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ustomProperty1.bin" ContentType="application/vnd.openxmlformats-officedocument.spreadsheetml.customProperty"/>
  <Override PartName="/xl/customProperty2.bin" ContentType="application/vnd.openxmlformats-officedocument.spreadsheetml.customProperty"/>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updateLinks="never" codeName="ThisWorkbook" defaultThemeVersion="124226"/>
  <xr:revisionPtr revIDLastSave="0" documentId="8_{16195444-2C98-4295-A082-86FDF238C926}" xr6:coauthVersionLast="47" xr6:coauthVersionMax="47" xr10:uidLastSave="{00000000-0000-0000-0000-000000000000}"/>
  <bookViews>
    <workbookView xWindow="-110" yWindow="-110" windowWidth="19420" windowHeight="11500" tabRatio="755" firstSheet="5" activeTab="8" xr2:uid="{00000000-000D-0000-FFFF-FFFF00000000}"/>
  </bookViews>
  <sheets>
    <sheet name="Attestation Form" sheetId="86" r:id="rId1"/>
    <sheet name="Form 1" sheetId="23" r:id="rId2"/>
    <sheet name="Form2" sheetId="58" r:id="rId3"/>
    <sheet name="Form2A" sheetId="24" r:id="rId4"/>
    <sheet name="Form3" sheetId="27" r:id="rId5"/>
    <sheet name="F3C" sheetId="34" r:id="rId6"/>
    <sheet name="AnalyLnsOvr" sheetId="61" r:id="rId7"/>
    <sheet name="Form5" sheetId="21" r:id="rId8"/>
    <sheet name="Form10" sheetId="28" r:id="rId9"/>
    <sheet name="Sheet1" sheetId="92" state="hidden" r:id="rId10"/>
    <sheet name="Capital Composition" sheetId="65" state="hidden" r:id="rId11"/>
    <sheet name="New Capital Composition" sheetId="96" r:id="rId12"/>
    <sheet name="CapSum" sheetId="80" state="hidden" r:id="rId13"/>
    <sheet name="New CapSum" sheetId="105" r:id="rId14"/>
    <sheet name="CR - ON Balance Sheet" sheetId="88" state="hidden" r:id="rId15"/>
    <sheet name="Capital Adequacy" sheetId="78" state="hidden" r:id="rId16"/>
    <sheet name="New CR - ON Balance Sheet" sheetId="104" r:id="rId17"/>
    <sheet name="OFF Balance Sheet (Non-Deriv)" sheetId="67" state="hidden" r:id="rId18"/>
    <sheet name="New OFF Balance Sheet (Non-Der)" sheetId="106" r:id="rId19"/>
    <sheet name="OFF Balance Sheet (Deriv)" sheetId="66" state="hidden" r:id="rId20"/>
    <sheet name="New OFF Balance Sheet (Deriv)" sheetId="107" r:id="rId21"/>
    <sheet name="OpRisk" sheetId="87" state="hidden" r:id="rId22"/>
    <sheet name="New OpRisk" sheetId="94" r:id="rId23"/>
    <sheet name="New Leverage Ratio" sheetId="95" r:id="rId24"/>
    <sheet name="Assets by Zone" sheetId="62" r:id="rId25"/>
    <sheet name="Investments" sheetId="11" r:id="rId26"/>
    <sheet name="Market Loans" sheetId="10" r:id="rId27"/>
    <sheet name="Largest Depositors" sheetId="8" r:id="rId28"/>
    <sheet name="LargeExpos" sheetId="83" r:id="rId29"/>
    <sheet name="Largest Loan Arrears" sheetId="19" r:id="rId30"/>
    <sheet name="Large Exposures 2" sheetId="26" r:id="rId31"/>
    <sheet name="Form3B" sheetId="42" r:id="rId32"/>
    <sheet name="Form3D" sheetId="93" r:id="rId33"/>
    <sheet name="CredCards" sheetId="55" r:id="rId34"/>
    <sheet name="MortRep" sheetId="43" r:id="rId35"/>
    <sheet name="Cognos_Office_Connection_Cache" sheetId="91" state="veryHidden" r:id="rId36"/>
    <sheet name="Form7R" sheetId="33" r:id="rId37"/>
    <sheet name="AnalyPaySys" sheetId="57" r:id="rId38"/>
    <sheet name="FidAsst" sheetId="56" r:id="rId39"/>
    <sheet name="MaturAnalSum" sheetId="30" r:id="rId40"/>
    <sheet name="IntRateSensit" sheetId="29" r:id="rId41"/>
    <sheet name="InvCurrType" sheetId="54" r:id="rId42"/>
    <sheet name="Overall Checks" sheetId="85" r:id="rId43"/>
    <sheet name="Trigger" sheetId="4" r:id="rId44"/>
    <sheet name="IRR-General - US" sheetId="71" r:id="rId45"/>
    <sheet name="IRR-General - Great Britain" sheetId="77" r:id="rId46"/>
    <sheet name="IRR-General - Euro" sheetId="76" r:id="rId47"/>
    <sheet name="IRR-General - Canadian" sheetId="75" r:id="rId48"/>
    <sheet name="IRR-General - Swiss" sheetId="74" r:id="rId49"/>
    <sheet name="IRR-General - Japanese" sheetId="73" r:id="rId50"/>
    <sheet name="IRR-General - Other" sheetId="72" r:id="rId51"/>
    <sheet name="IRR-Specific" sheetId="69" r:id="rId52"/>
    <sheet name="FX" sheetId="22" r:id="rId53"/>
    <sheet name="Equity" sheetId="18" r:id="rId54"/>
    <sheet name="Commodities" sheetId="9" r:id="rId55"/>
    <sheet name="Interest Rate Options" sheetId="17" r:id="rId56"/>
    <sheet name="Equity Forex Commodity OptionP1" sheetId="41" r:id="rId57"/>
    <sheet name="Equity Forex Commodity OptionP2" sheetId="6" r:id="rId58"/>
    <sheet name="Equity Forex Commodity OptionP3" sheetId="7" r:id="rId59"/>
    <sheet name="AppendRatio" sheetId="70" r:id="rId60"/>
    <sheet name="Enumerations 1" sheetId="13" state="hidden" r:id="rId61"/>
    <sheet name="Currency" sheetId="14" state="hidden" r:id="rId62"/>
    <sheet name="Sector" sheetId="15" state="hidden" r:id="rId63"/>
    <sheet name="Nationality" sheetId="16" state="hidden" r:id="rId64"/>
    <sheet name="YesNo" sheetId="20" state="hidden" r:id="rId65"/>
    <sheet name="Zones" sheetId="32" state="hidden" r:id="rId66"/>
    <sheet name="Liquidity Risk" sheetId="89" state="hidden" r:id="rId67"/>
    <sheet name="Interest Risk" sheetId="90" state="hidden" r:id="rId68"/>
  </sheets>
  <definedNames>
    <definedName name="BankName" localSheetId="8">#REF!</definedName>
    <definedName name="BankName" localSheetId="52">#REF!</definedName>
    <definedName name="BankName" localSheetId="40">#REF!</definedName>
    <definedName name="BankName" localSheetId="42">#REF!</definedName>
    <definedName name="BankName">#REF!</definedName>
    <definedName name="Country" localSheetId="8">#REF!</definedName>
    <definedName name="Country" localSheetId="36">#REF!</definedName>
    <definedName name="Country" localSheetId="52">#REF!</definedName>
    <definedName name="Country" localSheetId="40">#REF!</definedName>
    <definedName name="Country" localSheetId="42">#REF!</definedName>
    <definedName name="Country">#REF!</definedName>
    <definedName name="CurrencyType" localSheetId="8">#REF!</definedName>
    <definedName name="CurrencyType" localSheetId="36">#REF!</definedName>
    <definedName name="CurrencyType" localSheetId="52">#REF!</definedName>
    <definedName name="CurrencyType" localSheetId="40">#REF!</definedName>
    <definedName name="CurrencyType" localSheetId="42">#REF!</definedName>
    <definedName name="CurrencyType">#REF!</definedName>
    <definedName name="DataTypes" localSheetId="12">#REF!</definedName>
    <definedName name="DataTypes" localSheetId="54">#REF!</definedName>
    <definedName name="DataTypes" localSheetId="61">#REF!</definedName>
    <definedName name="DataTypes" localSheetId="60">#REF!</definedName>
    <definedName name="DataTypes" localSheetId="53">#REF!</definedName>
    <definedName name="DataTypes" localSheetId="56">#REF!</definedName>
    <definedName name="DataTypes" localSheetId="57">#REF!</definedName>
    <definedName name="DataTypes" localSheetId="58">#REF!</definedName>
    <definedName name="DataTypes" localSheetId="5">#REF!</definedName>
    <definedName name="DataTypes" localSheetId="1">#REF!</definedName>
    <definedName name="DataTypes" localSheetId="8">#REF!</definedName>
    <definedName name="DataTypes" localSheetId="3">#REF!</definedName>
    <definedName name="DataTypes" localSheetId="32">#REF!</definedName>
    <definedName name="DataTypes" localSheetId="7">#REF!</definedName>
    <definedName name="DataTypes" localSheetId="36">#REF!</definedName>
    <definedName name="DataTypes" localSheetId="52">#REF!</definedName>
    <definedName name="DataTypes" localSheetId="55">#REF!</definedName>
    <definedName name="DataTypes" localSheetId="25">#REF!</definedName>
    <definedName name="DataTypes" localSheetId="30">#REF!</definedName>
    <definedName name="DataTypes" localSheetId="28">#REF!</definedName>
    <definedName name="DataTypes" localSheetId="27">#REF!</definedName>
    <definedName name="DataTypes" localSheetId="29">#REF!</definedName>
    <definedName name="DataTypes" localSheetId="26">#REF!</definedName>
    <definedName name="DataTypes" localSheetId="39">#REF!</definedName>
    <definedName name="DataTypes" localSheetId="63">#REF!</definedName>
    <definedName name="DataTypes" localSheetId="42">#REF!</definedName>
    <definedName name="DataTypes" localSheetId="62">#REF!</definedName>
    <definedName name="DataTypes">#REF!</definedName>
    <definedName name="DPA_1101" localSheetId="23">#REF!</definedName>
    <definedName name="DPA_1101">#REF!</definedName>
    <definedName name="DPA_1102" localSheetId="23">#REF!</definedName>
    <definedName name="DPA_1102">#REF!</definedName>
    <definedName name="DPA_1103" localSheetId="23">#REF!</definedName>
    <definedName name="DPA_1103">#REF!</definedName>
    <definedName name="DPA_1104" localSheetId="23">#REF!</definedName>
    <definedName name="DPA_1104">#REF!</definedName>
    <definedName name="DPA_1105" localSheetId="23">#REF!</definedName>
    <definedName name="DPA_1105">#REF!</definedName>
    <definedName name="DPA_1106" localSheetId="23">#REF!</definedName>
    <definedName name="DPA_1106">#REF!</definedName>
    <definedName name="DPA_1118" localSheetId="23">#REF!</definedName>
    <definedName name="DPA_1118">#REF!</definedName>
    <definedName name="DPA_1201" localSheetId="23">#REF!</definedName>
    <definedName name="DPA_1201">#REF!</definedName>
    <definedName name="DPA_1202" localSheetId="23">#REF!</definedName>
    <definedName name="DPA_1202">#REF!</definedName>
    <definedName name="DPA_1203" localSheetId="23">#REF!</definedName>
    <definedName name="DPA_1203">#REF!</definedName>
    <definedName name="DPA_1204" localSheetId="23">#REF!</definedName>
    <definedName name="DPA_1204">#REF!</definedName>
    <definedName name="DPA_1205" localSheetId="23">#REF!</definedName>
    <definedName name="DPA_1205">#REF!</definedName>
    <definedName name="DPA_1206" localSheetId="23">#REF!</definedName>
    <definedName name="DPA_1206">#REF!</definedName>
    <definedName name="DPA_1207" localSheetId="23">#REF!</definedName>
    <definedName name="DPA_1207">#REF!</definedName>
    <definedName name="DPA_1309" localSheetId="23">#REF!</definedName>
    <definedName name="DPA_1309">#REF!</definedName>
    <definedName name="DPA_1314" localSheetId="23">#REF!</definedName>
    <definedName name="DPA_1314">#REF!</definedName>
    <definedName name="DPA_1401" localSheetId="23">#REF!</definedName>
    <definedName name="DPA_1401">#REF!</definedName>
    <definedName name="DPA_1402" localSheetId="23">#REF!</definedName>
    <definedName name="DPA_1402">#REF!</definedName>
    <definedName name="DPA_1403" localSheetId="23">#REF!</definedName>
    <definedName name="DPA_1403">#REF!</definedName>
    <definedName name="DPA_1404" localSheetId="23">#REF!</definedName>
    <definedName name="DPA_1404">#REF!</definedName>
    <definedName name="DPA_1405" localSheetId="23">#REF!</definedName>
    <definedName name="DPA_1405">#REF!</definedName>
    <definedName name="DPA_1406" localSheetId="23">#REF!</definedName>
    <definedName name="DPA_1406">#REF!</definedName>
    <definedName name="DPA_1407" localSheetId="23">#REF!</definedName>
    <definedName name="DPA_1407">#REF!</definedName>
    <definedName name="DPA_1408" localSheetId="23">#REF!</definedName>
    <definedName name="DPA_1408">#REF!</definedName>
    <definedName name="DPA_1409" localSheetId="23">#REF!</definedName>
    <definedName name="DPA_1409">#REF!</definedName>
    <definedName name="DPA_1410" localSheetId="23">#REF!</definedName>
    <definedName name="DPA_1410">#REF!</definedName>
    <definedName name="DPA_1411" localSheetId="23">#REF!</definedName>
    <definedName name="DPA_1411">#REF!</definedName>
    <definedName name="DPA_1412" localSheetId="23">#REF!</definedName>
    <definedName name="DPA_1412">#REF!</definedName>
    <definedName name="DPA_1413" localSheetId="23">#REF!</definedName>
    <definedName name="DPA_1413">#REF!</definedName>
    <definedName name="DPA_1414" localSheetId="23">#REF!</definedName>
    <definedName name="DPA_1414">#REF!</definedName>
    <definedName name="DPA_1431" localSheetId="23">#REF!</definedName>
    <definedName name="DPA_1431">#REF!</definedName>
    <definedName name="DPA_1501" localSheetId="23">#REF!</definedName>
    <definedName name="DPA_1501">#REF!</definedName>
    <definedName name="DPA_1601" localSheetId="23">#REF!</definedName>
    <definedName name="DPA_1601">#REF!</definedName>
    <definedName name="DPA_1602" localSheetId="23">#REF!</definedName>
    <definedName name="DPA_1602">#REF!</definedName>
    <definedName name="DPA_1603" localSheetId="23">#REF!</definedName>
    <definedName name="DPA_1603">#REF!</definedName>
    <definedName name="DPA_1604" localSheetId="23">#REF!</definedName>
    <definedName name="DPA_1604">#REF!</definedName>
    <definedName name="DPA_1605" localSheetId="23">#REF!</definedName>
    <definedName name="DPA_1605">#REF!</definedName>
    <definedName name="DPA_2110" localSheetId="23">#REF!</definedName>
    <definedName name="DPA_2110">#REF!</definedName>
    <definedName name="DPA_2129" localSheetId="23">#REF!</definedName>
    <definedName name="DPA_2129">#REF!</definedName>
    <definedName name="DPA_2201" localSheetId="23">#REF!</definedName>
    <definedName name="DPA_2201">#REF!</definedName>
    <definedName name="DPA_2203" localSheetId="23">#REF!</definedName>
    <definedName name="DPA_2203">#REF!</definedName>
    <definedName name="DPA_2205" localSheetId="23">#REF!</definedName>
    <definedName name="DPA_2205">#REF!</definedName>
    <definedName name="DPA_2210" localSheetId="23">#REF!</definedName>
    <definedName name="DPA_2210">#REF!</definedName>
    <definedName name="DPA_2215" localSheetId="23">#REF!</definedName>
    <definedName name="DPA_2215">#REF!</definedName>
    <definedName name="DPA_2220" localSheetId="23">#REF!</definedName>
    <definedName name="DPA_2220">#REF!</definedName>
    <definedName name="DPA_2224" localSheetId="23">#REF!</definedName>
    <definedName name="DPA_2224">#REF!</definedName>
    <definedName name="FormA" localSheetId="12">#REF!</definedName>
    <definedName name="FormA" localSheetId="54">#REF!</definedName>
    <definedName name="FormA" localSheetId="61">#REF!</definedName>
    <definedName name="FormA" localSheetId="60">#REF!</definedName>
    <definedName name="FormA" localSheetId="53">#REF!</definedName>
    <definedName name="FormA" localSheetId="56">#REF!</definedName>
    <definedName name="FormA" localSheetId="57">#REF!</definedName>
    <definedName name="FormA" localSheetId="58">#REF!</definedName>
    <definedName name="FormA" localSheetId="5">#REF!</definedName>
    <definedName name="FormA" localSheetId="1">#REF!</definedName>
    <definedName name="FormA" localSheetId="8">#REF!</definedName>
    <definedName name="FormA" localSheetId="3">#REF!</definedName>
    <definedName name="FormA" localSheetId="32">#REF!</definedName>
    <definedName name="FormA" localSheetId="7">#REF!</definedName>
    <definedName name="FormA" localSheetId="36">#REF!</definedName>
    <definedName name="FormA" localSheetId="52">#REF!</definedName>
    <definedName name="FormA" localSheetId="55">#REF!</definedName>
    <definedName name="FormA" localSheetId="25">#REF!</definedName>
    <definedName name="FormA" localSheetId="30">#REF!</definedName>
    <definedName name="FormA" localSheetId="28">#REF!</definedName>
    <definedName name="FormA" localSheetId="27">#REF!</definedName>
    <definedName name="FormA" localSheetId="29">#REF!</definedName>
    <definedName name="FormA" localSheetId="26">#REF!</definedName>
    <definedName name="FormA" localSheetId="39">#REF!</definedName>
    <definedName name="FormA" localSheetId="63">#REF!</definedName>
    <definedName name="FormA" localSheetId="42">#REF!</definedName>
    <definedName name="FormA" localSheetId="62">#REF!</definedName>
    <definedName name="FormA">#REF!</definedName>
    <definedName name="ID" localSheetId="6" hidden="1">"94e2e8b6-baaa-45b3-8e8e-e58525714eba"</definedName>
    <definedName name="ID" localSheetId="37" hidden="1">"a92417ac-5a24-4f7e-8e5f-c7f73df051be"</definedName>
    <definedName name="ID" localSheetId="59" hidden="1">"46b3e94b-5435-49d0-8897-408b2739acd1"</definedName>
    <definedName name="ID" localSheetId="24" hidden="1">"ca266094-95d1-4dc8-bda7-c1b5ff7872b3"</definedName>
    <definedName name="ID" localSheetId="0" hidden="1">"c9c1e632-2570-446b-b0c3-a534a98457b5"</definedName>
    <definedName name="ID" localSheetId="15" hidden="1">"8169b0d8-a279-42b9-9dcb-03358dfc1cef"</definedName>
    <definedName name="ID" localSheetId="10" hidden="1">"62bf285d-121e-4c18-a3e1-f792d9b4c3ab"</definedName>
    <definedName name="ID" localSheetId="12" hidden="1">"9c9a1a41-6419-4572-b1a3-86e1f281ec7b"</definedName>
    <definedName name="ID" localSheetId="35" hidden="1">"90576565-522b-4c6b-9c45-04e7e8c98d89"</definedName>
    <definedName name="ID" localSheetId="54" hidden="1">"b5d61ddf-53c9-4131-80ff-34834d1fbf82"</definedName>
    <definedName name="ID" localSheetId="14" hidden="1">"912e159a-fba3-4777-af5f-6c3730c5719b"</definedName>
    <definedName name="ID" localSheetId="33" hidden="1">"cfb5fc13-8946-4ba7-969e-b6455201d931"</definedName>
    <definedName name="ID" localSheetId="61" hidden="1">"ea37dd9f-d729-4159-8fb6-b04e1ea24444"</definedName>
    <definedName name="ID" localSheetId="60" hidden="1">"08b1d049-08da-48cb-9fb3-3baab13faebc"</definedName>
    <definedName name="ID" localSheetId="53" hidden="1">"75ee8be8-36f5-4760-b092-757ee57be89c"</definedName>
    <definedName name="ID" localSheetId="56" hidden="1">"6c549018-cc3e-4d07-a881-a625ed52ca82"</definedName>
    <definedName name="ID" localSheetId="57" hidden="1">"1154b3a8-6e22-45ed-8af0-65dfa558ebd3"</definedName>
    <definedName name="ID" localSheetId="58" hidden="1">"f3406f2e-80e7-4edd-9432-4d28a4da5a8f"</definedName>
    <definedName name="ID" localSheetId="5" hidden="1">"72f0b2d0-5b8d-4ea5-b448-9977bf381e79"</definedName>
    <definedName name="ID" localSheetId="38" hidden="1">"cc5d934c-87ce-4b38-a01e-1637f730a604"</definedName>
    <definedName name="ID" localSheetId="1" hidden="1">"36b2c411-3906-4440-a880-7321872212e9"</definedName>
    <definedName name="ID" localSheetId="8" hidden="1">"f6c2e526-e941-4c8c-ac81-b4a4163d81a9"</definedName>
    <definedName name="ID" localSheetId="2" hidden="1">"d72f1eef-c343-4219-8252-e23a3db30058"</definedName>
    <definedName name="ID" localSheetId="3" hidden="1">"eae8bd7e-9d96-4afe-b60f-075501bc7717"</definedName>
    <definedName name="ID" localSheetId="4" hidden="1">"dd464498-b5ea-466c-be3d-cafe2d674132"</definedName>
    <definedName name="ID" localSheetId="31" hidden="1">"a59be6c0-98bb-428d-b9cd-e047836065f2"</definedName>
    <definedName name="ID" localSheetId="32" hidden="1">"5bf8e88e-3bcc-48d3-937d-d6e29fa7b63d"</definedName>
    <definedName name="ID" localSheetId="7" hidden="1">"785ee4a8-45f5-42d2-9b4d-2b14ded81ff7"</definedName>
    <definedName name="ID" localSheetId="36" hidden="1">"977b3b0b-47dc-4319-98ee-1b78c8e60706"</definedName>
    <definedName name="ID" localSheetId="52" hidden="1">"905619aa-4eb6-46d0-81f8-68f494e8068d"</definedName>
    <definedName name="ID" localSheetId="55" hidden="1">"836f42b9-733e-4a32-8860-d6162e3847d9"</definedName>
    <definedName name="ID" localSheetId="67" hidden="1">"e13d4052-8701-477d-b1eb-1bdc527b063c"</definedName>
    <definedName name="ID" localSheetId="40" hidden="1">"c8ebc179-cb2e-401d-92d1-f2d952f936bb"</definedName>
    <definedName name="ID" localSheetId="41" hidden="1">"4c1a6579-5b0a-400d-ab5d-54b2ae605a5f"</definedName>
    <definedName name="ID" localSheetId="25" hidden="1">"d623ad0f-5f27-49d8-b8fd-bb6492dbffd9"</definedName>
    <definedName name="ID" localSheetId="47" hidden="1">"f4d3452a-1e02-497d-ac7e-7aaeec047cd8"</definedName>
    <definedName name="ID" localSheetId="46" hidden="1">"0c28cbe8-9cc6-4f8d-9bb7-df70948fc639"</definedName>
    <definedName name="ID" localSheetId="45" hidden="1">"94cb6ff1-4298-45fa-924e-315b0119ecba"</definedName>
    <definedName name="ID" localSheetId="49" hidden="1">"4f2a053a-39fb-4f64-b7bd-3a87549c67e5"</definedName>
    <definedName name="ID" localSheetId="50" hidden="1">"d600c106-c251-45c4-87b6-3626943102a2"</definedName>
    <definedName name="ID" localSheetId="48" hidden="1">"69a6c56a-79b4-4389-88e0-4479ad2cf1ee"</definedName>
    <definedName name="ID" localSheetId="44" hidden="1">"0a19dead-05d9-44aa-b693-999d45f359b0"</definedName>
    <definedName name="ID" localSheetId="51" hidden="1">"1efa5898-4151-437d-afc9-b07be0407bc7"</definedName>
    <definedName name="ID" localSheetId="30" hidden="1">"a342906d-6486-4b84-8b1b-4906086fe4d6"</definedName>
    <definedName name="ID" localSheetId="28" hidden="1">"47f36cec-6f03-41b1-ac41-b77bfa9db3f7"</definedName>
    <definedName name="ID" localSheetId="27" hidden="1">"1236afd9-091e-4e2a-b9fb-20fcaf80e7b8"</definedName>
    <definedName name="ID" localSheetId="29" hidden="1">"46aeea99-036a-4481-b905-0ac38d64ed13"</definedName>
    <definedName name="ID" localSheetId="66" hidden="1">"9b453538-130e-4d4b-b392-28e4cac16aef"</definedName>
    <definedName name="ID" localSheetId="26" hidden="1">"a7eb8fab-c902-40ae-b4ae-cbf1d62a07fc"</definedName>
    <definedName name="ID" localSheetId="39" hidden="1">"d8238492-ff6f-4722-ae6b-8cfb7e9f6a16"</definedName>
    <definedName name="ID" localSheetId="34" hidden="1">"2b3e52bc-a62f-43a9-8761-87ca87b05b0d"</definedName>
    <definedName name="ID" localSheetId="63" hidden="1">"2afa37a2-a499-4510-89bd-ee48176ff521"</definedName>
    <definedName name="ID" localSheetId="11" hidden="1">"e7969185-a86c-401a-8a9f-1e052037afe7"</definedName>
    <definedName name="ID" localSheetId="13" hidden="1">"944a92c0-42a3-4ef3-8de5-2e56910f317f"</definedName>
    <definedName name="ID" localSheetId="16" hidden="1">"0bf207a4-640a-457a-a33e-3c378b07694b"</definedName>
    <definedName name="ID" localSheetId="23" hidden="1">"3f0d7899-8e61-4512-8625-069263d56df7"</definedName>
    <definedName name="ID" localSheetId="20" hidden="1">"f605a4a7-251e-439b-b93c-065a74e99bb1"</definedName>
    <definedName name="ID" localSheetId="18" hidden="1">"be721f40-ce57-4b01-acd2-4858e84f4bfd"</definedName>
    <definedName name="ID" localSheetId="22" hidden="1">"46f8c803-a41f-4bde-b5b8-443153166d81"</definedName>
    <definedName name="ID" localSheetId="19" hidden="1">"8f5568a7-8439-4e7e-9296-44119537f52d"</definedName>
    <definedName name="ID" localSheetId="17" hidden="1">"0cfb9d75-0062-4fdc-875e-9e7e49b90484"</definedName>
    <definedName name="ID" localSheetId="21" hidden="1">"b7ca910c-c283-4b05-a255-85698d873f0e"</definedName>
    <definedName name="ID" localSheetId="42" hidden="1">"424bc19a-4f47-4625-86c4-7fa00941bd17"</definedName>
    <definedName name="ID" localSheetId="62" hidden="1">"49a644ef-ba4f-4f94-b0b5-03217502dead"</definedName>
    <definedName name="ID" localSheetId="9" hidden="1">"5c968d0a-eaa0-4cab-9f88-f494b7fbdf0b"</definedName>
    <definedName name="ID" localSheetId="43" hidden="1">"6641224a-807d-47f6-a423-bf8bd4e24a00"</definedName>
    <definedName name="ID" localSheetId="64" hidden="1">"a0e4d61b-f697-4a60-aed8-5a97f37151fe"</definedName>
    <definedName name="ID" localSheetId="65" hidden="1">"9437b6c2-4521-4a2b-acc3-c66e0f8b6f13"</definedName>
    <definedName name="InvestmentLevel" localSheetId="8">#REF!</definedName>
    <definedName name="InvestmentLevel" localSheetId="36">#REF!</definedName>
    <definedName name="InvestmentLevel" localSheetId="52">#REF!</definedName>
    <definedName name="InvestmentLevel" localSheetId="40">#REF!</definedName>
    <definedName name="InvestmentLevel" localSheetId="25">#REF!</definedName>
    <definedName name="InvestmentLevel" localSheetId="42">#REF!</definedName>
    <definedName name="InvestmentLevel">#REF!</definedName>
    <definedName name="InvestmentType" localSheetId="8">#REF!</definedName>
    <definedName name="InvestmentType" localSheetId="36">#REF!</definedName>
    <definedName name="InvestmentType" localSheetId="52">#REF!</definedName>
    <definedName name="InvestmentType" localSheetId="40">#REF!</definedName>
    <definedName name="InvestmentType" localSheetId="42">#REF!</definedName>
    <definedName name="InvestmentType">#REF!</definedName>
    <definedName name="_xlnm.Print_Area" localSheetId="6">AnalyLnsOvr!$A$1:$AH$75</definedName>
    <definedName name="_xlnm.Print_Area" localSheetId="37">AnalyPaySys!$A$1:$M$109</definedName>
    <definedName name="_xlnm.Print_Area" localSheetId="59">AppendRatio!$A$1:$L$34</definedName>
    <definedName name="_xlnm.Print_Area" localSheetId="24">'Assets by Zone'!$A$1:$R$54</definedName>
    <definedName name="_xlnm.Print_Area" localSheetId="15">'Capital Adequacy'!$A$1:$M$178</definedName>
    <definedName name="_xlnm.Print_Area" localSheetId="10">'Capital Composition'!$A$1:$I$82</definedName>
    <definedName name="_xlnm.Print_Area" localSheetId="12">CapSum!$D$5:$I$61</definedName>
    <definedName name="_xlnm.Print_Area" localSheetId="54">Commodities!$A$1:$I$36</definedName>
    <definedName name="_xlnm.Print_Area" localSheetId="33">CredCards!$A$1:$I$62</definedName>
    <definedName name="_xlnm.Print_Area" localSheetId="53">Equity!$A$1:$I$33</definedName>
    <definedName name="_xlnm.Print_Area" localSheetId="56">'Equity Forex Commodity OptionP1'!$A$1:$H$52</definedName>
    <definedName name="_xlnm.Print_Area" localSheetId="57">'Equity Forex Commodity OptionP2'!$A$1:$H$52</definedName>
    <definedName name="_xlnm.Print_Area" localSheetId="58">'Equity Forex Commodity OptionP3'!$A$1:$H$51</definedName>
    <definedName name="_xlnm.Print_Area" localSheetId="5">F3C!$A$1:$J$3161</definedName>
    <definedName name="_xlnm.Print_Area" localSheetId="38">FidAsst!$A$1:$M$37</definedName>
    <definedName name="_xlnm.Print_Area" localSheetId="1">'Form 1'!$A$1:$O$75</definedName>
    <definedName name="_xlnm.Print_Area" localSheetId="2">Form2!$A$1:$O$114</definedName>
    <definedName name="_xlnm.Print_Area" localSheetId="3">Form2A!$A$1:$J$58</definedName>
    <definedName name="_xlnm.Print_Area" localSheetId="4">Form3!$A$1:$J$81</definedName>
    <definedName name="_xlnm.Print_Area" localSheetId="31">Form3B!$A$1:$L$100</definedName>
    <definedName name="_xlnm.Print_Area" localSheetId="32">Form3D!$A$1:$L$51</definedName>
    <definedName name="_xlnm.Print_Area" localSheetId="7">Form5!$A$1:$M$43</definedName>
    <definedName name="_xlnm.Print_Area" localSheetId="36">Form7R!$A$1:$J$100</definedName>
    <definedName name="_xlnm.Print_Area" localSheetId="52">FX!$A$1:$I$29</definedName>
    <definedName name="_xlnm.Print_Area" localSheetId="55">'Interest Rate Options'!$A$1:$S$60</definedName>
    <definedName name="_xlnm.Print_Area" localSheetId="40">IntRateSensit!$G$1:$U$82</definedName>
    <definedName name="_xlnm.Print_Area" localSheetId="41">InvCurrType!$A$1:$Q$82</definedName>
    <definedName name="_xlnm.Print_Area" localSheetId="25">Investments!$A$1:$M$58</definedName>
    <definedName name="_xlnm.Print_Area" localSheetId="47">'IRR-General - Canadian'!$A$1:$T$45</definedName>
    <definedName name="_xlnm.Print_Area" localSheetId="46">'IRR-General - Euro'!$A$1:$T$45</definedName>
    <definedName name="_xlnm.Print_Area" localSheetId="45">'IRR-General - Great Britain'!$A$1:$T$45</definedName>
    <definedName name="_xlnm.Print_Area" localSheetId="49">'IRR-General - Japanese'!$A$1:$T$45</definedName>
    <definedName name="_xlnm.Print_Area" localSheetId="50">'IRR-General - Other'!$A$1:$T$46</definedName>
    <definedName name="_xlnm.Print_Area" localSheetId="48">'IRR-General - Swiss'!$A$1:$T$45</definedName>
    <definedName name="_xlnm.Print_Area" localSheetId="44">'IRR-General - US'!$A$1:$T$45</definedName>
    <definedName name="_xlnm.Print_Area" localSheetId="51">'IRR-Specific'!$A$1:$L$30</definedName>
    <definedName name="_xlnm.Print_Area" localSheetId="30">'Large Exposures 2'!$A$1:$O$36</definedName>
    <definedName name="_xlnm.Print_Area" localSheetId="28">LargeExpos!$A$1:$J$58</definedName>
    <definedName name="_xlnm.Print_Area" localSheetId="27">'Largest Depositors'!$A$1:$H$18</definedName>
    <definedName name="_xlnm.Print_Area" localSheetId="29">'Largest Loan Arrears'!$A$1:$N$32</definedName>
    <definedName name="_xlnm.Print_Area" localSheetId="26">'Market Loans'!$A$1:$L$19</definedName>
    <definedName name="_xlnm.Print_Area" localSheetId="39">MaturAnalSum!$A$1:$M$82</definedName>
    <definedName name="_xlnm.Print_Area" localSheetId="34">MortRep!$A$1:$H$95</definedName>
    <definedName name="_xlnm.Print_Area" localSheetId="11">'New Capital Composition'!$A$1:$I$37</definedName>
    <definedName name="_xlnm.Print_Area" localSheetId="23">'New Leverage Ratio'!$A$1:$H$38</definedName>
    <definedName name="_xlnm.Print_Area" localSheetId="19">'OFF Balance Sheet (Deriv)'!$A$1:$Q$94</definedName>
    <definedName name="_xlnm.Print_Area" localSheetId="17">'OFF Balance Sheet (Non-Deriv)'!$A$1:$L$117</definedName>
    <definedName name="_xlnm.Print_Area" localSheetId="42">'Overall Checks'!$A$1:$E$142</definedName>
    <definedName name="_xlnm.Print_Area" localSheetId="43">Trigger!$A$1:$K$22</definedName>
    <definedName name="_xlnm.Print_Titles" localSheetId="36">Form7R!$2:$3</definedName>
    <definedName name="qq" localSheetId="11">#REF!</definedName>
    <definedName name="qq" localSheetId="23">#REF!</definedName>
    <definedName name="qq">#REF!</definedName>
    <definedName name="RelatedParty" localSheetId="8">#REF!</definedName>
    <definedName name="RelatedParty" localSheetId="36">#REF!</definedName>
    <definedName name="RelatedParty" localSheetId="52">#REF!</definedName>
    <definedName name="RelatedParty" localSheetId="40">#REF!</definedName>
    <definedName name="RelatedParty" localSheetId="25">#REF!</definedName>
    <definedName name="RelatedParty" localSheetId="42">#REF!</definedName>
    <definedName name="RelatedParty">#REF!</definedName>
    <definedName name="rng3rdPartyDeposits" localSheetId="12">#REF!</definedName>
    <definedName name="rng3rdPartyDeposits" localSheetId="8">#REF!</definedName>
    <definedName name="rng3rdPartyDeposits" localSheetId="32">#REF!</definedName>
    <definedName name="rng3rdPartyDeposits" localSheetId="36">#REF!</definedName>
    <definedName name="rng3rdPartyDeposits" localSheetId="40">#REF!</definedName>
    <definedName name="rng3rdPartyDeposits" localSheetId="28">#REF!</definedName>
    <definedName name="rng3rdPartyDeposits" localSheetId="42">#REF!</definedName>
    <definedName name="rng3rdPartyDeposits">#REF!</definedName>
    <definedName name="rngBalanceSheet" localSheetId="12">#REF!,#REF!,#REF!,#REF!,#REF!,#REF!,#REF!,#REF!,#REF!,#REF!,#REF!</definedName>
    <definedName name="rngBalanceSheet" localSheetId="8">#REF!,#REF!,#REF!,#REF!,#REF!,#REF!,#REF!,#REF!,#REF!,#REF!,#REF!</definedName>
    <definedName name="rngBalanceSheet" localSheetId="4">#REF!,#REF!,#REF!,#REF!,#REF!,#REF!,#REF!,#REF!,#REF!,#REF!,#REF!</definedName>
    <definedName name="rngBalanceSheet" localSheetId="32">#REF!,#REF!,#REF!,#REF!,#REF!,#REF!,#REF!,#REF!,#REF!,#REF!,#REF!</definedName>
    <definedName name="rngBalanceSheet" localSheetId="36">#REF!,#REF!,#REF!,#REF!,#REF!,#REF!,#REF!,#REF!,#REF!,#REF!,#REF!</definedName>
    <definedName name="rngBalanceSheet" localSheetId="40">#REF!,#REF!,#REF!,#REF!,#REF!,#REF!,#REF!,#REF!,#REF!,#REF!,#REF!</definedName>
    <definedName name="rngBalanceSheet" localSheetId="30">#REF!,#REF!,#REF!,#REF!,#REF!,#REF!,#REF!,#REF!,#REF!,#REF!,#REF!</definedName>
    <definedName name="rngBalanceSheet" localSheetId="28">#REF!,#REF!,#REF!,#REF!,#REF!,#REF!,#REF!,#REF!,#REF!,#REF!,#REF!</definedName>
    <definedName name="rngBalanceSheet" localSheetId="42">#REF!,#REF!,#REF!,#REF!,#REF!,#REF!,#REF!,#REF!,#REF!,#REF!,#REF!</definedName>
    <definedName name="rngBalanceSheet">#REF!,#REF!,#REF!,#REF!,#REF!,#REF!,#REF!,#REF!,#REF!,#REF!,#REF!</definedName>
    <definedName name="rngBSD2TotalAssets" localSheetId="12">#REF!</definedName>
    <definedName name="rngBSD2TotalAssets" localSheetId="8">#REF!</definedName>
    <definedName name="rngBSD2TotalAssets" localSheetId="32">#REF!</definedName>
    <definedName name="rngBSD2TotalAssets" localSheetId="36">#REF!</definedName>
    <definedName name="rngBSD2TotalAssets" localSheetId="40">#REF!</definedName>
    <definedName name="rngBSD2TotalAssets" localSheetId="28">#REF!</definedName>
    <definedName name="rngBSD2TotalAssets" localSheetId="42">#REF!</definedName>
    <definedName name="rngBSD2TotalAssets">#REF!</definedName>
    <definedName name="rngBSD2TotalLiabilities" localSheetId="12">#REF!</definedName>
    <definedName name="rngBSD2TotalLiabilities" localSheetId="8">#REF!</definedName>
    <definedName name="rngBSD2TotalLiabilities" localSheetId="32">#REF!</definedName>
    <definedName name="rngBSD2TotalLiabilities" localSheetId="36">#REF!</definedName>
    <definedName name="rngBSD2TotalLiabilities" localSheetId="40">#REF!</definedName>
    <definedName name="rngBSD2TotalLiabilities" localSheetId="28">#REF!</definedName>
    <definedName name="rngBSD2TotalLiabilities" localSheetId="42">#REF!</definedName>
    <definedName name="rngBSD2TotalLiabilities">#REF!</definedName>
    <definedName name="rngCapital" localSheetId="12">#REF!,#REF!,#REF!,#REF!</definedName>
    <definedName name="rngCapital" localSheetId="8">#REF!,#REF!,#REF!,#REF!</definedName>
    <definedName name="rngCapital" localSheetId="4">#REF!,#REF!,#REF!,#REF!</definedName>
    <definedName name="rngCapital" localSheetId="32">#REF!,#REF!,#REF!,#REF!</definedName>
    <definedName name="rngCapital" localSheetId="36">#REF!,#REF!,#REF!,#REF!</definedName>
    <definedName name="rngCapital" localSheetId="40">#REF!,#REF!,#REF!,#REF!</definedName>
    <definedName name="rngCapital" localSheetId="30">#REF!,#REF!,#REF!,#REF!</definedName>
    <definedName name="rngCapital" localSheetId="28">#REF!,#REF!,#REF!,#REF!</definedName>
    <definedName name="rngCapital" localSheetId="42">#REF!,#REF!,#REF!,#REF!</definedName>
    <definedName name="rngCapital">#REF!,#REF!,#REF!,#REF!</definedName>
    <definedName name="rngChartBSDI" localSheetId="12">#REF!</definedName>
    <definedName name="rngChartBSDI" localSheetId="8">#REF!</definedName>
    <definedName name="rngChartBSDI" localSheetId="32">#REF!</definedName>
    <definedName name="rngChartBSDI" localSheetId="36">#REF!</definedName>
    <definedName name="rngChartBSDI" localSheetId="40">#REF!</definedName>
    <definedName name="rngChartBSDI" localSheetId="28">#REF!</definedName>
    <definedName name="rngChartBSDI" localSheetId="42">#REF!</definedName>
    <definedName name="rngChartBSDI">#REF!</definedName>
    <definedName name="rngCurr1" localSheetId="12">#REF!</definedName>
    <definedName name="rngCurr1" localSheetId="8">#REF!</definedName>
    <definedName name="rngCurr1" localSheetId="32">#REF!</definedName>
    <definedName name="rngCurr1" localSheetId="36">#REF!</definedName>
    <definedName name="rngCurr1" localSheetId="40">#REF!</definedName>
    <definedName name="rngCurr1" localSheetId="28">#REF!</definedName>
    <definedName name="rngCurr1" localSheetId="42">#REF!</definedName>
    <definedName name="rngCurr1">#REF!</definedName>
    <definedName name="rngCurr1_Rsk_Eq_Assets" localSheetId="12">#REF!</definedName>
    <definedName name="rngCurr1_Rsk_Eq_Assets" localSheetId="8">#REF!</definedName>
    <definedName name="rngCurr1_Rsk_Eq_Assets" localSheetId="32">#REF!</definedName>
    <definedName name="rngCurr1_Rsk_Eq_Assets" localSheetId="36">#REF!</definedName>
    <definedName name="rngCurr1_Rsk_Eq_Assets" localSheetId="40">#REF!</definedName>
    <definedName name="rngCurr1_Rsk_Eq_Assets" localSheetId="28">#REF!</definedName>
    <definedName name="rngCurr1_Rsk_Eq_Assets" localSheetId="42">#REF!</definedName>
    <definedName name="rngCurr1_Rsk_Eq_Assets">#REF!</definedName>
    <definedName name="rngCurr10" localSheetId="12">#REF!</definedName>
    <definedName name="rngCurr10" localSheetId="8">#REF!</definedName>
    <definedName name="rngCurr10" localSheetId="32">#REF!</definedName>
    <definedName name="rngCurr10" localSheetId="36">#REF!</definedName>
    <definedName name="rngCurr10" localSheetId="40">#REF!</definedName>
    <definedName name="rngCurr10" localSheetId="28">#REF!</definedName>
    <definedName name="rngCurr10" localSheetId="42">#REF!</definedName>
    <definedName name="rngCurr10">#REF!</definedName>
    <definedName name="rngCurr10_Rsk_Eq_Assets" localSheetId="12">#REF!</definedName>
    <definedName name="rngCurr10_Rsk_Eq_Assets" localSheetId="8">#REF!</definedName>
    <definedName name="rngCurr10_Rsk_Eq_Assets" localSheetId="32">#REF!</definedName>
    <definedName name="rngCurr10_Rsk_Eq_Assets" localSheetId="36">#REF!</definedName>
    <definedName name="rngCurr10_Rsk_Eq_Assets" localSheetId="40">#REF!</definedName>
    <definedName name="rngCurr10_Rsk_Eq_Assets" localSheetId="28">#REF!</definedName>
    <definedName name="rngCurr10_Rsk_Eq_Assets" localSheetId="42">#REF!</definedName>
    <definedName name="rngCurr10_Rsk_Eq_Assets">#REF!</definedName>
    <definedName name="rngCurr10TotCapital" localSheetId="12">#REF!</definedName>
    <definedName name="rngCurr10TotCapital" localSheetId="8">#REF!</definedName>
    <definedName name="rngCurr10TotCapital" localSheetId="32">#REF!</definedName>
    <definedName name="rngCurr10TotCapital" localSheetId="36">#REF!</definedName>
    <definedName name="rngCurr10TotCapital" localSheetId="40">#REF!</definedName>
    <definedName name="rngCurr10TotCapital" localSheetId="28">#REF!</definedName>
    <definedName name="rngCurr10TotCapital" localSheetId="42">#REF!</definedName>
    <definedName name="rngCurr10TotCapital">#REF!</definedName>
    <definedName name="rngCurr1TotCapital" localSheetId="12">#REF!</definedName>
    <definedName name="rngCurr1TotCapital" localSheetId="8">#REF!</definedName>
    <definedName name="rngCurr1TotCapital" localSheetId="32">#REF!</definedName>
    <definedName name="rngCurr1TotCapital" localSheetId="36">#REF!</definedName>
    <definedName name="rngCurr1TotCapital" localSheetId="40">#REF!</definedName>
    <definedName name="rngCurr1TotCapital" localSheetId="28">#REF!</definedName>
    <definedName name="rngCurr1TotCapital" localSheetId="42">#REF!</definedName>
    <definedName name="rngCurr1TotCapital">#REF!</definedName>
    <definedName name="rngCurr2" localSheetId="12">#REF!</definedName>
    <definedName name="rngCurr2" localSheetId="8">#REF!</definedName>
    <definedName name="rngCurr2" localSheetId="32">#REF!</definedName>
    <definedName name="rngCurr2" localSheetId="36">#REF!</definedName>
    <definedName name="rngCurr2" localSheetId="40">#REF!</definedName>
    <definedName name="rngCurr2" localSheetId="28">#REF!</definedName>
    <definedName name="rngCurr2" localSheetId="42">#REF!</definedName>
    <definedName name="rngCurr2">#REF!</definedName>
    <definedName name="rngCurr2_Rsk_Eq_Assets" localSheetId="12">#REF!</definedName>
    <definedName name="rngCurr2_Rsk_Eq_Assets" localSheetId="8">#REF!</definedName>
    <definedName name="rngCurr2_Rsk_Eq_Assets" localSheetId="32">#REF!</definedName>
    <definedName name="rngCurr2_Rsk_Eq_Assets" localSheetId="36">#REF!</definedName>
    <definedName name="rngCurr2_Rsk_Eq_Assets" localSheetId="40">#REF!</definedName>
    <definedName name="rngCurr2_Rsk_Eq_Assets" localSheetId="28">#REF!</definedName>
    <definedName name="rngCurr2_Rsk_Eq_Assets" localSheetId="42">#REF!</definedName>
    <definedName name="rngCurr2_Rsk_Eq_Assets">#REF!</definedName>
    <definedName name="rngCurr2TotCapital" localSheetId="12">#REF!</definedName>
    <definedName name="rngCurr2TotCapital" localSheetId="8">#REF!</definedName>
    <definedName name="rngCurr2TotCapital" localSheetId="32">#REF!</definedName>
    <definedName name="rngCurr2TotCapital" localSheetId="36">#REF!</definedName>
    <definedName name="rngCurr2TotCapital" localSheetId="40">#REF!</definedName>
    <definedName name="rngCurr2TotCapital" localSheetId="28">#REF!</definedName>
    <definedName name="rngCurr2TotCapital" localSheetId="42">#REF!</definedName>
    <definedName name="rngCurr2TotCapital">#REF!</definedName>
    <definedName name="rngCurr3" localSheetId="12">#REF!</definedName>
    <definedName name="rngCurr3" localSheetId="8">#REF!</definedName>
    <definedName name="rngCurr3" localSheetId="32">#REF!</definedName>
    <definedName name="rngCurr3" localSheetId="36">#REF!</definedName>
    <definedName name="rngCurr3" localSheetId="40">#REF!</definedName>
    <definedName name="rngCurr3" localSheetId="28">#REF!</definedName>
    <definedName name="rngCurr3" localSheetId="42">#REF!</definedName>
    <definedName name="rngCurr3">#REF!</definedName>
    <definedName name="rngCurr3_Rsk_Eq_Assets" localSheetId="12">#REF!</definedName>
    <definedName name="rngCurr3_Rsk_Eq_Assets" localSheetId="8">#REF!</definedName>
    <definedName name="rngCurr3_Rsk_Eq_Assets" localSheetId="32">#REF!</definedName>
    <definedName name="rngCurr3_Rsk_Eq_Assets" localSheetId="36">#REF!</definedName>
    <definedName name="rngCurr3_Rsk_Eq_Assets" localSheetId="40">#REF!</definedName>
    <definedName name="rngCurr3_Rsk_Eq_Assets" localSheetId="28">#REF!</definedName>
    <definedName name="rngCurr3_Rsk_Eq_Assets" localSheetId="42">#REF!</definedName>
    <definedName name="rngCurr3_Rsk_Eq_Assets">#REF!</definedName>
    <definedName name="rngCurr3TotCapital" localSheetId="12">#REF!</definedName>
    <definedName name="rngCurr3TotCapital" localSheetId="8">#REF!</definedName>
    <definedName name="rngCurr3TotCapital" localSheetId="32">#REF!</definedName>
    <definedName name="rngCurr3TotCapital" localSheetId="36">#REF!</definedName>
    <definedName name="rngCurr3TotCapital" localSheetId="40">#REF!</definedName>
    <definedName name="rngCurr3TotCapital" localSheetId="28">#REF!</definedName>
    <definedName name="rngCurr3TotCapital" localSheetId="42">#REF!</definedName>
    <definedName name="rngCurr3TotCapital">#REF!</definedName>
    <definedName name="rngCurr4" localSheetId="12">#REF!</definedName>
    <definedName name="rngCurr4" localSheetId="8">#REF!</definedName>
    <definedName name="rngCurr4" localSheetId="32">#REF!</definedName>
    <definedName name="rngCurr4" localSheetId="36">#REF!</definedName>
    <definedName name="rngCurr4" localSheetId="40">#REF!</definedName>
    <definedName name="rngCurr4" localSheetId="28">#REF!</definedName>
    <definedName name="rngCurr4" localSheetId="42">#REF!</definedName>
    <definedName name="rngCurr4">#REF!</definedName>
    <definedName name="rngCurr4_Rsk_Eq_Assets" localSheetId="12">#REF!</definedName>
    <definedName name="rngCurr4_Rsk_Eq_Assets" localSheetId="8">#REF!</definedName>
    <definedName name="rngCurr4_Rsk_Eq_Assets" localSheetId="32">#REF!</definedName>
    <definedName name="rngCurr4_Rsk_Eq_Assets" localSheetId="36">#REF!</definedName>
    <definedName name="rngCurr4_Rsk_Eq_Assets" localSheetId="40">#REF!</definedName>
    <definedName name="rngCurr4_Rsk_Eq_Assets" localSheetId="28">#REF!</definedName>
    <definedName name="rngCurr4_Rsk_Eq_Assets" localSheetId="42">#REF!</definedName>
    <definedName name="rngCurr4_Rsk_Eq_Assets">#REF!</definedName>
    <definedName name="rngCurr4TotCapital" localSheetId="12">#REF!</definedName>
    <definedName name="rngCurr4TotCapital" localSheetId="8">#REF!</definedName>
    <definedName name="rngCurr4TotCapital" localSheetId="32">#REF!</definedName>
    <definedName name="rngCurr4TotCapital" localSheetId="36">#REF!</definedName>
    <definedName name="rngCurr4TotCapital" localSheetId="40">#REF!</definedName>
    <definedName name="rngCurr4TotCapital" localSheetId="28">#REF!</definedName>
    <definedName name="rngCurr4TotCapital" localSheetId="42">#REF!</definedName>
    <definedName name="rngCurr4TotCapital">#REF!</definedName>
    <definedName name="rngCurr5" localSheetId="12">#REF!</definedName>
    <definedName name="rngCurr5" localSheetId="8">#REF!</definedName>
    <definedName name="rngCurr5" localSheetId="32">#REF!</definedName>
    <definedName name="rngCurr5" localSheetId="36">#REF!</definedName>
    <definedName name="rngCurr5" localSheetId="40">#REF!</definedName>
    <definedName name="rngCurr5" localSheetId="28">#REF!</definedName>
    <definedName name="rngCurr5" localSheetId="42">#REF!</definedName>
    <definedName name="rngCurr5">#REF!</definedName>
    <definedName name="rngCurr5_Rsk_Eq_Assets" localSheetId="12">#REF!</definedName>
    <definedName name="rngCurr5_Rsk_Eq_Assets" localSheetId="8">#REF!</definedName>
    <definedName name="rngCurr5_Rsk_Eq_Assets" localSheetId="32">#REF!</definedName>
    <definedName name="rngCurr5_Rsk_Eq_Assets" localSheetId="36">#REF!</definedName>
    <definedName name="rngCurr5_Rsk_Eq_Assets" localSheetId="40">#REF!</definedName>
    <definedName name="rngCurr5_Rsk_Eq_Assets" localSheetId="28">#REF!</definedName>
    <definedName name="rngCurr5_Rsk_Eq_Assets" localSheetId="42">#REF!</definedName>
    <definedName name="rngCurr5_Rsk_Eq_Assets">#REF!</definedName>
    <definedName name="rngCurr5TotCapital" localSheetId="12">#REF!</definedName>
    <definedName name="rngCurr5TotCapital" localSheetId="8">#REF!</definedName>
    <definedName name="rngCurr5TotCapital" localSheetId="32">#REF!</definedName>
    <definedName name="rngCurr5TotCapital" localSheetId="36">#REF!</definedName>
    <definedName name="rngCurr5TotCapital" localSheetId="40">#REF!</definedName>
    <definedName name="rngCurr5TotCapital" localSheetId="28">#REF!</definedName>
    <definedName name="rngCurr5TotCapital" localSheetId="42">#REF!</definedName>
    <definedName name="rngCurr5TotCapital">#REF!</definedName>
    <definedName name="rngCurr6" localSheetId="12">#REF!</definedName>
    <definedName name="rngCurr6" localSheetId="8">#REF!</definedName>
    <definedName name="rngCurr6" localSheetId="32">#REF!</definedName>
    <definedName name="rngCurr6" localSheetId="36">#REF!</definedName>
    <definedName name="rngCurr6" localSheetId="40">#REF!</definedName>
    <definedName name="rngCurr6" localSheetId="28">#REF!</definedName>
    <definedName name="rngCurr6" localSheetId="42">#REF!</definedName>
    <definedName name="rngCurr6">#REF!</definedName>
    <definedName name="rngCurr6_Rsk_Eq_Assets" localSheetId="12">#REF!</definedName>
    <definedName name="rngCurr6_Rsk_Eq_Assets" localSheetId="8">#REF!</definedName>
    <definedName name="rngCurr6_Rsk_Eq_Assets" localSheetId="32">#REF!</definedName>
    <definedName name="rngCurr6_Rsk_Eq_Assets" localSheetId="36">#REF!</definedName>
    <definedName name="rngCurr6_Rsk_Eq_Assets" localSheetId="40">#REF!</definedName>
    <definedName name="rngCurr6_Rsk_Eq_Assets" localSheetId="28">#REF!</definedName>
    <definedName name="rngCurr6_Rsk_Eq_Assets" localSheetId="42">#REF!</definedName>
    <definedName name="rngCurr6_Rsk_Eq_Assets">#REF!</definedName>
    <definedName name="rngCurr6TotCapital" localSheetId="12">#REF!</definedName>
    <definedName name="rngCurr6TotCapital" localSheetId="8">#REF!</definedName>
    <definedName name="rngCurr6TotCapital" localSheetId="32">#REF!</definedName>
    <definedName name="rngCurr6TotCapital" localSheetId="36">#REF!</definedName>
    <definedName name="rngCurr6TotCapital" localSheetId="40">#REF!</definedName>
    <definedName name="rngCurr6TotCapital" localSheetId="28">#REF!</definedName>
    <definedName name="rngCurr6TotCapital" localSheetId="42">#REF!</definedName>
    <definedName name="rngCurr6TotCapital">#REF!</definedName>
    <definedName name="rngCurr7" localSheetId="12">#REF!</definedName>
    <definedName name="rngCurr7" localSheetId="8">#REF!</definedName>
    <definedName name="rngCurr7" localSheetId="32">#REF!</definedName>
    <definedName name="rngCurr7" localSheetId="36">#REF!</definedName>
    <definedName name="rngCurr7" localSheetId="40">#REF!</definedName>
    <definedName name="rngCurr7" localSheetId="28">#REF!</definedName>
    <definedName name="rngCurr7" localSheetId="42">#REF!</definedName>
    <definedName name="rngCurr7">#REF!</definedName>
    <definedName name="rngCurr7_Rsk_Eq_Assets" localSheetId="12">#REF!</definedName>
    <definedName name="rngCurr7_Rsk_Eq_Assets" localSheetId="8">#REF!</definedName>
    <definedName name="rngCurr7_Rsk_Eq_Assets" localSheetId="32">#REF!</definedName>
    <definedName name="rngCurr7_Rsk_Eq_Assets" localSheetId="36">#REF!</definedName>
    <definedName name="rngCurr7_Rsk_Eq_Assets" localSheetId="40">#REF!</definedName>
    <definedName name="rngCurr7_Rsk_Eq_Assets" localSheetId="28">#REF!</definedName>
    <definedName name="rngCurr7_Rsk_Eq_Assets" localSheetId="42">#REF!</definedName>
    <definedName name="rngCurr7_Rsk_Eq_Assets">#REF!</definedName>
    <definedName name="rngCurr7TotCapital" localSheetId="12">#REF!</definedName>
    <definedName name="rngCurr7TotCapital" localSheetId="8">#REF!</definedName>
    <definedName name="rngCurr7TotCapital" localSheetId="32">#REF!</definedName>
    <definedName name="rngCurr7TotCapital" localSheetId="36">#REF!</definedName>
    <definedName name="rngCurr7TotCapital" localSheetId="40">#REF!</definedName>
    <definedName name="rngCurr7TotCapital" localSheetId="28">#REF!</definedName>
    <definedName name="rngCurr7TotCapital" localSheetId="42">#REF!</definedName>
    <definedName name="rngCurr7TotCapital">#REF!</definedName>
    <definedName name="rngCurr8" localSheetId="12">#REF!</definedName>
    <definedName name="rngCurr8" localSheetId="8">#REF!</definedName>
    <definedName name="rngCurr8" localSheetId="32">#REF!</definedName>
    <definedName name="rngCurr8" localSheetId="36">#REF!</definedName>
    <definedName name="rngCurr8" localSheetId="40">#REF!</definedName>
    <definedName name="rngCurr8" localSheetId="28">#REF!</definedName>
    <definedName name="rngCurr8" localSheetId="42">#REF!</definedName>
    <definedName name="rngCurr8">#REF!</definedName>
    <definedName name="rngCurr8_Rsk_Eq_Assets" localSheetId="12">#REF!</definedName>
    <definedName name="rngCurr8_Rsk_Eq_Assets" localSheetId="8">#REF!</definedName>
    <definedName name="rngCurr8_Rsk_Eq_Assets" localSheetId="32">#REF!</definedName>
    <definedName name="rngCurr8_Rsk_Eq_Assets" localSheetId="36">#REF!</definedName>
    <definedName name="rngCurr8_Rsk_Eq_Assets" localSheetId="40">#REF!</definedName>
    <definedName name="rngCurr8_Rsk_Eq_Assets" localSheetId="28">#REF!</definedName>
    <definedName name="rngCurr8_Rsk_Eq_Assets" localSheetId="42">#REF!</definedName>
    <definedName name="rngCurr8_Rsk_Eq_Assets">#REF!</definedName>
    <definedName name="rngCurr8TotCapital" localSheetId="12">#REF!</definedName>
    <definedName name="rngCurr8TotCapital" localSheetId="8">#REF!</definedName>
    <definedName name="rngCurr8TotCapital" localSheetId="32">#REF!</definedName>
    <definedName name="rngCurr8TotCapital" localSheetId="36">#REF!</definedName>
    <definedName name="rngCurr8TotCapital" localSheetId="40">#REF!</definedName>
    <definedName name="rngCurr8TotCapital" localSheetId="28">#REF!</definedName>
    <definedName name="rngCurr8TotCapital" localSheetId="42">#REF!</definedName>
    <definedName name="rngCurr8TotCapital">#REF!</definedName>
    <definedName name="rngCurr9" localSheetId="12">#REF!</definedName>
    <definedName name="rngCurr9" localSheetId="8">#REF!</definedName>
    <definedName name="rngCurr9" localSheetId="32">#REF!</definedName>
    <definedName name="rngCurr9" localSheetId="36">#REF!</definedName>
    <definedName name="rngCurr9" localSheetId="40">#REF!</definedName>
    <definedName name="rngCurr9" localSheetId="28">#REF!</definedName>
    <definedName name="rngCurr9" localSheetId="42">#REF!</definedName>
    <definedName name="rngCurr9">#REF!</definedName>
    <definedName name="rngCurr9_Rsk_Eq_Assets" localSheetId="12">#REF!</definedName>
    <definedName name="rngCurr9_Rsk_Eq_Assets" localSheetId="8">#REF!</definedName>
    <definedName name="rngCurr9_Rsk_Eq_Assets" localSheetId="32">#REF!</definedName>
    <definedName name="rngCurr9_Rsk_Eq_Assets" localSheetId="36">#REF!</definedName>
    <definedName name="rngCurr9_Rsk_Eq_Assets" localSheetId="40">#REF!</definedName>
    <definedName name="rngCurr9_Rsk_Eq_Assets" localSheetId="28">#REF!</definedName>
    <definedName name="rngCurr9_Rsk_Eq_Assets" localSheetId="42">#REF!</definedName>
    <definedName name="rngCurr9_Rsk_Eq_Assets">#REF!</definedName>
    <definedName name="rngCurr9TotCapital" localSheetId="12">#REF!</definedName>
    <definedName name="rngCurr9TotCapital" localSheetId="8">#REF!</definedName>
    <definedName name="rngCurr9TotCapital" localSheetId="4">#REF!</definedName>
    <definedName name="rngCurr9TotCapital" localSheetId="32">#REF!</definedName>
    <definedName name="rngCurr9TotCapital" localSheetId="36">#REF!</definedName>
    <definedName name="rngCurr9TotCapital" localSheetId="40">#REF!</definedName>
    <definedName name="rngCurr9TotCapital" localSheetId="28">#REF!</definedName>
    <definedName name="rngCurr9TotCapital" localSheetId="42">#REF!</definedName>
    <definedName name="rngCurr9TotCapital">#REF!</definedName>
    <definedName name="rngForeignExchContracts" localSheetId="12">#REF!,#REF!,#REF!,#REF!,#REF!,#REF!,#REF!,#REF!,#REF!</definedName>
    <definedName name="rngForeignExchContracts" localSheetId="8">#REF!,#REF!,#REF!,#REF!,#REF!,#REF!,#REF!,#REF!,#REF!</definedName>
    <definedName name="rngForeignExchContracts" localSheetId="4">#REF!,#REF!,#REF!,#REF!,#REF!,#REF!,#REF!,#REF!,#REF!</definedName>
    <definedName name="rngForeignExchContracts" localSheetId="32">#REF!,#REF!,#REF!,#REF!,#REF!,#REF!,#REF!,#REF!,#REF!</definedName>
    <definedName name="rngForeignExchContracts" localSheetId="36">#REF!,#REF!,#REF!,#REF!,#REF!,#REF!,#REF!,#REF!,#REF!</definedName>
    <definedName name="rngForeignExchContracts" localSheetId="40">#REF!,#REF!,#REF!,#REF!,#REF!,#REF!,#REF!,#REF!,#REF!</definedName>
    <definedName name="rngForeignExchContracts" localSheetId="30">#REF!,#REF!,#REF!,#REF!,#REF!,#REF!,#REF!,#REF!,#REF!</definedName>
    <definedName name="rngForeignExchContracts" localSheetId="28">#REF!,#REF!,#REF!,#REF!,#REF!,#REF!,#REF!,#REF!,#REF!</definedName>
    <definedName name="rngForeignExchContracts" localSheetId="42">#REF!,#REF!,#REF!,#REF!,#REF!,#REF!,#REF!,#REF!,#REF!</definedName>
    <definedName name="rngForeignExchContracts">#REF!,#REF!,#REF!,#REF!,#REF!,#REF!,#REF!,#REF!,#REF!</definedName>
    <definedName name="rngForeignExchContracts2" localSheetId="12">#REF!,#REF!,#REF!</definedName>
    <definedName name="rngForeignExchContracts2" localSheetId="8">#REF!,#REF!,#REF!</definedName>
    <definedName name="rngForeignExchContracts2" localSheetId="4">#REF!,#REF!,#REF!</definedName>
    <definedName name="rngForeignExchContracts2" localSheetId="32">#REF!,#REF!,#REF!</definedName>
    <definedName name="rngForeignExchContracts2" localSheetId="36">#REF!,#REF!,#REF!</definedName>
    <definedName name="rngForeignExchContracts2" localSheetId="40">#REF!,#REF!,#REF!</definedName>
    <definedName name="rngForeignExchContracts2" localSheetId="30">#REF!,#REF!,#REF!</definedName>
    <definedName name="rngForeignExchContracts2" localSheetId="28">#REF!,#REF!,#REF!</definedName>
    <definedName name="rngForeignExchContracts2" localSheetId="42">#REF!,#REF!,#REF!</definedName>
    <definedName name="rngForeignExchContracts2">#REF!,#REF!,#REF!</definedName>
    <definedName name="rngIncome" localSheetId="12">#REF!,#REF!,#REF!</definedName>
    <definedName name="rngIncome" localSheetId="8">#REF!,#REF!,#REF!</definedName>
    <definedName name="rngIncome" localSheetId="4">#REF!,#REF!,#REF!</definedName>
    <definedName name="rngIncome" localSheetId="32">#REF!,#REF!,#REF!</definedName>
    <definedName name="rngIncome" localSheetId="36">#REF!,#REF!,#REF!</definedName>
    <definedName name="rngIncome" localSheetId="40">#REF!,#REF!,#REF!</definedName>
    <definedName name="rngIncome" localSheetId="30">#REF!,#REF!,#REF!</definedName>
    <definedName name="rngIncome" localSheetId="28">#REF!,#REF!,#REF!</definedName>
    <definedName name="rngIncome" localSheetId="42">#REF!,#REF!,#REF!</definedName>
    <definedName name="rngIncome">#REF!,#REF!,#REF!</definedName>
    <definedName name="rngIntRateContracts" localSheetId="12">#REF!,#REF!,#REF!,#REF!,#REF!,#REF!,#REF!</definedName>
    <definedName name="rngIntRateContracts" localSheetId="8">#REF!,#REF!,#REF!,#REF!,#REF!,#REF!,#REF!</definedName>
    <definedName name="rngIntRateContracts" localSheetId="4">#REF!,#REF!,#REF!,#REF!,#REF!,#REF!,#REF!</definedName>
    <definedName name="rngIntRateContracts" localSheetId="32">#REF!,#REF!,#REF!,#REF!,#REF!,#REF!,#REF!</definedName>
    <definedName name="rngIntRateContracts" localSheetId="36">#REF!,#REF!,#REF!,#REF!,#REF!,#REF!,#REF!</definedName>
    <definedName name="rngIntRateContracts" localSheetId="40">#REF!,#REF!,#REF!,#REF!,#REF!,#REF!,#REF!</definedName>
    <definedName name="rngIntRateContracts" localSheetId="30">#REF!,#REF!,#REF!,#REF!,#REF!,#REF!,#REF!</definedName>
    <definedName name="rngIntRateContracts" localSheetId="28">#REF!,#REF!,#REF!,#REF!,#REF!,#REF!,#REF!</definedName>
    <definedName name="rngIntRateContracts" localSheetId="42">#REF!,#REF!,#REF!,#REF!,#REF!,#REF!,#REF!</definedName>
    <definedName name="rngIntRateContracts">#REF!,#REF!,#REF!,#REF!,#REF!,#REF!,#REF!</definedName>
    <definedName name="rngMaturity" localSheetId="12">#REF!,#REF!,#REF!,#REF!,#REF!,#REF!</definedName>
    <definedName name="rngMaturity" localSheetId="8">#REF!,#REF!,#REF!,#REF!,#REF!,#REF!</definedName>
    <definedName name="rngMaturity" localSheetId="4">#REF!,#REF!,#REF!,#REF!,#REF!,#REF!</definedName>
    <definedName name="rngMaturity" localSheetId="32">#REF!,#REF!,#REF!,#REF!,#REF!,#REF!</definedName>
    <definedName name="rngMaturity" localSheetId="36">#REF!,#REF!,#REF!,#REF!,#REF!,#REF!</definedName>
    <definedName name="rngMaturity" localSheetId="40">#REF!,#REF!,#REF!,#REF!,#REF!,#REF!</definedName>
    <definedName name="rngMaturity" localSheetId="30">#REF!,#REF!,#REF!,#REF!,#REF!,#REF!</definedName>
    <definedName name="rngMaturity" localSheetId="28">#REF!,#REF!,#REF!,#REF!,#REF!,#REF!</definedName>
    <definedName name="rngMaturity" localSheetId="42">#REF!,#REF!,#REF!,#REF!,#REF!,#REF!</definedName>
    <definedName name="rngMaturity">#REF!,#REF!,#REF!,#REF!,#REF!,#REF!</definedName>
    <definedName name="rngMemoItems" localSheetId="12">#REF!,#REF!,#REF!,#REF!,#REF!,#REF!,#REF!,#REF!</definedName>
    <definedName name="rngMemoItems" localSheetId="8">#REF!,#REF!,#REF!,#REF!,#REF!,#REF!,#REF!,#REF!</definedName>
    <definedName name="rngMemoItems" localSheetId="4">#REF!,#REF!,#REF!,#REF!,#REF!,#REF!,#REF!,#REF!</definedName>
    <definedName name="rngMemoItems" localSheetId="32">#REF!,#REF!,#REF!,#REF!,#REF!,#REF!,#REF!,#REF!</definedName>
    <definedName name="rngMemoItems" localSheetId="36">#REF!,#REF!,#REF!,#REF!,#REF!,#REF!,#REF!,#REF!</definedName>
    <definedName name="rngMemoItems" localSheetId="40">#REF!,#REF!,#REF!,#REF!,#REF!,#REF!,#REF!,#REF!</definedName>
    <definedName name="rngMemoItems" localSheetId="30">#REF!,#REF!,#REF!,#REF!,#REF!,#REF!,#REF!,#REF!</definedName>
    <definedName name="rngMemoItems" localSheetId="28">#REF!,#REF!,#REF!,#REF!,#REF!,#REF!,#REF!,#REF!</definedName>
    <definedName name="rngMemoItems" localSheetId="42">#REF!,#REF!,#REF!,#REF!,#REF!,#REF!,#REF!,#REF!</definedName>
    <definedName name="rngMemoItems">#REF!,#REF!,#REF!,#REF!,#REF!,#REF!,#REF!,#REF!</definedName>
    <definedName name="rngNorm10Rate" localSheetId="12">#REF!</definedName>
    <definedName name="rngNorm10Rate" localSheetId="8">#REF!</definedName>
    <definedName name="rngNorm10Rate" localSheetId="4">#REF!</definedName>
    <definedName name="rngNorm10Rate" localSheetId="32">#REF!</definedName>
    <definedName name="rngNorm10Rate" localSheetId="36">#REF!</definedName>
    <definedName name="rngNorm10Rate" localSheetId="40">#REF!</definedName>
    <definedName name="rngNorm10Rate" localSheetId="28">#REF!</definedName>
    <definedName name="rngNorm10Rate" localSheetId="42">#REF!</definedName>
    <definedName name="rngNorm10Rate">#REF!</definedName>
    <definedName name="rngNorm11Rate" localSheetId="12">#REF!</definedName>
    <definedName name="rngNorm11Rate" localSheetId="8">#REF!</definedName>
    <definedName name="rngNorm11Rate" localSheetId="4">#REF!</definedName>
    <definedName name="rngNorm11Rate" localSheetId="32">#REF!</definedName>
    <definedName name="rngNorm11Rate" localSheetId="36">#REF!</definedName>
    <definedName name="rngNorm11Rate" localSheetId="40">#REF!</definedName>
    <definedName name="rngNorm11Rate" localSheetId="28">#REF!</definedName>
    <definedName name="rngNorm11Rate" localSheetId="42">#REF!</definedName>
    <definedName name="rngNorm11Rate">#REF!</definedName>
    <definedName name="rngNorm1Rate" localSheetId="12">#REF!</definedName>
    <definedName name="rngNorm1Rate" localSheetId="8">#REF!</definedName>
    <definedName name="rngNorm1Rate" localSheetId="4">#REF!</definedName>
    <definedName name="rngNorm1Rate" localSheetId="32">#REF!</definedName>
    <definedName name="rngNorm1Rate" localSheetId="36">#REF!</definedName>
    <definedName name="rngNorm1Rate" localSheetId="40">#REF!</definedName>
    <definedName name="rngNorm1Rate" localSheetId="28">#REF!</definedName>
    <definedName name="rngNorm1Rate" localSheetId="42">#REF!</definedName>
    <definedName name="rngNorm1Rate">#REF!</definedName>
    <definedName name="rngNorm2Rate" localSheetId="12">#REF!</definedName>
    <definedName name="rngNorm2Rate" localSheetId="8">#REF!</definedName>
    <definedName name="rngNorm2Rate" localSheetId="4">#REF!</definedName>
    <definedName name="rngNorm2Rate" localSheetId="32">#REF!</definedName>
    <definedName name="rngNorm2Rate" localSheetId="36">#REF!</definedName>
    <definedName name="rngNorm2Rate" localSheetId="40">#REF!</definedName>
    <definedName name="rngNorm2Rate" localSheetId="28">#REF!</definedName>
    <definedName name="rngNorm2Rate" localSheetId="42">#REF!</definedName>
    <definedName name="rngNorm2Rate">#REF!</definedName>
    <definedName name="rngNorm3Rate1" localSheetId="12">#REF!</definedName>
    <definedName name="rngNorm3Rate1" localSheetId="8">#REF!</definedName>
    <definedName name="rngNorm3Rate1" localSheetId="4">#REF!</definedName>
    <definedName name="rngNorm3Rate1" localSheetId="32">#REF!</definedName>
    <definedName name="rngNorm3Rate1" localSheetId="36">#REF!</definedName>
    <definedName name="rngNorm3Rate1" localSheetId="40">#REF!</definedName>
    <definedName name="rngNorm3Rate1" localSheetId="28">#REF!</definedName>
    <definedName name="rngNorm3Rate1" localSheetId="42">#REF!</definedName>
    <definedName name="rngNorm3Rate1">#REF!</definedName>
    <definedName name="rngNorm3Rate2" localSheetId="12">#REF!</definedName>
    <definedName name="rngNorm3Rate2" localSheetId="8">#REF!</definedName>
    <definedName name="rngNorm3Rate2" localSheetId="4">#REF!</definedName>
    <definedName name="rngNorm3Rate2" localSheetId="32">#REF!</definedName>
    <definedName name="rngNorm3Rate2" localSheetId="36">#REF!</definedName>
    <definedName name="rngNorm3Rate2" localSheetId="40">#REF!</definedName>
    <definedName name="rngNorm3Rate2" localSheetId="28">#REF!</definedName>
    <definedName name="rngNorm3Rate2" localSheetId="42">#REF!</definedName>
    <definedName name="rngNorm3Rate2">#REF!</definedName>
    <definedName name="rngNorm4Rate" localSheetId="12">#REF!</definedName>
    <definedName name="rngNorm4Rate" localSheetId="8">#REF!</definedName>
    <definedName name="rngNorm4Rate" localSheetId="4">#REF!</definedName>
    <definedName name="rngNorm4Rate" localSheetId="32">#REF!</definedName>
    <definedName name="rngNorm4Rate" localSheetId="36">#REF!</definedName>
    <definedName name="rngNorm4Rate" localSheetId="40">#REF!</definedName>
    <definedName name="rngNorm4Rate" localSheetId="28">#REF!</definedName>
    <definedName name="rngNorm4Rate" localSheetId="42">#REF!</definedName>
    <definedName name="rngNorm4Rate">#REF!</definedName>
    <definedName name="rngNorm5Rate" localSheetId="12">#REF!</definedName>
    <definedName name="rngNorm5Rate" localSheetId="8">#REF!</definedName>
    <definedName name="rngNorm5Rate" localSheetId="4">#REF!</definedName>
    <definedName name="rngNorm5Rate" localSheetId="32">#REF!</definedName>
    <definedName name="rngNorm5Rate" localSheetId="36">#REF!</definedName>
    <definedName name="rngNorm5Rate" localSheetId="40">#REF!</definedName>
    <definedName name="rngNorm5Rate" localSheetId="28">#REF!</definedName>
    <definedName name="rngNorm5Rate" localSheetId="42">#REF!</definedName>
    <definedName name="rngNorm5Rate">#REF!</definedName>
    <definedName name="rngNorm6Rate" localSheetId="12">#REF!</definedName>
    <definedName name="rngNorm6Rate" localSheetId="8">#REF!</definedName>
    <definedName name="rngNorm6Rate" localSheetId="4">#REF!</definedName>
    <definedName name="rngNorm6Rate" localSheetId="32">#REF!</definedName>
    <definedName name="rngNorm6Rate" localSheetId="36">#REF!</definedName>
    <definedName name="rngNorm6Rate" localSheetId="40">#REF!</definedName>
    <definedName name="rngNorm6Rate" localSheetId="28">#REF!</definedName>
    <definedName name="rngNorm6Rate" localSheetId="42">#REF!</definedName>
    <definedName name="rngNorm6Rate">#REF!</definedName>
    <definedName name="rngNorm7Rate1" localSheetId="12">#REF!</definedName>
    <definedName name="rngNorm7Rate1" localSheetId="8">#REF!</definedName>
    <definedName name="rngNorm7Rate1" localSheetId="4">#REF!</definedName>
    <definedName name="rngNorm7Rate1" localSheetId="32">#REF!</definedName>
    <definedName name="rngNorm7Rate1" localSheetId="36">#REF!</definedName>
    <definedName name="rngNorm7Rate1" localSheetId="52">#REF!</definedName>
    <definedName name="rngNorm7Rate1" localSheetId="40">#REF!</definedName>
    <definedName name="rngNorm7Rate1" localSheetId="28">#REF!</definedName>
    <definedName name="rngNorm7Rate1" localSheetId="42">#REF!</definedName>
    <definedName name="rngNorm7Rate1">#REF!</definedName>
    <definedName name="rngNorm7Rate2" localSheetId="12">#REF!</definedName>
    <definedName name="rngNorm7Rate2" localSheetId="8">#REF!</definedName>
    <definedName name="rngNorm7Rate2" localSheetId="4">#REF!</definedName>
    <definedName name="rngNorm7Rate2" localSheetId="32">#REF!</definedName>
    <definedName name="rngNorm7Rate2" localSheetId="36">#REF!</definedName>
    <definedName name="rngNorm7Rate2" localSheetId="52">#REF!</definedName>
    <definedName name="rngNorm7Rate2" localSheetId="40">#REF!</definedName>
    <definedName name="rngNorm7Rate2" localSheetId="28">#REF!</definedName>
    <definedName name="rngNorm7Rate2" localSheetId="42">#REF!</definedName>
    <definedName name="rngNorm7Rate2">#REF!</definedName>
    <definedName name="rngNorm8Rate" localSheetId="12">#REF!</definedName>
    <definedName name="rngNorm8Rate" localSheetId="8">#REF!</definedName>
    <definedName name="rngNorm8Rate" localSheetId="4">#REF!</definedName>
    <definedName name="rngNorm8Rate" localSheetId="32">#REF!</definedName>
    <definedName name="rngNorm8Rate" localSheetId="36">#REF!</definedName>
    <definedName name="rngNorm8Rate" localSheetId="40">#REF!</definedName>
    <definedName name="rngNorm8Rate" localSheetId="28">#REF!</definedName>
    <definedName name="rngNorm8Rate" localSheetId="42">#REF!</definedName>
    <definedName name="rngNorm8Rate">#REF!</definedName>
    <definedName name="rngNorm9Rate" localSheetId="12">#REF!</definedName>
    <definedName name="rngNorm9Rate" localSheetId="8">#REF!</definedName>
    <definedName name="rngNorm9Rate" localSheetId="4">#REF!</definedName>
    <definedName name="rngNorm9Rate" localSheetId="32">#REF!</definedName>
    <definedName name="rngNorm9Rate" localSheetId="36">#REF!</definedName>
    <definedName name="rngNorm9Rate" localSheetId="40">#REF!</definedName>
    <definedName name="rngNorm9Rate" localSheetId="28">#REF!</definedName>
    <definedName name="rngNorm9Rate" localSheetId="42">#REF!</definedName>
    <definedName name="rngNorm9Rate">#REF!</definedName>
    <definedName name="rngOffBalanceSheet" localSheetId="12">#REF!,#REF!,#REF!,#REF!,#REF!</definedName>
    <definedName name="rngOffBalanceSheet" localSheetId="8">#REF!,#REF!,#REF!,#REF!,#REF!</definedName>
    <definedName name="rngOffBalanceSheet" localSheetId="4">#REF!,#REF!,#REF!,#REF!,#REF!</definedName>
    <definedName name="rngOffBalanceSheet" localSheetId="32">#REF!,#REF!,#REF!,#REF!,#REF!</definedName>
    <definedName name="rngOffBalanceSheet" localSheetId="36">#REF!,#REF!,#REF!,#REF!,#REF!</definedName>
    <definedName name="rngOffBalanceSheet" localSheetId="40">#REF!,#REF!,#REF!,#REF!,#REF!</definedName>
    <definedName name="rngOffBalanceSheet" localSheetId="30">#REF!,#REF!,#REF!,#REF!,#REF!</definedName>
    <definedName name="rngOffBalanceSheet" localSheetId="28">#REF!,#REF!,#REF!,#REF!,#REF!</definedName>
    <definedName name="rngOffBalanceSheet" localSheetId="42">#REF!,#REF!,#REF!,#REF!,#REF!</definedName>
    <definedName name="rngOffBalanceSheet">#REF!,#REF!,#REF!,#REF!,#REF!</definedName>
    <definedName name="rngOnBalSheet" localSheetId="12">#REF!,#REF!,#REF!,#REF!,#REF!,#REF!</definedName>
    <definedName name="rngOnBalSheet" localSheetId="8">#REF!,#REF!,#REF!,#REF!,#REF!,#REF!</definedName>
    <definedName name="rngOnBalSheet" localSheetId="4">#REF!,#REF!,#REF!,#REF!,#REF!,#REF!</definedName>
    <definedName name="rngOnBalSheet" localSheetId="32">#REF!,#REF!,#REF!,#REF!,#REF!,#REF!</definedName>
    <definedName name="rngOnBalSheet" localSheetId="36">#REF!,#REF!,#REF!,#REF!,#REF!,#REF!</definedName>
    <definedName name="rngOnBalSheet" localSheetId="40">#REF!,#REF!,#REF!,#REF!,#REF!,#REF!</definedName>
    <definedName name="rngOnBalSheet" localSheetId="30">#REF!,#REF!,#REF!,#REF!,#REF!,#REF!</definedName>
    <definedName name="rngOnBalSheet" localSheetId="28">#REF!,#REF!,#REF!,#REF!,#REF!,#REF!</definedName>
    <definedName name="rngOnBalSheet" localSheetId="42">#REF!,#REF!,#REF!,#REF!,#REF!,#REF!</definedName>
    <definedName name="rngOnBalSheet">#REF!,#REF!,#REF!,#REF!,#REF!,#REF!</definedName>
    <definedName name="rngPreviousColumns" localSheetId="12">#REF!,#REF!,#REF!</definedName>
    <definedName name="rngPreviousColumns" localSheetId="8">#REF!,#REF!,#REF!</definedName>
    <definedName name="rngPreviousColumns" localSheetId="4">#REF!,#REF!,#REF!</definedName>
    <definedName name="rngPreviousColumns" localSheetId="32">#REF!,#REF!,#REF!</definedName>
    <definedName name="rngPreviousColumns" localSheetId="36">#REF!,#REF!,#REF!</definedName>
    <definedName name="rngPreviousColumns" localSheetId="40">#REF!,#REF!,#REF!</definedName>
    <definedName name="rngPreviousColumns" localSheetId="30">#REF!,#REF!,#REF!</definedName>
    <definedName name="rngPreviousColumns" localSheetId="28">#REF!,#REF!,#REF!</definedName>
    <definedName name="rngPreviousColumns" localSheetId="42">#REF!,#REF!,#REF!</definedName>
    <definedName name="rngPreviousColumns">#REF!,#REF!,#REF!</definedName>
    <definedName name="rngPreviousMemoColumn" localSheetId="12">#REF!,#REF!</definedName>
    <definedName name="rngPreviousMemoColumn" localSheetId="8">#REF!,#REF!</definedName>
    <definedName name="rngPreviousMemoColumn" localSheetId="4">#REF!,#REF!</definedName>
    <definedName name="rngPreviousMemoColumn" localSheetId="32">#REF!,#REF!</definedName>
    <definedName name="rngPreviousMemoColumn" localSheetId="36">#REF!,#REF!</definedName>
    <definedName name="rngPreviousMemoColumn" localSheetId="40">#REF!,#REF!</definedName>
    <definedName name="rngPreviousMemoColumn" localSheetId="30">#REF!,#REF!</definedName>
    <definedName name="rngPreviousMemoColumn" localSheetId="28">#REF!,#REF!</definedName>
    <definedName name="rngPreviousMemoColumn" localSheetId="42">#REF!,#REF!</definedName>
    <definedName name="rngPreviousMemoColumn">#REF!,#REF!</definedName>
    <definedName name="rngPreviousMemoColumns" localSheetId="12">#REF!,#REF!</definedName>
    <definedName name="rngPreviousMemoColumns" localSheetId="8">#REF!,#REF!</definedName>
    <definedName name="rngPreviousMemoColumns" localSheetId="4">#REF!,#REF!</definedName>
    <definedName name="rngPreviousMemoColumns" localSheetId="32">#REF!,#REF!</definedName>
    <definedName name="rngPreviousMemoColumns" localSheetId="36">#REF!,#REF!</definedName>
    <definedName name="rngPreviousMemoColumns" localSheetId="40">#REF!,#REF!</definedName>
    <definedName name="rngPreviousMemoColumns" localSheetId="30">#REF!,#REF!</definedName>
    <definedName name="rngPreviousMemoColumns" localSheetId="28">#REF!,#REF!</definedName>
    <definedName name="rngPreviousMemoColumns" localSheetId="42">#REF!,#REF!</definedName>
    <definedName name="rngPreviousMemoColumns">#REF!,#REF!</definedName>
    <definedName name="rngRatios" localSheetId="12">#REF!</definedName>
    <definedName name="rngRatios" localSheetId="8">#REF!</definedName>
    <definedName name="rngRatios" localSheetId="4">#REF!</definedName>
    <definedName name="rngRatios" localSheetId="32">#REF!</definedName>
    <definedName name="rngRatios" localSheetId="36">#REF!</definedName>
    <definedName name="rngRatios" localSheetId="40">#REF!</definedName>
    <definedName name="rngRatios" localSheetId="28">#REF!</definedName>
    <definedName name="rngRatios" localSheetId="42">#REF!</definedName>
    <definedName name="rngRatios">#REF!</definedName>
    <definedName name="rngTier1Capital" localSheetId="12">#REF!</definedName>
    <definedName name="rngTier1Capital" localSheetId="8">#REF!</definedName>
    <definedName name="rngTier1Capital" localSheetId="4">#REF!</definedName>
    <definedName name="rngTier1Capital" localSheetId="32">#REF!</definedName>
    <definedName name="rngTier1Capital" localSheetId="36">#REF!</definedName>
    <definedName name="rngTier1Capital" localSheetId="40">#REF!</definedName>
    <definedName name="rngTier1Capital" localSheetId="28">#REF!</definedName>
    <definedName name="rngTier1Capital" localSheetId="42">#REF!</definedName>
    <definedName name="rngTier1Capital">#REF!</definedName>
    <definedName name="rngTier2Capital" localSheetId="12">#REF!</definedName>
    <definedName name="rngTier2Capital" localSheetId="8">#REF!</definedName>
    <definedName name="rngTier2Capital" localSheetId="4">#REF!</definedName>
    <definedName name="rngTier2Capital" localSheetId="32">#REF!</definedName>
    <definedName name="rngTier2Capital" localSheetId="36">#REF!</definedName>
    <definedName name="rngTier2Capital" localSheetId="40">#REF!</definedName>
    <definedName name="rngTier2Capital" localSheetId="28">#REF!</definedName>
    <definedName name="rngTier2Capital" localSheetId="42">#REF!</definedName>
    <definedName name="rngTier2Capital">#REF!</definedName>
    <definedName name="rngTier3Capital" localSheetId="12">#REF!</definedName>
    <definedName name="rngTier3Capital" localSheetId="8">#REF!</definedName>
    <definedName name="rngTier3Capital" localSheetId="4">#REF!</definedName>
    <definedName name="rngTier3Capital" localSheetId="32">#REF!</definedName>
    <definedName name="rngTier3Capital" localSheetId="36">#REF!</definedName>
    <definedName name="rngTier3Capital" localSheetId="40">#REF!</definedName>
    <definedName name="rngTier3Capital" localSheetId="28">#REF!</definedName>
    <definedName name="rngTier3Capital" localSheetId="42">#REF!</definedName>
    <definedName name="rngTier3Capital">#REF!</definedName>
    <definedName name="rngTotalAssets" localSheetId="12">#REF!</definedName>
    <definedName name="rngTotalAssets" localSheetId="8">#REF!</definedName>
    <definedName name="rngTotalAssets" localSheetId="4">#REF!</definedName>
    <definedName name="rngTotalAssets" localSheetId="32">#REF!</definedName>
    <definedName name="rngTotalAssets" localSheetId="36">#REF!</definedName>
    <definedName name="rngTotalAssets" localSheetId="40">#REF!</definedName>
    <definedName name="rngTotalAssets" localSheetId="28">#REF!</definedName>
    <definedName name="rngTotalAssets" localSheetId="42">#REF!</definedName>
    <definedName name="rngTotalAssets">#REF!</definedName>
    <definedName name="rngTotalCapitalIntRisk" localSheetId="12">#REF!</definedName>
    <definedName name="rngTotalCapitalIntRisk" localSheetId="8">#REF!</definedName>
    <definedName name="rngTotalCapitalIntRisk" localSheetId="4">#REF!</definedName>
    <definedName name="rngTotalCapitalIntRisk" localSheetId="32">#REF!</definedName>
    <definedName name="rngTotalCapitalIntRisk" localSheetId="36">#REF!</definedName>
    <definedName name="rngTotalCapitalIntRisk" localSheetId="40">#REF!</definedName>
    <definedName name="rngTotalCapitalIntRisk" localSheetId="28">#REF!</definedName>
    <definedName name="rngTotalCapitalIntRisk" localSheetId="42">#REF!</definedName>
    <definedName name="rngTotalCapitalIntRisk">#REF!</definedName>
    <definedName name="rngTotalLiabilities" localSheetId="12">#REF!</definedName>
    <definedName name="rngTotalLiabilities" localSheetId="8">#REF!</definedName>
    <definedName name="rngTotalLiabilities" localSheetId="4">#REF!</definedName>
    <definedName name="rngTotalLiabilities" localSheetId="32">#REF!</definedName>
    <definedName name="rngTotalLiabilities" localSheetId="36">#REF!</definedName>
    <definedName name="rngTotalLiabilities" localSheetId="40">#REF!</definedName>
    <definedName name="rngTotalLiabilities" localSheetId="28">#REF!</definedName>
    <definedName name="rngTotalLiabilities" localSheetId="42">#REF!</definedName>
    <definedName name="rngTotalLiabilities">#REF!</definedName>
    <definedName name="Sectors" localSheetId="8">#REF!</definedName>
    <definedName name="Sectors" localSheetId="36">#REF!</definedName>
    <definedName name="Sectors" localSheetId="52">#REF!</definedName>
    <definedName name="Sectors" localSheetId="40">#REF!</definedName>
    <definedName name="Sectors" localSheetId="42">#REF!</definedName>
    <definedName name="Sectors">#REF!</definedName>
    <definedName name="zrngBalanceSheet" localSheetId="8">#REF!,#REF!,#REF!,#REF!,#REF!,#REF!,#REF!,#REF!,#REF!,#REF!,#REF!</definedName>
    <definedName name="zrngBalanceSheet" localSheetId="40">#REF!,#REF!,#REF!,#REF!,#REF!,#REF!,#REF!,#REF!,#REF!,#REF!,#REF!</definedName>
    <definedName name="zrngBalanceSheet" localSheetId="42">#REF!,#REF!,#REF!,#REF!,#REF!,#REF!,#REF!,#REF!,#REF!,#REF!,#REF!</definedName>
    <definedName name="zrngBalanceSheet">#REF!,#REF!,#REF!,#REF!,#REF!,#REF!,#REF!,#REF!,#REF!,#REF!,#REF!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101" i="58" l="1"/>
  <c r="N66" i="58" l="1"/>
  <c r="N96" i="58"/>
  <c r="M37" i="23"/>
  <c r="L37" i="23"/>
  <c r="K37" i="23"/>
  <c r="N38" i="23"/>
  <c r="K150" i="106" l="1"/>
  <c r="K148" i="106"/>
  <c r="K141" i="106"/>
  <c r="K142" i="106"/>
  <c r="I141" i="106"/>
  <c r="I142" i="106"/>
  <c r="G141" i="106"/>
  <c r="G142" i="106"/>
  <c r="I132" i="106"/>
  <c r="I133" i="106"/>
  <c r="G132" i="106"/>
  <c r="K132" i="106" s="1"/>
  <c r="G133" i="106"/>
  <c r="K133" i="106" s="1"/>
  <c r="I123" i="106"/>
  <c r="I124" i="106"/>
  <c r="I125" i="106"/>
  <c r="G123" i="106"/>
  <c r="K123" i="106" s="1"/>
  <c r="G124" i="106"/>
  <c r="K124" i="106" s="1"/>
  <c r="G125" i="106"/>
  <c r="I114" i="106"/>
  <c r="I115" i="106"/>
  <c r="G114" i="106"/>
  <c r="K114" i="106" s="1"/>
  <c r="G115" i="106"/>
  <c r="K115" i="106" s="1"/>
  <c r="I104" i="106"/>
  <c r="I105" i="106"/>
  <c r="G104" i="106"/>
  <c r="K104" i="106" s="1"/>
  <c r="G105" i="106"/>
  <c r="K105" i="106" s="1"/>
  <c r="I95" i="106"/>
  <c r="I96" i="106"/>
  <c r="G95" i="106"/>
  <c r="K95" i="106" s="1"/>
  <c r="G96" i="106"/>
  <c r="K96" i="106" s="1"/>
  <c r="I86" i="106"/>
  <c r="I87" i="106"/>
  <c r="G86" i="106"/>
  <c r="K86" i="106" s="1"/>
  <c r="G87" i="106"/>
  <c r="K87" i="106" s="1"/>
  <c r="I76" i="106"/>
  <c r="I77" i="106"/>
  <c r="G76" i="106"/>
  <c r="K76" i="106" s="1"/>
  <c r="G77" i="106"/>
  <c r="K77" i="106" s="1"/>
  <c r="I67" i="106"/>
  <c r="I68" i="106"/>
  <c r="G67" i="106"/>
  <c r="K67" i="106" s="1"/>
  <c r="G68" i="106"/>
  <c r="K68" i="106" s="1"/>
  <c r="I57" i="106"/>
  <c r="I58" i="106"/>
  <c r="G57" i="106"/>
  <c r="K57" i="106" s="1"/>
  <c r="G58" i="106"/>
  <c r="K58" i="106" s="1"/>
  <c r="G57" i="54" l="1"/>
  <c r="J57" i="54" s="1"/>
  <c r="G56" i="54"/>
  <c r="J56" i="54" s="1"/>
  <c r="G55" i="54"/>
  <c r="J55" i="54" s="1"/>
  <c r="G54" i="54"/>
  <c r="J54" i="54" s="1"/>
  <c r="I53" i="54"/>
  <c r="H53" i="54"/>
  <c r="F53" i="54"/>
  <c r="E53" i="54"/>
  <c r="G53" i="54" s="1"/>
  <c r="D53" i="54"/>
  <c r="G52" i="54"/>
  <c r="J52" i="54" s="1"/>
  <c r="G51" i="54"/>
  <c r="J51" i="54" s="1"/>
  <c r="I50" i="54"/>
  <c r="H50" i="54"/>
  <c r="F50" i="54"/>
  <c r="E50" i="54"/>
  <c r="D50" i="54"/>
  <c r="G49" i="54"/>
  <c r="J49" i="54" s="1"/>
  <c r="G45" i="54"/>
  <c r="J45" i="54" s="1"/>
  <c r="G44" i="54"/>
  <c r="J44" i="54" s="1"/>
  <c r="G43" i="54"/>
  <c r="J43" i="54" s="1"/>
  <c r="G42" i="54"/>
  <c r="J42" i="54" s="1"/>
  <c r="I41" i="54"/>
  <c r="H41" i="54"/>
  <c r="F41" i="54"/>
  <c r="E41" i="54"/>
  <c r="G41" i="54" s="1"/>
  <c r="D41" i="54"/>
  <c r="G40" i="54"/>
  <c r="J40" i="54" s="1"/>
  <c r="G39" i="54"/>
  <c r="J39" i="54" s="1"/>
  <c r="I38" i="54"/>
  <c r="H38" i="54"/>
  <c r="F38" i="54"/>
  <c r="E38" i="54"/>
  <c r="D38" i="54"/>
  <c r="G37" i="54"/>
  <c r="J37" i="54" s="1"/>
  <c r="J41" i="54" l="1"/>
  <c r="J53" i="54"/>
  <c r="G50" i="54"/>
  <c r="J50" i="54" s="1"/>
  <c r="G38" i="54"/>
  <c r="J38" i="54" s="1"/>
  <c r="H23" i="28"/>
  <c r="I333" i="104" l="1"/>
  <c r="E75" i="28"/>
  <c r="E40" i="28"/>
  <c r="D40" i="28"/>
  <c r="G233" i="104" l="1"/>
  <c r="H176" i="104"/>
  <c r="G176" i="104"/>
  <c r="I73" i="94" l="1"/>
  <c r="I71" i="94"/>
  <c r="H76" i="94"/>
  <c r="G76" i="94"/>
  <c r="F76" i="94"/>
  <c r="G69" i="94"/>
  <c r="H69" i="94"/>
  <c r="F69" i="94"/>
  <c r="K333" i="104" l="1"/>
  <c r="H328" i="104"/>
  <c r="G299" i="104" l="1"/>
  <c r="G254" i="104" l="1"/>
  <c r="H254" i="104"/>
  <c r="P52" i="94" l="1"/>
  <c r="K44" i="107" l="1"/>
  <c r="K43" i="107"/>
  <c r="K45" i="107"/>
  <c r="P43" i="107" l="1"/>
  <c r="N43" i="107"/>
  <c r="I314" i="104" l="1"/>
  <c r="I313" i="104"/>
  <c r="I312" i="104"/>
  <c r="I309" i="104"/>
  <c r="I308" i="104"/>
  <c r="K60" i="107" l="1"/>
  <c r="I85" i="94"/>
  <c r="I81" i="94"/>
  <c r="I74" i="94"/>
  <c r="I69" i="94" s="1"/>
  <c r="I78" i="94"/>
  <c r="H307" i="104" l="1"/>
  <c r="G307" i="104"/>
  <c r="H292" i="104"/>
  <c r="G292" i="104"/>
  <c r="I292" i="104" l="1"/>
  <c r="I307" i="104"/>
  <c r="H288" i="104"/>
  <c r="H286" i="104" s="1"/>
  <c r="G288" i="104"/>
  <c r="G286" i="104" s="1"/>
  <c r="H280" i="104"/>
  <c r="G280" i="104"/>
  <c r="H274" i="104"/>
  <c r="G274" i="104"/>
  <c r="H265" i="104"/>
  <c r="G265" i="104"/>
  <c r="I263" i="104"/>
  <c r="I254" i="104"/>
  <c r="H250" i="104"/>
  <c r="G250" i="104"/>
  <c r="I250" i="104" s="1"/>
  <c r="H238" i="104"/>
  <c r="G238" i="104"/>
  <c r="H233" i="104"/>
  <c r="G226" i="104"/>
  <c r="I234" i="104"/>
  <c r="I228" i="104"/>
  <c r="K228" i="104" s="1"/>
  <c r="G249" i="104" l="1"/>
  <c r="I280" i="104"/>
  <c r="I288" i="104"/>
  <c r="I274" i="104"/>
  <c r="I233" i="104"/>
  <c r="K233" i="104" s="1"/>
  <c r="I238" i="104"/>
  <c r="I286" i="104"/>
  <c r="H249" i="104"/>
  <c r="H226" i="104"/>
  <c r="G34" i="96"/>
  <c r="G81" i="106" l="1"/>
  <c r="I247" i="104"/>
  <c r="H188" i="104" l="1"/>
  <c r="K263" i="104" l="1"/>
  <c r="K61" i="94" l="1"/>
  <c r="F55" i="94"/>
  <c r="F83" i="94"/>
  <c r="F49" i="94" l="1"/>
  <c r="P50" i="94"/>
  <c r="P46" i="94"/>
  <c r="D21" i="94"/>
  <c r="F61" i="94"/>
  <c r="K46" i="107" l="1"/>
  <c r="I331" i="104" l="1"/>
  <c r="I330" i="104"/>
  <c r="I319" i="104"/>
  <c r="H139" i="104" l="1"/>
  <c r="G139" i="104"/>
  <c r="I145" i="104"/>
  <c r="K145" i="104" s="1"/>
  <c r="I140" i="104"/>
  <c r="H127" i="104"/>
  <c r="I134" i="104"/>
  <c r="K134" i="104" s="1"/>
  <c r="I130" i="104"/>
  <c r="I139" i="104" l="1"/>
  <c r="K130" i="104"/>
  <c r="H136" i="104"/>
  <c r="I304" i="104" l="1"/>
  <c r="K304" i="104" s="1"/>
  <c r="I262" i="104" l="1"/>
  <c r="K262" i="104" s="1"/>
  <c r="I261" i="104"/>
  <c r="K261" i="104" s="1"/>
  <c r="I260" i="104"/>
  <c r="K260" i="104" s="1"/>
  <c r="I259" i="104"/>
  <c r="K259" i="104" s="1"/>
  <c r="I258" i="104"/>
  <c r="K258" i="104" s="1"/>
  <c r="I257" i="104"/>
  <c r="K257" i="104" s="1"/>
  <c r="I256" i="104"/>
  <c r="K256" i="104" s="1"/>
  <c r="I255" i="104"/>
  <c r="K255" i="104" s="1"/>
  <c r="K247" i="104"/>
  <c r="H171" i="88"/>
  <c r="K254" i="104" l="1"/>
  <c r="I192" i="88"/>
  <c r="I191" i="88" s="1"/>
  <c r="H191" i="88"/>
  <c r="G191" i="88"/>
  <c r="K192" i="88" l="1"/>
  <c r="K191" i="88" s="1"/>
  <c r="N100" i="58"/>
  <c r="G211" i="104" l="1"/>
  <c r="H211" i="104"/>
  <c r="I212" i="104"/>
  <c r="I211" i="104" s="1"/>
  <c r="K212" i="104" l="1"/>
  <c r="K211" i="104" s="1"/>
  <c r="I162" i="104"/>
  <c r="K162" i="104" s="1"/>
  <c r="H161" i="104"/>
  <c r="G161" i="104"/>
  <c r="F13" i="95" l="1"/>
  <c r="F28" i="95" l="1"/>
  <c r="G49" i="94" l="1"/>
  <c r="G55" i="94"/>
  <c r="G61" i="94"/>
  <c r="G83" i="94"/>
  <c r="D30" i="94"/>
  <c r="D39" i="94"/>
  <c r="I86" i="94"/>
  <c r="I80" i="94"/>
  <c r="I79" i="94"/>
  <c r="P56" i="94"/>
  <c r="O55" i="94"/>
  <c r="N55" i="94"/>
  <c r="M55" i="94"/>
  <c r="L55" i="94"/>
  <c r="K55" i="94"/>
  <c r="J55" i="94"/>
  <c r="I55" i="94"/>
  <c r="H55" i="94"/>
  <c r="P54" i="94"/>
  <c r="P53" i="94"/>
  <c r="N88" i="107"/>
  <c r="K88" i="107"/>
  <c r="P88" i="107" s="1"/>
  <c r="N87" i="107"/>
  <c r="K87" i="107"/>
  <c r="P87" i="107" s="1"/>
  <c r="N86" i="107"/>
  <c r="K86" i="107"/>
  <c r="P86" i="107" s="1"/>
  <c r="N85" i="107"/>
  <c r="K85" i="107"/>
  <c r="P85" i="107" s="1"/>
  <c r="N84" i="107"/>
  <c r="K84" i="107"/>
  <c r="P84" i="107" s="1"/>
  <c r="N80" i="107"/>
  <c r="K80" i="107"/>
  <c r="P80" i="107" s="1"/>
  <c r="N79" i="107"/>
  <c r="K79" i="107"/>
  <c r="P79" i="107" s="1"/>
  <c r="N78" i="107"/>
  <c r="K78" i="107"/>
  <c r="P78" i="107" s="1"/>
  <c r="N77" i="107"/>
  <c r="K77" i="107"/>
  <c r="P77" i="107" s="1"/>
  <c r="N76" i="107"/>
  <c r="K76" i="107"/>
  <c r="P76" i="107" s="1"/>
  <c r="N72" i="107"/>
  <c r="K72" i="107"/>
  <c r="P72" i="107" s="1"/>
  <c r="N71" i="107"/>
  <c r="K71" i="107"/>
  <c r="P71" i="107" s="1"/>
  <c r="N70" i="107"/>
  <c r="K70" i="107"/>
  <c r="P70" i="107" s="1"/>
  <c r="N69" i="107"/>
  <c r="K69" i="107"/>
  <c r="P69" i="107" s="1"/>
  <c r="N68" i="107"/>
  <c r="K68" i="107"/>
  <c r="P68" i="107" s="1"/>
  <c r="N64" i="107"/>
  <c r="K64" i="107"/>
  <c r="P64" i="107" s="1"/>
  <c r="N63" i="107"/>
  <c r="K63" i="107"/>
  <c r="P63" i="107" s="1"/>
  <c r="N62" i="107"/>
  <c r="K62" i="107"/>
  <c r="P62" i="107" s="1"/>
  <c r="N61" i="107"/>
  <c r="K61" i="107"/>
  <c r="P61" i="107" s="1"/>
  <c r="N60" i="107"/>
  <c r="P60" i="107"/>
  <c r="N56" i="107"/>
  <c r="K56" i="107"/>
  <c r="P56" i="107" s="1"/>
  <c r="N55" i="107"/>
  <c r="K55" i="107"/>
  <c r="P55" i="107" s="1"/>
  <c r="N54" i="107"/>
  <c r="K54" i="107"/>
  <c r="P54" i="107" s="1"/>
  <c r="N53" i="107"/>
  <c r="K53" i="107"/>
  <c r="P53" i="107" s="1"/>
  <c r="N52" i="107"/>
  <c r="K52" i="107"/>
  <c r="P52" i="107" s="1"/>
  <c r="N48" i="107"/>
  <c r="K48" i="107"/>
  <c r="P48" i="107" s="1"/>
  <c r="N47" i="107"/>
  <c r="K47" i="107"/>
  <c r="P47" i="107" s="1"/>
  <c r="N46" i="107"/>
  <c r="P46" i="107"/>
  <c r="N45" i="107"/>
  <c r="P45" i="107"/>
  <c r="N44" i="107"/>
  <c r="P44" i="107"/>
  <c r="G58" i="67"/>
  <c r="I146" i="106"/>
  <c r="G146" i="106"/>
  <c r="K146" i="106" s="1"/>
  <c r="I145" i="106"/>
  <c r="G145" i="106"/>
  <c r="K145" i="106" s="1"/>
  <c r="I144" i="106"/>
  <c r="G144" i="106"/>
  <c r="K144" i="106" s="1"/>
  <c r="I143" i="106"/>
  <c r="G143" i="106"/>
  <c r="K143" i="106" s="1"/>
  <c r="I140" i="106"/>
  <c r="G140" i="106"/>
  <c r="K140" i="106" s="1"/>
  <c r="I139" i="106"/>
  <c r="G139" i="106"/>
  <c r="K139" i="106" s="1"/>
  <c r="I137" i="106"/>
  <c r="G137" i="106"/>
  <c r="K137" i="106" s="1"/>
  <c r="I136" i="106"/>
  <c r="G136" i="106"/>
  <c r="K136" i="106" s="1"/>
  <c r="I135" i="106"/>
  <c r="G135" i="106"/>
  <c r="K135" i="106" s="1"/>
  <c r="I134" i="106"/>
  <c r="G134" i="106"/>
  <c r="K134" i="106" s="1"/>
  <c r="I131" i="106"/>
  <c r="G131" i="106"/>
  <c r="K131" i="106" s="1"/>
  <c r="I130" i="106"/>
  <c r="G130" i="106"/>
  <c r="K130" i="106" s="1"/>
  <c r="I128" i="106"/>
  <c r="G128" i="106"/>
  <c r="K128" i="106" s="1"/>
  <c r="I127" i="106"/>
  <c r="G127" i="106"/>
  <c r="K127" i="106" s="1"/>
  <c r="I126" i="106"/>
  <c r="G126" i="106"/>
  <c r="K126" i="106" s="1"/>
  <c r="K125" i="106"/>
  <c r="I122" i="106"/>
  <c r="G122" i="106"/>
  <c r="K122" i="106" s="1"/>
  <c r="I121" i="106"/>
  <c r="G121" i="106"/>
  <c r="K121" i="106" s="1"/>
  <c r="I119" i="106"/>
  <c r="G119" i="106"/>
  <c r="K119" i="106" s="1"/>
  <c r="I118" i="106"/>
  <c r="G118" i="106"/>
  <c r="K118" i="106" s="1"/>
  <c r="I117" i="106"/>
  <c r="G117" i="106"/>
  <c r="K117" i="106" s="1"/>
  <c r="I116" i="106"/>
  <c r="G116" i="106"/>
  <c r="K116" i="106" s="1"/>
  <c r="I113" i="106"/>
  <c r="G113" i="106"/>
  <c r="K113" i="106" s="1"/>
  <c r="I112" i="106"/>
  <c r="G112" i="106"/>
  <c r="K112" i="106" s="1"/>
  <c r="I109" i="106"/>
  <c r="G109" i="106"/>
  <c r="K109" i="106" s="1"/>
  <c r="I108" i="106"/>
  <c r="G108" i="106"/>
  <c r="K108" i="106" s="1"/>
  <c r="I107" i="106"/>
  <c r="G107" i="106"/>
  <c r="K107" i="106" s="1"/>
  <c r="I106" i="106"/>
  <c r="G106" i="106"/>
  <c r="K106" i="106" s="1"/>
  <c r="I103" i="106"/>
  <c r="G103" i="106"/>
  <c r="K103" i="106" s="1"/>
  <c r="I102" i="106"/>
  <c r="G102" i="106"/>
  <c r="K102" i="106" s="1"/>
  <c r="I100" i="106"/>
  <c r="G100" i="106"/>
  <c r="K100" i="106" s="1"/>
  <c r="I99" i="106"/>
  <c r="G99" i="106"/>
  <c r="K99" i="106" s="1"/>
  <c r="I98" i="106"/>
  <c r="G98" i="106"/>
  <c r="K98" i="106" s="1"/>
  <c r="I97" i="106"/>
  <c r="G97" i="106"/>
  <c r="K97" i="106" s="1"/>
  <c r="I94" i="106"/>
  <c r="G94" i="106"/>
  <c r="K94" i="106" s="1"/>
  <c r="I93" i="106"/>
  <c r="G93" i="106"/>
  <c r="K93" i="106" s="1"/>
  <c r="I91" i="106"/>
  <c r="G91" i="106"/>
  <c r="K91" i="106" s="1"/>
  <c r="I90" i="106"/>
  <c r="G90" i="106"/>
  <c r="K90" i="106" s="1"/>
  <c r="I89" i="106"/>
  <c r="G89" i="106"/>
  <c r="K89" i="106" s="1"/>
  <c r="I88" i="106"/>
  <c r="G88" i="106"/>
  <c r="K88" i="106" s="1"/>
  <c r="I85" i="106"/>
  <c r="G85" i="106"/>
  <c r="K85" i="106" s="1"/>
  <c r="I84" i="106"/>
  <c r="G84" i="106"/>
  <c r="K84" i="106" s="1"/>
  <c r="I81" i="106"/>
  <c r="K81" i="106"/>
  <c r="I80" i="106"/>
  <c r="G80" i="106"/>
  <c r="K80" i="106" s="1"/>
  <c r="I79" i="106"/>
  <c r="G79" i="106"/>
  <c r="K79" i="106" s="1"/>
  <c r="I78" i="106"/>
  <c r="G78" i="106"/>
  <c r="K78" i="106" s="1"/>
  <c r="I75" i="106"/>
  <c r="G75" i="106"/>
  <c r="K75" i="106" s="1"/>
  <c r="I74" i="106"/>
  <c r="G74" i="106"/>
  <c r="K74" i="106" s="1"/>
  <c r="I72" i="106"/>
  <c r="G72" i="106"/>
  <c r="K72" i="106" s="1"/>
  <c r="I71" i="106"/>
  <c r="G71" i="106"/>
  <c r="K71" i="106" s="1"/>
  <c r="I70" i="106"/>
  <c r="G70" i="106"/>
  <c r="K70" i="106" s="1"/>
  <c r="I69" i="106"/>
  <c r="G69" i="106"/>
  <c r="K69" i="106" s="1"/>
  <c r="I66" i="106"/>
  <c r="G66" i="106"/>
  <c r="K66" i="106" s="1"/>
  <c r="I65" i="106"/>
  <c r="G65" i="106"/>
  <c r="K65" i="106" s="1"/>
  <c r="I62" i="106"/>
  <c r="G62" i="106"/>
  <c r="K62" i="106" s="1"/>
  <c r="I61" i="106"/>
  <c r="G61" i="106"/>
  <c r="K61" i="106" s="1"/>
  <c r="I60" i="106"/>
  <c r="G60" i="106"/>
  <c r="K60" i="106" s="1"/>
  <c r="I59" i="106"/>
  <c r="G59" i="106"/>
  <c r="K59" i="106" s="1"/>
  <c r="I56" i="106"/>
  <c r="G56" i="106"/>
  <c r="K56" i="106" s="1"/>
  <c r="I55" i="106"/>
  <c r="G55" i="106"/>
  <c r="I241" i="104"/>
  <c r="K308" i="104"/>
  <c r="K312" i="104"/>
  <c r="G311" i="104"/>
  <c r="G297" i="104" s="1"/>
  <c r="H311" i="104"/>
  <c r="K314" i="104"/>
  <c r="K313" i="104"/>
  <c r="K309" i="104"/>
  <c r="I302" i="104"/>
  <c r="K302" i="104" s="1"/>
  <c r="I300" i="104"/>
  <c r="K300" i="104" s="1"/>
  <c r="I301" i="104"/>
  <c r="K301" i="104" s="1"/>
  <c r="H299" i="104"/>
  <c r="G243" i="88"/>
  <c r="G221" i="104"/>
  <c r="N49" i="58"/>
  <c r="G188" i="104" s="1"/>
  <c r="H221" i="104"/>
  <c r="H215" i="104" s="1"/>
  <c r="H206" i="104"/>
  <c r="H200" i="104" s="1"/>
  <c r="G206" i="104"/>
  <c r="G200" i="104" s="1"/>
  <c r="H170" i="104"/>
  <c r="G170" i="104"/>
  <c r="I179" i="104"/>
  <c r="K179" i="104" s="1"/>
  <c r="I178" i="104"/>
  <c r="K178" i="104" s="1"/>
  <c r="I177" i="104"/>
  <c r="K177" i="104" s="1"/>
  <c r="I186" i="104"/>
  <c r="H297" i="104" l="1"/>
  <c r="I297" i="104" s="1"/>
  <c r="I76" i="94"/>
  <c r="K297" i="104"/>
  <c r="I299" i="104"/>
  <c r="P89" i="107"/>
  <c r="P49" i="107"/>
  <c r="H198" i="104"/>
  <c r="I311" i="104"/>
  <c r="K55" i="106"/>
  <c r="F29" i="95"/>
  <c r="P55" i="94"/>
  <c r="P73" i="107"/>
  <c r="P57" i="107"/>
  <c r="P81" i="107"/>
  <c r="P65" i="107"/>
  <c r="I221" i="104"/>
  <c r="I206" i="104"/>
  <c r="G215" i="104"/>
  <c r="G198" i="104" s="1"/>
  <c r="I170" i="104"/>
  <c r="K176" i="104"/>
  <c r="P91" i="107" l="1"/>
  <c r="O93" i="107" l="1"/>
  <c r="F20" i="95"/>
  <c r="G247" i="88" l="1"/>
  <c r="I336" i="104"/>
  <c r="K336" i="104" s="1"/>
  <c r="I335" i="104"/>
  <c r="K335" i="104" s="1"/>
  <c r="I334" i="104"/>
  <c r="K334" i="104" s="1"/>
  <c r="I332" i="104"/>
  <c r="K331" i="104"/>
  <c r="K330" i="104"/>
  <c r="G328" i="104"/>
  <c r="I326" i="104"/>
  <c r="K326" i="104" s="1"/>
  <c r="I325" i="104"/>
  <c r="K325" i="104" s="1"/>
  <c r="I322" i="104"/>
  <c r="K322" i="104" s="1"/>
  <c r="I321" i="104"/>
  <c r="K321" i="104" s="1"/>
  <c r="I320" i="104"/>
  <c r="K320" i="104" s="1"/>
  <c r="K319" i="104"/>
  <c r="H316" i="104"/>
  <c r="G316" i="104"/>
  <c r="I295" i="104"/>
  <c r="K295" i="104" s="1"/>
  <c r="I294" i="104"/>
  <c r="K294" i="104" s="1"/>
  <c r="I293" i="104"/>
  <c r="K293" i="104" s="1"/>
  <c r="I290" i="104"/>
  <c r="K290" i="104" s="1"/>
  <c r="I289" i="104"/>
  <c r="K289" i="104" s="1"/>
  <c r="I284" i="104"/>
  <c r="K284" i="104" s="1"/>
  <c r="I283" i="104"/>
  <c r="K283" i="104" s="1"/>
  <c r="I282" i="104"/>
  <c r="I278" i="104"/>
  <c r="K278" i="104" s="1"/>
  <c r="I277" i="104"/>
  <c r="K277" i="104" s="1"/>
  <c r="I276" i="104"/>
  <c r="K276" i="104" s="1"/>
  <c r="I272" i="104"/>
  <c r="K272" i="104" s="1"/>
  <c r="I271" i="104"/>
  <c r="K271" i="104" s="1"/>
  <c r="I270" i="104"/>
  <c r="K270" i="104" s="1"/>
  <c r="I269" i="104"/>
  <c r="K269" i="104" s="1"/>
  <c r="I268" i="104"/>
  <c r="K268" i="104" s="1"/>
  <c r="I267" i="104"/>
  <c r="I253" i="104"/>
  <c r="K253" i="104" s="1"/>
  <c r="I252" i="104"/>
  <c r="K252" i="104" s="1"/>
  <c r="I251" i="104"/>
  <c r="K251" i="104" s="1"/>
  <c r="I245" i="104"/>
  <c r="K245" i="104" s="1"/>
  <c r="I244" i="104"/>
  <c r="K244" i="104" s="1"/>
  <c r="I243" i="104"/>
  <c r="K243" i="104" s="1"/>
  <c r="I242" i="104"/>
  <c r="K242" i="104" s="1"/>
  <c r="K241" i="104"/>
  <c r="I236" i="104"/>
  <c r="K236" i="104" s="1"/>
  <c r="I235" i="104"/>
  <c r="K235" i="104" s="1"/>
  <c r="K234" i="104"/>
  <c r="I232" i="104"/>
  <c r="K232" i="104" s="1"/>
  <c r="I231" i="104"/>
  <c r="K231" i="104" s="1"/>
  <c r="I230" i="104"/>
  <c r="K230" i="104" s="1"/>
  <c r="I229" i="104"/>
  <c r="I224" i="104"/>
  <c r="K224" i="104" s="1"/>
  <c r="I223" i="104"/>
  <c r="K223" i="104" s="1"/>
  <c r="I222" i="104"/>
  <c r="K222" i="104" s="1"/>
  <c r="I220" i="104"/>
  <c r="K220" i="104" s="1"/>
  <c r="I219" i="104"/>
  <c r="K219" i="104" s="1"/>
  <c r="I218" i="104"/>
  <c r="K218" i="104" s="1"/>
  <c r="I217" i="104"/>
  <c r="K217" i="104" s="1"/>
  <c r="I216" i="104"/>
  <c r="I209" i="104"/>
  <c r="K209" i="104" s="1"/>
  <c r="I208" i="104"/>
  <c r="K208" i="104" s="1"/>
  <c r="I207" i="104"/>
  <c r="K207" i="104" s="1"/>
  <c r="I205" i="104"/>
  <c r="K205" i="104" s="1"/>
  <c r="I204" i="104"/>
  <c r="K204" i="104" s="1"/>
  <c r="I203" i="104"/>
  <c r="I202" i="104"/>
  <c r="K202" i="104" s="1"/>
  <c r="I201" i="104"/>
  <c r="I196" i="104"/>
  <c r="K196" i="104" s="1"/>
  <c r="I195" i="104"/>
  <c r="K195" i="104" s="1"/>
  <c r="I194" i="104"/>
  <c r="K194" i="104" s="1"/>
  <c r="I193" i="104"/>
  <c r="K193" i="104" s="1"/>
  <c r="I192" i="104"/>
  <c r="K192" i="104" s="1"/>
  <c r="I191" i="104"/>
  <c r="K186" i="104"/>
  <c r="I185" i="104"/>
  <c r="K185" i="104" s="1"/>
  <c r="I184" i="104"/>
  <c r="K184" i="104" s="1"/>
  <c r="I183" i="104"/>
  <c r="K183" i="104" s="1"/>
  <c r="I182" i="104"/>
  <c r="K182" i="104" s="1"/>
  <c r="H181" i="104"/>
  <c r="G181" i="104"/>
  <c r="I175" i="104"/>
  <c r="K175" i="104" s="1"/>
  <c r="I174" i="104"/>
  <c r="K174" i="104" s="1"/>
  <c r="I173" i="104"/>
  <c r="K173" i="104" s="1"/>
  <c r="I172" i="104"/>
  <c r="K172" i="104" s="1"/>
  <c r="I171" i="104"/>
  <c r="K171" i="104" s="1"/>
  <c r="I168" i="104"/>
  <c r="K168" i="104" s="1"/>
  <c r="I167" i="104"/>
  <c r="K167" i="104" s="1"/>
  <c r="I166" i="104"/>
  <c r="K166" i="104" s="1"/>
  <c r="I165" i="104"/>
  <c r="K165" i="104" s="1"/>
  <c r="I164" i="104"/>
  <c r="K164" i="104" s="1"/>
  <c r="I163" i="104"/>
  <c r="K163" i="104" s="1"/>
  <c r="I161" i="104"/>
  <c r="I157" i="104"/>
  <c r="K157" i="104" s="1"/>
  <c r="I156" i="104"/>
  <c r="K156" i="104" s="1"/>
  <c r="I155" i="104"/>
  <c r="K155" i="104" s="1"/>
  <c r="I154" i="104"/>
  <c r="K154" i="104" s="1"/>
  <c r="I153" i="104"/>
  <c r="K153" i="104" s="1"/>
  <c r="I152" i="104"/>
  <c r="K152" i="104" s="1"/>
  <c r="H151" i="104"/>
  <c r="H147" i="104" s="1"/>
  <c r="G151" i="104"/>
  <c r="G147" i="104" s="1"/>
  <c r="I150" i="104"/>
  <c r="I149" i="104"/>
  <c r="K149" i="104" s="1"/>
  <c r="I144" i="104"/>
  <c r="K144" i="104" s="1"/>
  <c r="I143" i="104"/>
  <c r="K143" i="104" s="1"/>
  <c r="I142" i="104"/>
  <c r="K142" i="104" s="1"/>
  <c r="I141" i="104"/>
  <c r="K141" i="104" s="1"/>
  <c r="K140" i="104"/>
  <c r="I132" i="104"/>
  <c r="K132" i="104" s="1"/>
  <c r="I131" i="104"/>
  <c r="K201" i="104" l="1"/>
  <c r="I200" i="104"/>
  <c r="K238" i="104"/>
  <c r="I215" i="104"/>
  <c r="K318" i="104"/>
  <c r="K286" i="104"/>
  <c r="K274" i="104"/>
  <c r="K267" i="104"/>
  <c r="K265" i="104" s="1"/>
  <c r="I265" i="104"/>
  <c r="K249" i="104"/>
  <c r="I226" i="104"/>
  <c r="I147" i="104"/>
  <c r="K131" i="104"/>
  <c r="H12" i="105"/>
  <c r="I188" i="104"/>
  <c r="K159" i="104"/>
  <c r="K206" i="104"/>
  <c r="K221" i="104"/>
  <c r="I181" i="104"/>
  <c r="I159" i="104" s="1"/>
  <c r="I316" i="104"/>
  <c r="I328" i="104"/>
  <c r="K324" i="104"/>
  <c r="I249" i="104"/>
  <c r="I151" i="104"/>
  <c r="K150" i="104" s="1"/>
  <c r="H159" i="104"/>
  <c r="K316" i="104"/>
  <c r="K151" i="104"/>
  <c r="K229" i="104"/>
  <c r="K226" i="104" s="1"/>
  <c r="K282" i="104"/>
  <c r="K280" i="104" s="1"/>
  <c r="K191" i="104"/>
  <c r="K188" i="104" s="1"/>
  <c r="K203" i="104"/>
  <c r="G159" i="104"/>
  <c r="K216" i="104"/>
  <c r="K332" i="104"/>
  <c r="K328" i="104" s="1"/>
  <c r="I198" i="104" l="1"/>
  <c r="K215" i="104"/>
  <c r="K200" i="104"/>
  <c r="K147" i="104"/>
  <c r="K198" i="104" l="1"/>
  <c r="F30" i="95" l="1"/>
  <c r="P47" i="94" l="1"/>
  <c r="P48" i="94"/>
  <c r="H49" i="94"/>
  <c r="I49" i="94"/>
  <c r="J49" i="94"/>
  <c r="K49" i="94"/>
  <c r="L49" i="94"/>
  <c r="M49" i="94"/>
  <c r="N49" i="94"/>
  <c r="O49" i="94"/>
  <c r="P58" i="94"/>
  <c r="P59" i="94"/>
  <c r="P60" i="94"/>
  <c r="H61" i="94"/>
  <c r="I61" i="94"/>
  <c r="J61" i="94"/>
  <c r="L61" i="94"/>
  <c r="M61" i="94"/>
  <c r="N61" i="94"/>
  <c r="O61" i="94"/>
  <c r="P62" i="94"/>
  <c r="H83" i="94"/>
  <c r="I83" i="94"/>
  <c r="I88" i="94" l="1"/>
  <c r="I91" i="94" s="1"/>
  <c r="I97" i="94" s="1"/>
  <c r="I101" i="94" s="1"/>
  <c r="I103" i="94" s="1"/>
  <c r="P49" i="94"/>
  <c r="P61" i="94"/>
  <c r="F72" i="42"/>
  <c r="G72" i="42"/>
  <c r="H72" i="42"/>
  <c r="I72" i="42"/>
  <c r="J72" i="42"/>
  <c r="K72" i="42"/>
  <c r="F73" i="42"/>
  <c r="G73" i="42"/>
  <c r="H73" i="42"/>
  <c r="I73" i="42"/>
  <c r="J73" i="42"/>
  <c r="K73" i="42"/>
  <c r="F74" i="42"/>
  <c r="G74" i="42"/>
  <c r="H74" i="42"/>
  <c r="I74" i="42"/>
  <c r="J74" i="42"/>
  <c r="K74" i="42"/>
  <c r="F75" i="42"/>
  <c r="G75" i="42"/>
  <c r="H75" i="42"/>
  <c r="I75" i="42"/>
  <c r="J75" i="42"/>
  <c r="K75" i="42"/>
  <c r="F76" i="42"/>
  <c r="G76" i="42"/>
  <c r="H76" i="42"/>
  <c r="I76" i="42"/>
  <c r="J76" i="42"/>
  <c r="K76" i="42"/>
  <c r="F77" i="42"/>
  <c r="G77" i="42"/>
  <c r="H77" i="42"/>
  <c r="I77" i="42"/>
  <c r="J77" i="42"/>
  <c r="K77" i="42"/>
  <c r="F78" i="42"/>
  <c r="G78" i="42"/>
  <c r="H78" i="42"/>
  <c r="I78" i="42"/>
  <c r="J78" i="42"/>
  <c r="K78" i="42"/>
  <c r="F79" i="42"/>
  <c r="G79" i="42"/>
  <c r="H79" i="42"/>
  <c r="I79" i="42"/>
  <c r="J79" i="42"/>
  <c r="K79" i="42"/>
  <c r="F80" i="42"/>
  <c r="G80" i="42"/>
  <c r="H80" i="42"/>
  <c r="I80" i="42"/>
  <c r="J80" i="42"/>
  <c r="K80" i="42"/>
  <c r="F81" i="42"/>
  <c r="G81" i="42"/>
  <c r="H81" i="42"/>
  <c r="I81" i="42"/>
  <c r="J81" i="42"/>
  <c r="K81" i="42"/>
  <c r="G71" i="42"/>
  <c r="H71" i="42"/>
  <c r="I71" i="42"/>
  <c r="J71" i="42"/>
  <c r="K71" i="42"/>
  <c r="F71" i="42"/>
  <c r="G23" i="105" l="1"/>
  <c r="H25" i="105" s="1"/>
  <c r="H28" i="105" s="1"/>
  <c r="H32" i="55"/>
  <c r="G32" i="55"/>
  <c r="F32" i="55"/>
  <c r="N99" i="58" l="1"/>
  <c r="M61" i="23" l="1"/>
  <c r="L61" i="23"/>
  <c r="K61" i="23"/>
  <c r="N64" i="23"/>
  <c r="N69" i="58"/>
  <c r="N68" i="58"/>
  <c r="N67" i="58"/>
  <c r="N56" i="58"/>
  <c r="N55" i="58"/>
  <c r="N54" i="58"/>
  <c r="N53" i="58"/>
  <c r="N61" i="23" l="1"/>
  <c r="K48" i="93"/>
  <c r="J48" i="93"/>
  <c r="I48" i="93"/>
  <c r="H48" i="93"/>
  <c r="G48" i="93"/>
  <c r="F48" i="93"/>
  <c r="K33" i="93"/>
  <c r="J33" i="93"/>
  <c r="I33" i="93"/>
  <c r="H33" i="93"/>
  <c r="G33" i="93"/>
  <c r="D108" i="85" s="1"/>
  <c r="F33" i="93"/>
  <c r="K22" i="93"/>
  <c r="D106" i="85" s="1"/>
  <c r="J22" i="93"/>
  <c r="D105" i="85" s="1"/>
  <c r="I22" i="93"/>
  <c r="D104" i="85" s="1"/>
  <c r="H22" i="93"/>
  <c r="D103" i="85" s="1"/>
  <c r="G22" i="93"/>
  <c r="D102" i="85" s="1"/>
  <c r="F22" i="93"/>
  <c r="K82" i="42"/>
  <c r="H82" i="42"/>
  <c r="H98" i="42"/>
  <c r="I98" i="42"/>
  <c r="J98" i="42"/>
  <c r="K98" i="42"/>
  <c r="I82" i="42"/>
  <c r="J82" i="42"/>
  <c r="H66" i="42"/>
  <c r="I66" i="42"/>
  <c r="J66" i="42"/>
  <c r="K66" i="42"/>
  <c r="H51" i="42"/>
  <c r="I51" i="42"/>
  <c r="J51" i="42"/>
  <c r="K51" i="42"/>
  <c r="H36" i="42"/>
  <c r="I36" i="42"/>
  <c r="J36" i="42"/>
  <c r="K36" i="42"/>
  <c r="K21" i="42"/>
  <c r="H21" i="42"/>
  <c r="D109" i="85" l="1"/>
  <c r="D101" i="85"/>
  <c r="I75" i="28" l="1"/>
  <c r="H75" i="28"/>
  <c r="G75" i="28"/>
  <c r="F75" i="28"/>
  <c r="D75" i="28"/>
  <c r="C75" i="28"/>
  <c r="I58" i="28"/>
  <c r="H58" i="28"/>
  <c r="G58" i="28"/>
  <c r="F58" i="28"/>
  <c r="E58" i="28"/>
  <c r="D58" i="28"/>
  <c r="C58" i="28"/>
  <c r="I40" i="28"/>
  <c r="H40" i="28"/>
  <c r="G40" i="28"/>
  <c r="F40" i="28"/>
  <c r="C40" i="28"/>
  <c r="I23" i="28"/>
  <c r="G23" i="28"/>
  <c r="F23" i="28"/>
  <c r="E23" i="28"/>
  <c r="D23" i="28"/>
  <c r="C23" i="28"/>
  <c r="I74" i="28" l="1"/>
  <c r="D91" i="85" s="1"/>
  <c r="H74" i="28"/>
  <c r="D90" i="85" s="1"/>
  <c r="G74" i="28"/>
  <c r="D89" i="85" s="1"/>
  <c r="F74" i="28"/>
  <c r="D88" i="85" s="1"/>
  <c r="E74" i="28"/>
  <c r="D87" i="85" s="1"/>
  <c r="D74" i="28"/>
  <c r="D86" i="85" s="1"/>
  <c r="C74" i="28"/>
  <c r="D85" i="85" s="1"/>
  <c r="I57" i="28"/>
  <c r="D77" i="85" s="1"/>
  <c r="H57" i="28"/>
  <c r="D76" i="85" s="1"/>
  <c r="G57" i="28"/>
  <c r="D75" i="85" s="1"/>
  <c r="F57" i="28"/>
  <c r="D74" i="85" s="1"/>
  <c r="E57" i="28"/>
  <c r="D73" i="85" s="1"/>
  <c r="D57" i="28"/>
  <c r="D72" i="85" s="1"/>
  <c r="C57" i="28"/>
  <c r="D71" i="85" s="1"/>
  <c r="I39" i="28"/>
  <c r="D84" i="85" s="1"/>
  <c r="H39" i="28"/>
  <c r="D83" i="85" s="1"/>
  <c r="G39" i="28"/>
  <c r="D82" i="85" s="1"/>
  <c r="F39" i="28"/>
  <c r="D81" i="85" s="1"/>
  <c r="E39" i="28"/>
  <c r="D80" i="85" s="1"/>
  <c r="D39" i="28"/>
  <c r="D79" i="85" s="1"/>
  <c r="C39" i="28"/>
  <c r="D78" i="85" s="1"/>
  <c r="I22" i="28"/>
  <c r="D70" i="85" s="1"/>
  <c r="H22" i="28"/>
  <c r="D69" i="85" s="1"/>
  <c r="G22" i="28"/>
  <c r="D68" i="85" s="1"/>
  <c r="F22" i="28"/>
  <c r="D67" i="85" s="1"/>
  <c r="E22" i="28"/>
  <c r="D66" i="85" s="1"/>
  <c r="D22" i="28"/>
  <c r="D65" i="85" s="1"/>
  <c r="C22" i="28"/>
  <c r="D64" i="85" s="1"/>
  <c r="D121" i="85" l="1"/>
  <c r="D119" i="85"/>
  <c r="D120" i="85"/>
  <c r="D118" i="85"/>
  <c r="D123" i="85" l="1"/>
  <c r="D122" i="85"/>
  <c r="D125" i="85" l="1"/>
  <c r="D124" i="85"/>
  <c r="J21" i="42" l="1"/>
  <c r="I21" i="42"/>
  <c r="H66" i="57" l="1"/>
  <c r="J66" i="57"/>
  <c r="K66" i="57"/>
  <c r="K108" i="57"/>
  <c r="I11" i="57" l="1"/>
  <c r="I12" i="57"/>
  <c r="I13" i="57"/>
  <c r="I14" i="57"/>
  <c r="J108" i="57" l="1"/>
  <c r="L108" i="57" s="1"/>
  <c r="H108" i="57"/>
  <c r="G108" i="57"/>
  <c r="I108" i="57" s="1"/>
  <c r="L107" i="57"/>
  <c r="I107" i="57"/>
  <c r="L106" i="57"/>
  <c r="I106" i="57"/>
  <c r="L105" i="57"/>
  <c r="I105" i="57"/>
  <c r="K103" i="57"/>
  <c r="J103" i="57"/>
  <c r="L103" i="57" s="1"/>
  <c r="H103" i="57"/>
  <c r="H94" i="57" s="1"/>
  <c r="G103" i="57"/>
  <c r="L102" i="57"/>
  <c r="I102" i="57"/>
  <c r="L101" i="57"/>
  <c r="I101" i="57"/>
  <c r="L100" i="57"/>
  <c r="I100" i="57"/>
  <c r="K98" i="57"/>
  <c r="J98" i="57"/>
  <c r="H98" i="57"/>
  <c r="G98" i="57"/>
  <c r="I98" i="57" s="1"/>
  <c r="L97" i="57"/>
  <c r="I97" i="57"/>
  <c r="L96" i="57"/>
  <c r="I96" i="57"/>
  <c r="L95" i="57"/>
  <c r="I95" i="57"/>
  <c r="K92" i="57"/>
  <c r="J92" i="57"/>
  <c r="H92" i="57"/>
  <c r="G92" i="57"/>
  <c r="L91" i="57"/>
  <c r="I91" i="57"/>
  <c r="L90" i="57"/>
  <c r="I90" i="57"/>
  <c r="L89" i="57"/>
  <c r="I89" i="57"/>
  <c r="K87" i="57"/>
  <c r="J87" i="57"/>
  <c r="H87" i="57"/>
  <c r="G87" i="57"/>
  <c r="L86" i="57"/>
  <c r="I86" i="57"/>
  <c r="L85" i="57"/>
  <c r="I85" i="57"/>
  <c r="L84" i="57"/>
  <c r="I84" i="57"/>
  <c r="K82" i="57"/>
  <c r="J82" i="57"/>
  <c r="H82" i="57"/>
  <c r="G82" i="57"/>
  <c r="L81" i="57"/>
  <c r="I81" i="57"/>
  <c r="L80" i="57"/>
  <c r="I80" i="57"/>
  <c r="L79" i="57"/>
  <c r="I79" i="57"/>
  <c r="K76" i="57"/>
  <c r="J76" i="57"/>
  <c r="H76" i="57"/>
  <c r="G76" i="57"/>
  <c r="I76" i="57" s="1"/>
  <c r="L75" i="57"/>
  <c r="I75" i="57"/>
  <c r="L74" i="57"/>
  <c r="I74" i="57"/>
  <c r="L73" i="57"/>
  <c r="I73" i="57"/>
  <c r="K71" i="57"/>
  <c r="K62" i="57" s="1"/>
  <c r="J71" i="57"/>
  <c r="H71" i="57"/>
  <c r="H62" i="57" s="1"/>
  <c r="G71" i="57"/>
  <c r="L70" i="57"/>
  <c r="I70" i="57"/>
  <c r="L69" i="57"/>
  <c r="I69" i="57"/>
  <c r="L68" i="57"/>
  <c r="I68" i="57"/>
  <c r="L66" i="57"/>
  <c r="G66" i="57"/>
  <c r="I66" i="57" s="1"/>
  <c r="L65" i="57"/>
  <c r="I65" i="57"/>
  <c r="L64" i="57"/>
  <c r="I64" i="57"/>
  <c r="L63" i="57"/>
  <c r="I63" i="57"/>
  <c r="K94" i="57" l="1"/>
  <c r="L71" i="57"/>
  <c r="I87" i="57"/>
  <c r="I82" i="57"/>
  <c r="L87" i="57"/>
  <c r="H78" i="57"/>
  <c r="G94" i="57"/>
  <c r="L82" i="57"/>
  <c r="G62" i="57"/>
  <c r="G78" i="57"/>
  <c r="J62" i="57"/>
  <c r="I71" i="57"/>
  <c r="I62" i="57" s="1"/>
  <c r="L76" i="57"/>
  <c r="L62" i="57" s="1"/>
  <c r="L92" i="57"/>
  <c r="I103" i="57"/>
  <c r="I94" i="57" s="1"/>
  <c r="J94" i="57"/>
  <c r="L98" i="57"/>
  <c r="L94" i="57" s="1"/>
  <c r="I92" i="57"/>
  <c r="K78" i="57"/>
  <c r="J78" i="57"/>
  <c r="L78" i="57" l="1"/>
  <c r="I78" i="57"/>
  <c r="K14" i="23"/>
  <c r="K11" i="23" s="1"/>
  <c r="L14" i="23"/>
  <c r="M14" i="23"/>
  <c r="I64" i="33" l="1"/>
  <c r="G14" i="33" l="1"/>
  <c r="G9" i="33"/>
  <c r="G19" i="33"/>
  <c r="G44" i="33"/>
  <c r="I25" i="33" l="1"/>
  <c r="I26" i="33"/>
  <c r="I27" i="33"/>
  <c r="I28" i="33"/>
  <c r="I29" i="33"/>
  <c r="I30" i="33"/>
  <c r="H19" i="33"/>
  <c r="I54" i="33"/>
  <c r="I55" i="33"/>
  <c r="H44" i="33"/>
  <c r="K32" i="23" l="1"/>
  <c r="G263" i="88"/>
  <c r="I271" i="88"/>
  <c r="K271" i="88" s="1"/>
  <c r="N35" i="58" l="1"/>
  <c r="N36" i="58"/>
  <c r="N37" i="58"/>
  <c r="N34" i="58"/>
  <c r="N34" i="23"/>
  <c r="N35" i="23"/>
  <c r="N33" i="23"/>
  <c r="L32" i="23"/>
  <c r="M32" i="23"/>
  <c r="L33" i="58"/>
  <c r="M33" i="58"/>
  <c r="K33" i="58"/>
  <c r="N33" i="58" l="1"/>
  <c r="I230" i="88" l="1"/>
  <c r="K230" i="88" s="1"/>
  <c r="G162" i="88" l="1"/>
  <c r="G159" i="88" s="1"/>
  <c r="I150" i="88"/>
  <c r="G35" i="90" l="1"/>
  <c r="G34" i="90"/>
  <c r="G32" i="90"/>
  <c r="G31" i="90"/>
  <c r="G29" i="90"/>
  <c r="G28" i="90"/>
  <c r="G26" i="90"/>
  <c r="G25" i="90"/>
  <c r="G23" i="90"/>
  <c r="G22" i="90"/>
  <c r="G19" i="90"/>
  <c r="G17" i="90"/>
  <c r="G16" i="90"/>
  <c r="D38" i="90"/>
  <c r="F38" i="90" s="1"/>
  <c r="D37" i="90"/>
  <c r="F37" i="90" s="1"/>
  <c r="F35" i="90"/>
  <c r="F34" i="90"/>
  <c r="H34" i="90" s="1"/>
  <c r="F32" i="90"/>
  <c r="F31" i="90"/>
  <c r="F29" i="90"/>
  <c r="F28" i="90"/>
  <c r="F26" i="90"/>
  <c r="F25" i="90"/>
  <c r="F23" i="90"/>
  <c r="F22" i="90"/>
  <c r="F20" i="90"/>
  <c r="F19" i="90"/>
  <c r="F17" i="90"/>
  <c r="F16" i="90"/>
  <c r="H35" i="90" l="1"/>
  <c r="H25" i="90"/>
  <c r="H31" i="90"/>
  <c r="H29" i="90"/>
  <c r="H28" i="90"/>
  <c r="H23" i="90"/>
  <c r="H26" i="90"/>
  <c r="H19" i="90"/>
  <c r="H32" i="90"/>
  <c r="H38" i="90"/>
  <c r="H37" i="90"/>
  <c r="H16" i="90"/>
  <c r="H17" i="90"/>
  <c r="H22" i="90"/>
  <c r="H40" i="90" l="1"/>
  <c r="I216" i="88" l="1"/>
  <c r="H243" i="88"/>
  <c r="H240" i="88" s="1"/>
  <c r="H151" i="88"/>
  <c r="H147" i="88" s="1"/>
  <c r="G151" i="88"/>
  <c r="G147" i="88" s="1"/>
  <c r="H139" i="88"/>
  <c r="H136" i="88" s="1"/>
  <c r="G139" i="88"/>
  <c r="I147" i="88" l="1"/>
  <c r="F46" i="65"/>
  <c r="I270" i="88"/>
  <c r="I269" i="88"/>
  <c r="K269" i="88" s="1"/>
  <c r="I268" i="88"/>
  <c r="K268" i="88" s="1"/>
  <c r="I267" i="88"/>
  <c r="K267" i="88" s="1"/>
  <c r="I266" i="88"/>
  <c r="K266" i="88" s="1"/>
  <c r="I265" i="88"/>
  <c r="K265" i="88" s="1"/>
  <c r="H263" i="88"/>
  <c r="I261" i="88"/>
  <c r="K261" i="88" s="1"/>
  <c r="I260" i="88"/>
  <c r="K260" i="88" s="1"/>
  <c r="I257" i="88"/>
  <c r="K257" i="88" s="1"/>
  <c r="I256" i="88"/>
  <c r="K256" i="88" s="1"/>
  <c r="I255" i="88"/>
  <c r="K255" i="88" s="1"/>
  <c r="I254" i="88"/>
  <c r="K254" i="88" s="1"/>
  <c r="H251" i="88"/>
  <c r="G251" i="88"/>
  <c r="I249" i="88"/>
  <c r="I247" i="88" s="1"/>
  <c r="H247" i="88"/>
  <c r="K245" i="88"/>
  <c r="K244" i="88"/>
  <c r="I242" i="88"/>
  <c r="I238" i="88"/>
  <c r="K238" i="88" s="1"/>
  <c r="I237" i="88"/>
  <c r="K237" i="88" s="1"/>
  <c r="I236" i="88"/>
  <c r="H234" i="88"/>
  <c r="G234" i="88"/>
  <c r="I232" i="88"/>
  <c r="K232" i="88" s="1"/>
  <c r="I231" i="88"/>
  <c r="I229" i="88"/>
  <c r="K229" i="88" s="1"/>
  <c r="I228" i="88"/>
  <c r="K228" i="88" s="1"/>
  <c r="I227" i="88"/>
  <c r="K227" i="88" s="1"/>
  <c r="H225" i="88"/>
  <c r="G225" i="88"/>
  <c r="I223" i="88"/>
  <c r="K223" i="88" s="1"/>
  <c r="I222" i="88"/>
  <c r="K222" i="88" s="1"/>
  <c r="I221" i="88"/>
  <c r="K221" i="88" s="1"/>
  <c r="I220" i="88"/>
  <c r="K220" i="88" s="1"/>
  <c r="H219" i="88"/>
  <c r="H218" i="88" s="1"/>
  <c r="G219" i="88"/>
  <c r="G218" i="88" s="1"/>
  <c r="K216" i="88"/>
  <c r="I214" i="88"/>
  <c r="H212" i="88"/>
  <c r="G212" i="88"/>
  <c r="I210" i="88"/>
  <c r="K210" i="88" s="1"/>
  <c r="I209" i="88"/>
  <c r="K209" i="88" s="1"/>
  <c r="I208" i="88"/>
  <c r="K208" i="88" s="1"/>
  <c r="I207" i="88"/>
  <c r="K207" i="88" s="1"/>
  <c r="I206" i="88"/>
  <c r="K206" i="88" s="1"/>
  <c r="I205" i="88"/>
  <c r="H203" i="88"/>
  <c r="G203" i="88"/>
  <c r="I201" i="88"/>
  <c r="K201" i="88" s="1"/>
  <c r="I200" i="88"/>
  <c r="K200" i="88" s="1"/>
  <c r="I199" i="88"/>
  <c r="K199" i="88" s="1"/>
  <c r="I198" i="88"/>
  <c r="K198" i="88" s="1"/>
  <c r="I197" i="88"/>
  <c r="K197" i="88" s="1"/>
  <c r="I196" i="88"/>
  <c r="H195" i="88"/>
  <c r="G195" i="88"/>
  <c r="G182" i="88" s="1"/>
  <c r="I190" i="88"/>
  <c r="K190" i="88" s="1"/>
  <c r="I189" i="88"/>
  <c r="K189" i="88" s="1"/>
  <c r="I188" i="88"/>
  <c r="K188" i="88" s="1"/>
  <c r="I187" i="88"/>
  <c r="K187" i="88" s="1"/>
  <c r="I186" i="88"/>
  <c r="K186" i="88" s="1"/>
  <c r="I185" i="88"/>
  <c r="K185" i="88" s="1"/>
  <c r="H184" i="88"/>
  <c r="G184" i="88"/>
  <c r="I180" i="88"/>
  <c r="K180" i="88" s="1"/>
  <c r="I179" i="88"/>
  <c r="K179" i="88" s="1"/>
  <c r="I178" i="88"/>
  <c r="K178" i="88" s="1"/>
  <c r="I177" i="88"/>
  <c r="K177" i="88" s="1"/>
  <c r="I176" i="88"/>
  <c r="K176" i="88" s="1"/>
  <c r="I175" i="88"/>
  <c r="K175" i="88" s="1"/>
  <c r="I173" i="88"/>
  <c r="I169" i="88"/>
  <c r="K169" i="88" s="1"/>
  <c r="I168" i="88"/>
  <c r="K168" i="88" s="1"/>
  <c r="I167" i="88"/>
  <c r="K167" i="88" s="1"/>
  <c r="I166" i="88"/>
  <c r="K166" i="88" s="1"/>
  <c r="I165" i="88"/>
  <c r="K165" i="88" s="1"/>
  <c r="I164" i="88"/>
  <c r="K164" i="88" s="1"/>
  <c r="I163" i="88"/>
  <c r="K163" i="88" s="1"/>
  <c r="H162" i="88"/>
  <c r="H159" i="88" s="1"/>
  <c r="I161" i="88"/>
  <c r="I157" i="88"/>
  <c r="K157" i="88" s="1"/>
  <c r="I156" i="88"/>
  <c r="K156" i="88" s="1"/>
  <c r="I155" i="88"/>
  <c r="K155" i="88" s="1"/>
  <c r="I154" i="88"/>
  <c r="K154" i="88" s="1"/>
  <c r="I153" i="88"/>
  <c r="K153" i="88" s="1"/>
  <c r="I152" i="88"/>
  <c r="K152" i="88" s="1"/>
  <c r="I151" i="88"/>
  <c r="K150" i="88" s="1"/>
  <c r="I149" i="88"/>
  <c r="K149" i="88" s="1"/>
  <c r="I145" i="88"/>
  <c r="K145" i="88" s="1"/>
  <c r="I144" i="88"/>
  <c r="K144" i="88" s="1"/>
  <c r="I143" i="88"/>
  <c r="K143" i="88" s="1"/>
  <c r="I142" i="88"/>
  <c r="K142" i="88" s="1"/>
  <c r="I141" i="88"/>
  <c r="K141" i="88" s="1"/>
  <c r="I140" i="88"/>
  <c r="K140" i="88" s="1"/>
  <c r="I139" i="88"/>
  <c r="I134" i="88"/>
  <c r="K134" i="88" s="1"/>
  <c r="I132" i="88"/>
  <c r="K132" i="88" s="1"/>
  <c r="I131" i="88"/>
  <c r="K131" i="88" s="1"/>
  <c r="I130" i="88"/>
  <c r="K130" i="88" s="1"/>
  <c r="H127" i="88"/>
  <c r="C46" i="87"/>
  <c r="F45" i="87"/>
  <c r="F44" i="87"/>
  <c r="F43" i="87"/>
  <c r="F42" i="87"/>
  <c r="F41" i="87"/>
  <c r="F40" i="87"/>
  <c r="F39" i="87"/>
  <c r="F38" i="87"/>
  <c r="A38" i="87"/>
  <c r="C37" i="87"/>
  <c r="F36" i="87"/>
  <c r="F35" i="87"/>
  <c r="F34" i="87"/>
  <c r="F33" i="87"/>
  <c r="F32" i="87"/>
  <c r="F31" i="87"/>
  <c r="F30" i="87"/>
  <c r="F29" i="87"/>
  <c r="A29" i="87"/>
  <c r="C28" i="87"/>
  <c r="F27" i="87"/>
  <c r="F26" i="87"/>
  <c r="F25" i="87"/>
  <c r="F24" i="87"/>
  <c r="F23" i="87"/>
  <c r="F22" i="87"/>
  <c r="F21" i="87"/>
  <c r="F20" i="87"/>
  <c r="A20" i="87"/>
  <c r="C13" i="87"/>
  <c r="F13" i="87" s="1"/>
  <c r="A13" i="87"/>
  <c r="C12" i="87"/>
  <c r="F12" i="87" s="1"/>
  <c r="A12" i="87"/>
  <c r="C11" i="87"/>
  <c r="F11" i="87" s="1"/>
  <c r="A11" i="87"/>
  <c r="H182" i="88" l="1"/>
  <c r="K253" i="88"/>
  <c r="I171" i="88"/>
  <c r="I203" i="88"/>
  <c r="K270" i="88"/>
  <c r="K263" i="88" s="1"/>
  <c r="I263" i="88"/>
  <c r="K231" i="88"/>
  <c r="K225" i="88" s="1"/>
  <c r="K151" i="88"/>
  <c r="K147" i="88" s="1"/>
  <c r="K184" i="88"/>
  <c r="K242" i="88"/>
  <c r="K259" i="88"/>
  <c r="G240" i="88"/>
  <c r="I243" i="88"/>
  <c r="K243" i="88" s="1"/>
  <c r="K161" i="88"/>
  <c r="K159" i="88" s="1"/>
  <c r="I162" i="88"/>
  <c r="I159" i="88" s="1"/>
  <c r="I195" i="88"/>
  <c r="I212" i="88"/>
  <c r="I225" i="88"/>
  <c r="I234" i="88"/>
  <c r="I251" i="88"/>
  <c r="I184" i="88"/>
  <c r="I219" i="88"/>
  <c r="I218" i="88" s="1"/>
  <c r="K251" i="88"/>
  <c r="K218" i="88"/>
  <c r="K173" i="88"/>
  <c r="K171" i="88" s="1"/>
  <c r="K196" i="88"/>
  <c r="K195" i="88" s="1"/>
  <c r="K205" i="88"/>
  <c r="K203" i="88" s="1"/>
  <c r="K214" i="88"/>
  <c r="K212" i="88" s="1"/>
  <c r="K236" i="88"/>
  <c r="K234" i="88" s="1"/>
  <c r="K249" i="88"/>
  <c r="K247" i="88" s="1"/>
  <c r="F14" i="87"/>
  <c r="F15" i="87" s="1"/>
  <c r="F37" i="87"/>
  <c r="F28" i="87"/>
  <c r="F46" i="87"/>
  <c r="I182" i="88" l="1"/>
  <c r="K182" i="88"/>
  <c r="I240" i="88"/>
  <c r="K240" i="88"/>
  <c r="F47" i="87"/>
  <c r="F48" i="87" s="1"/>
  <c r="F16" i="87"/>
  <c r="G28" i="80"/>
  <c r="G29" i="80" l="1"/>
  <c r="L122" i="78"/>
  <c r="K148" i="78"/>
  <c r="L148" i="78" s="1"/>
  <c r="K147" i="78"/>
  <c r="L147" i="78" s="1"/>
  <c r="K144" i="78"/>
  <c r="L144" i="78" s="1"/>
  <c r="K143" i="78"/>
  <c r="L143" i="78" s="1"/>
  <c r="K138" i="78"/>
  <c r="L138" i="78" s="1"/>
  <c r="K137" i="78"/>
  <c r="L137" i="78" s="1"/>
  <c r="K135" i="78"/>
  <c r="L135" i="78" s="1"/>
  <c r="K134" i="78"/>
  <c r="L134" i="78" s="1"/>
  <c r="K131" i="78"/>
  <c r="L131" i="78" s="1"/>
  <c r="K130" i="78"/>
  <c r="L130" i="78" s="1"/>
  <c r="K128" i="78"/>
  <c r="L128" i="78" s="1"/>
  <c r="K127" i="78"/>
  <c r="L127" i="78" s="1"/>
  <c r="K124" i="78"/>
  <c r="L124" i="78" s="1"/>
  <c r="K123" i="78"/>
  <c r="L123" i="78" s="1"/>
  <c r="K121" i="78"/>
  <c r="L121" i="78" s="1"/>
  <c r="K120" i="78"/>
  <c r="L120" i="78" s="1"/>
  <c r="K117" i="78"/>
  <c r="L117" i="78" s="1"/>
  <c r="K116" i="78"/>
  <c r="L116" i="78" s="1"/>
  <c r="K114" i="78"/>
  <c r="L114" i="78" s="1"/>
  <c r="K113" i="78"/>
  <c r="L113" i="78" s="1"/>
  <c r="K111" i="78"/>
  <c r="L111" i="78" s="1"/>
  <c r="K110" i="78"/>
  <c r="L110" i="78" s="1"/>
  <c r="K107" i="78"/>
  <c r="L107" i="78" s="1"/>
  <c r="K105" i="78"/>
  <c r="L105" i="78" s="1"/>
  <c r="K102" i="78"/>
  <c r="L102" i="78" s="1"/>
  <c r="K98" i="78"/>
  <c r="L98" i="78" s="1"/>
  <c r="K94" i="78"/>
  <c r="L94" i="78" s="1"/>
  <c r="K91" i="78"/>
  <c r="L91" i="78" s="1"/>
  <c r="K85" i="78"/>
  <c r="L85" i="78" s="1"/>
  <c r="K83" i="78"/>
  <c r="L83" i="78" s="1"/>
  <c r="K82" i="78"/>
  <c r="L82" i="78" s="1"/>
  <c r="K77" i="78"/>
  <c r="L77" i="78" s="1"/>
  <c r="K69" i="78"/>
  <c r="L69" i="78" s="1"/>
  <c r="K63" i="78"/>
  <c r="L63" i="78" s="1"/>
  <c r="N74" i="23" l="1"/>
  <c r="M45" i="29" l="1"/>
  <c r="M49" i="29"/>
  <c r="M53" i="29"/>
  <c r="M57" i="29"/>
  <c r="M61" i="29"/>
  <c r="M65" i="29"/>
  <c r="M69" i="29"/>
  <c r="M73" i="29"/>
  <c r="N45" i="29"/>
  <c r="N49" i="29"/>
  <c r="N53" i="29"/>
  <c r="N57" i="29"/>
  <c r="N61" i="29"/>
  <c r="N65" i="29"/>
  <c r="N69" i="29"/>
  <c r="O45" i="29"/>
  <c r="O49" i="29"/>
  <c r="O53" i="29"/>
  <c r="O57" i="29"/>
  <c r="O61" i="29"/>
  <c r="O65" i="29"/>
  <c r="O69" i="29"/>
  <c r="O73" i="29"/>
  <c r="P45" i="29"/>
  <c r="P49" i="29"/>
  <c r="P53" i="29"/>
  <c r="P57" i="29"/>
  <c r="P61" i="29"/>
  <c r="P65" i="29"/>
  <c r="P69" i="29"/>
  <c r="P73" i="29"/>
  <c r="Q45" i="29"/>
  <c r="Q49" i="29"/>
  <c r="Q53" i="29"/>
  <c r="Q57" i="29"/>
  <c r="Q61" i="29"/>
  <c r="Q65" i="29"/>
  <c r="Q69" i="29"/>
  <c r="Q73" i="29"/>
  <c r="R45" i="29"/>
  <c r="R49" i="29"/>
  <c r="R53" i="29"/>
  <c r="R57" i="29"/>
  <c r="R61" i="29"/>
  <c r="R65" i="29"/>
  <c r="R69" i="29"/>
  <c r="R73" i="29"/>
  <c r="S45" i="29"/>
  <c r="S49" i="29"/>
  <c r="S53" i="29"/>
  <c r="S57" i="29"/>
  <c r="S61" i="29"/>
  <c r="S65" i="29"/>
  <c r="S69" i="29"/>
  <c r="S73" i="29"/>
  <c r="T45" i="29"/>
  <c r="T49" i="29"/>
  <c r="T53" i="29"/>
  <c r="T57" i="29"/>
  <c r="T61" i="29"/>
  <c r="T65" i="29"/>
  <c r="T69" i="29"/>
  <c r="M11" i="29"/>
  <c r="M15" i="29"/>
  <c r="M19" i="29"/>
  <c r="M23" i="29"/>
  <c r="M27" i="29"/>
  <c r="M31" i="29"/>
  <c r="M35" i="29"/>
  <c r="N11" i="29"/>
  <c r="N15" i="29"/>
  <c r="N19" i="29"/>
  <c r="N23" i="29"/>
  <c r="N27" i="29"/>
  <c r="N31" i="29"/>
  <c r="O11" i="29"/>
  <c r="O15" i="29"/>
  <c r="O19" i="29"/>
  <c r="O23" i="29"/>
  <c r="O27" i="29"/>
  <c r="O31" i="29"/>
  <c r="O35" i="29"/>
  <c r="P11" i="29"/>
  <c r="P15" i="29"/>
  <c r="P19" i="29"/>
  <c r="P23" i="29"/>
  <c r="P27" i="29"/>
  <c r="P31" i="29"/>
  <c r="P35" i="29"/>
  <c r="Q11" i="29"/>
  <c r="Q15" i="29"/>
  <c r="Q19" i="29"/>
  <c r="Q23" i="29"/>
  <c r="Q27" i="29"/>
  <c r="Q31" i="29"/>
  <c r="Q35" i="29"/>
  <c r="R11" i="29"/>
  <c r="R15" i="29"/>
  <c r="R19" i="29"/>
  <c r="R23" i="29"/>
  <c r="R27" i="29"/>
  <c r="R31" i="29"/>
  <c r="R35" i="29"/>
  <c r="S11" i="29"/>
  <c r="S15" i="29"/>
  <c r="S19" i="29"/>
  <c r="S23" i="29"/>
  <c r="S27" i="29"/>
  <c r="S31" i="29"/>
  <c r="S35" i="29"/>
  <c r="T11" i="29"/>
  <c r="T15" i="29"/>
  <c r="T19" i="29"/>
  <c r="T23" i="29"/>
  <c r="T27" i="29"/>
  <c r="T31" i="29"/>
  <c r="J58" i="61"/>
  <c r="M58" i="61"/>
  <c r="P58" i="61"/>
  <c r="P56" i="61" s="1"/>
  <c r="S58" i="61"/>
  <c r="S56" i="61" s="1"/>
  <c r="V58" i="61"/>
  <c r="AD67" i="61"/>
  <c r="AA71" i="61"/>
  <c r="M66" i="61"/>
  <c r="M65" i="61" s="1"/>
  <c r="P66" i="61"/>
  <c r="P65" i="61" s="1"/>
  <c r="S66" i="61"/>
  <c r="S65" i="61" s="1"/>
  <c r="V66" i="61"/>
  <c r="V65" i="61" s="1"/>
  <c r="AA67" i="61"/>
  <c r="AE68" i="61"/>
  <c r="D57" i="85" s="1"/>
  <c r="AD68" i="61"/>
  <c r="D56" i="85" s="1"/>
  <c r="K58" i="61"/>
  <c r="N58" i="61"/>
  <c r="N56" i="61" s="1"/>
  <c r="Q58" i="61"/>
  <c r="Q56" i="61" s="1"/>
  <c r="T58" i="61"/>
  <c r="T56" i="61" s="1"/>
  <c r="W58" i="61"/>
  <c r="W56" i="61" s="1"/>
  <c r="K30" i="61"/>
  <c r="K36" i="61"/>
  <c r="K44" i="61"/>
  <c r="K49" i="61"/>
  <c r="K66" i="61"/>
  <c r="K65" i="61" s="1"/>
  <c r="N30" i="61"/>
  <c r="N36" i="61"/>
  <c r="N44" i="61"/>
  <c r="N49" i="61"/>
  <c r="AE49" i="61" s="1"/>
  <c r="AG49" i="61" s="1"/>
  <c r="N66" i="61"/>
  <c r="N65" i="61" s="1"/>
  <c r="Q30" i="61"/>
  <c r="Q36" i="61"/>
  <c r="Q44" i="61"/>
  <c r="Q49" i="61"/>
  <c r="Q66" i="61"/>
  <c r="Q65" i="61" s="1"/>
  <c r="T30" i="61"/>
  <c r="T36" i="61"/>
  <c r="T44" i="61"/>
  <c r="T49" i="61"/>
  <c r="T66" i="61"/>
  <c r="T65" i="61" s="1"/>
  <c r="W30" i="61"/>
  <c r="W36" i="61"/>
  <c r="W44" i="61"/>
  <c r="W49" i="61"/>
  <c r="W66" i="61"/>
  <c r="W65" i="61" s="1"/>
  <c r="AE74" i="61"/>
  <c r="AG74" i="61" s="1"/>
  <c r="AE62" i="61"/>
  <c r="D44" i="85" s="1"/>
  <c r="AD62" i="61"/>
  <c r="D43" i="85" s="1"/>
  <c r="AE55" i="61"/>
  <c r="D42" i="85" s="1"/>
  <c r="AD55" i="61"/>
  <c r="D41" i="85" s="1"/>
  <c r="D37" i="85"/>
  <c r="D36" i="85"/>
  <c r="F57" i="83"/>
  <c r="G56" i="83"/>
  <c r="I56" i="83" s="1"/>
  <c r="G55" i="83"/>
  <c r="I55" i="83" s="1"/>
  <c r="G54" i="83"/>
  <c r="I54" i="83" s="1"/>
  <c r="G53" i="83"/>
  <c r="I53" i="83" s="1"/>
  <c r="G52" i="83"/>
  <c r="I52" i="83" s="1"/>
  <c r="G51" i="83"/>
  <c r="I51" i="83" s="1"/>
  <c r="G50" i="83"/>
  <c r="I50" i="83" s="1"/>
  <c r="G49" i="83"/>
  <c r="I49" i="83" s="1"/>
  <c r="G48" i="83"/>
  <c r="I48" i="83" s="1"/>
  <c r="G47" i="83"/>
  <c r="I47" i="83" s="1"/>
  <c r="F39" i="83"/>
  <c r="E39" i="83"/>
  <c r="G38" i="83"/>
  <c r="G37" i="83"/>
  <c r="G36" i="83"/>
  <c r="G35" i="83"/>
  <c r="G34" i="83"/>
  <c r="G33" i="83"/>
  <c r="G32" i="83"/>
  <c r="G31" i="83"/>
  <c r="G30" i="83"/>
  <c r="G29" i="83"/>
  <c r="F20" i="83"/>
  <c r="E20" i="83"/>
  <c r="O25" i="62"/>
  <c r="P25" i="62"/>
  <c r="N25" i="62"/>
  <c r="O52" i="62"/>
  <c r="P52" i="62"/>
  <c r="N52" i="62"/>
  <c r="Q17" i="62"/>
  <c r="G30" i="80"/>
  <c r="H33" i="80" s="1"/>
  <c r="H140" i="78"/>
  <c r="C20" i="4"/>
  <c r="AD52" i="61"/>
  <c r="F12" i="27"/>
  <c r="F11" i="27" s="1"/>
  <c r="D9" i="85" s="1"/>
  <c r="G12" i="27"/>
  <c r="G11" i="27" s="1"/>
  <c r="D10" i="85" s="1"/>
  <c r="H12" i="27"/>
  <c r="H11" i="27" s="1"/>
  <c r="D11" i="85" s="1"/>
  <c r="I13" i="27"/>
  <c r="I14" i="27"/>
  <c r="I15" i="27"/>
  <c r="I16" i="27"/>
  <c r="I17" i="27"/>
  <c r="I18" i="27"/>
  <c r="I19" i="27"/>
  <c r="I20" i="27"/>
  <c r="F21" i="27"/>
  <c r="G21" i="27"/>
  <c r="H21" i="27"/>
  <c r="I22" i="27"/>
  <c r="I23" i="27"/>
  <c r="I24" i="27"/>
  <c r="I25" i="27"/>
  <c r="F27" i="27"/>
  <c r="F26" i="27" s="1"/>
  <c r="G27" i="27"/>
  <c r="G26" i="27" s="1"/>
  <c r="D13" i="85" s="1"/>
  <c r="H27" i="27"/>
  <c r="H26" i="27" s="1"/>
  <c r="D14" i="85" s="1"/>
  <c r="I28" i="27"/>
  <c r="I29" i="27"/>
  <c r="I30" i="27"/>
  <c r="I31" i="27"/>
  <c r="I32" i="27"/>
  <c r="I33" i="27"/>
  <c r="I34" i="27"/>
  <c r="F36" i="27"/>
  <c r="F35" i="27" s="1"/>
  <c r="D15" i="85" s="1"/>
  <c r="G36" i="27"/>
  <c r="G35" i="27" s="1"/>
  <c r="H36" i="27"/>
  <c r="H35" i="27" s="1"/>
  <c r="I37" i="27"/>
  <c r="I38" i="27"/>
  <c r="I39" i="27"/>
  <c r="I40" i="27"/>
  <c r="I41" i="27"/>
  <c r="I42" i="27"/>
  <c r="I43" i="27"/>
  <c r="I44" i="27"/>
  <c r="F45" i="27"/>
  <c r="G45" i="27"/>
  <c r="H45" i="27"/>
  <c r="I46" i="27"/>
  <c r="I47" i="27"/>
  <c r="I48" i="27"/>
  <c r="I49" i="27"/>
  <c r="F51" i="27"/>
  <c r="G51" i="27"/>
  <c r="G50" i="27" s="1"/>
  <c r="D19" i="85" s="1"/>
  <c r="H51" i="27"/>
  <c r="H50" i="27" s="1"/>
  <c r="D20" i="85" s="1"/>
  <c r="I52" i="27"/>
  <c r="I53" i="27"/>
  <c r="I54" i="27"/>
  <c r="I55" i="27"/>
  <c r="I56" i="27"/>
  <c r="I57" i="27"/>
  <c r="I58" i="27"/>
  <c r="I59" i="27"/>
  <c r="F60" i="27"/>
  <c r="G60" i="27"/>
  <c r="H60" i="27"/>
  <c r="I61" i="27"/>
  <c r="I62" i="27"/>
  <c r="I63" i="27"/>
  <c r="I64" i="27"/>
  <c r="F68" i="27"/>
  <c r="G68" i="27"/>
  <c r="H68" i="27"/>
  <c r="F69" i="27"/>
  <c r="G69" i="27"/>
  <c r="H69" i="27"/>
  <c r="F70" i="27"/>
  <c r="G70" i="27"/>
  <c r="H70" i="27"/>
  <c r="F71" i="27"/>
  <c r="G71" i="27"/>
  <c r="H71" i="27"/>
  <c r="F72" i="27"/>
  <c r="G72" i="27"/>
  <c r="H72" i="27"/>
  <c r="F73" i="27"/>
  <c r="G73" i="27"/>
  <c r="H73" i="27"/>
  <c r="F74" i="27"/>
  <c r="G74" i="27"/>
  <c r="H74" i="27"/>
  <c r="F75" i="27"/>
  <c r="D99" i="85" s="1"/>
  <c r="G75" i="27"/>
  <c r="H75" i="27"/>
  <c r="F77" i="27"/>
  <c r="G77" i="27"/>
  <c r="H77" i="27"/>
  <c r="F78" i="27"/>
  <c r="G78" i="27"/>
  <c r="H78" i="27"/>
  <c r="F79" i="27"/>
  <c r="G79" i="27"/>
  <c r="H79" i="27"/>
  <c r="F80" i="27"/>
  <c r="G80" i="27"/>
  <c r="H80" i="27"/>
  <c r="K23" i="58"/>
  <c r="L52" i="29"/>
  <c r="L51" i="29"/>
  <c r="L50" i="29"/>
  <c r="L48" i="29"/>
  <c r="L47" i="29"/>
  <c r="L46" i="29"/>
  <c r="F52" i="30"/>
  <c r="F51" i="30"/>
  <c r="F50" i="30"/>
  <c r="F48" i="30"/>
  <c r="F46" i="30"/>
  <c r="F47" i="30"/>
  <c r="D614" i="34"/>
  <c r="E614" i="34"/>
  <c r="F3158" i="34"/>
  <c r="F3157" i="34"/>
  <c r="F3156" i="34"/>
  <c r="F3155" i="34"/>
  <c r="F3154" i="34"/>
  <c r="F3153" i="34"/>
  <c r="F3152" i="34"/>
  <c r="F3151" i="34"/>
  <c r="F3150" i="34"/>
  <c r="F3149" i="34"/>
  <c r="F3148" i="34"/>
  <c r="F3147" i="34"/>
  <c r="F3146" i="34"/>
  <c r="F3145" i="34"/>
  <c r="F3144" i="34"/>
  <c r="F3143" i="34"/>
  <c r="F3142" i="34"/>
  <c r="F3141" i="34"/>
  <c r="F3140" i="34"/>
  <c r="F3139" i="34"/>
  <c r="F3138" i="34"/>
  <c r="F3137" i="34"/>
  <c r="F3136" i="34"/>
  <c r="F3135" i="34"/>
  <c r="F3134" i="34"/>
  <c r="F3133" i="34"/>
  <c r="F3132" i="34"/>
  <c r="F3131" i="34"/>
  <c r="F3130" i="34"/>
  <c r="F3129" i="34"/>
  <c r="F3128" i="34"/>
  <c r="F3127" i="34"/>
  <c r="F3126" i="34"/>
  <c r="F3125" i="34"/>
  <c r="F3124" i="34"/>
  <c r="F3123" i="34"/>
  <c r="F3122" i="34"/>
  <c r="F3121" i="34"/>
  <c r="F3120" i="34"/>
  <c r="F3119" i="34"/>
  <c r="F3118" i="34"/>
  <c r="F3117" i="34"/>
  <c r="F3116" i="34"/>
  <c r="F3115" i="34"/>
  <c r="F3114" i="34"/>
  <c r="F3113" i="34"/>
  <c r="F3112" i="34"/>
  <c r="F3111" i="34"/>
  <c r="F3110" i="34"/>
  <c r="F3109" i="34"/>
  <c r="F3108" i="34"/>
  <c r="F3107" i="34"/>
  <c r="F3106" i="34"/>
  <c r="F3105" i="34"/>
  <c r="F3104" i="34"/>
  <c r="F3103" i="34"/>
  <c r="F3102" i="34"/>
  <c r="F3101" i="34"/>
  <c r="F3100" i="34"/>
  <c r="F3099" i="34"/>
  <c r="F3098" i="34"/>
  <c r="F3097" i="34"/>
  <c r="F3096" i="34"/>
  <c r="F3095" i="34"/>
  <c r="F3094" i="34"/>
  <c r="F3093" i="34"/>
  <c r="F3092" i="34"/>
  <c r="F3091" i="34"/>
  <c r="F3090" i="34"/>
  <c r="F3089" i="34"/>
  <c r="F3088" i="34"/>
  <c r="F3087" i="34"/>
  <c r="F3086" i="34"/>
  <c r="F3085" i="34"/>
  <c r="F3084" i="34"/>
  <c r="F3083" i="34"/>
  <c r="F3082" i="34"/>
  <c r="F3081" i="34"/>
  <c r="F3080" i="34"/>
  <c r="F3079" i="34"/>
  <c r="F3078" i="34"/>
  <c r="F3077" i="34"/>
  <c r="F3076" i="34"/>
  <c r="F3075" i="34"/>
  <c r="F3074" i="34"/>
  <c r="F3073" i="34"/>
  <c r="F3072" i="34"/>
  <c r="F3071" i="34"/>
  <c r="F3070" i="34"/>
  <c r="F3069" i="34"/>
  <c r="F3068" i="34"/>
  <c r="F3067" i="34"/>
  <c r="F3066" i="34"/>
  <c r="F3065" i="34"/>
  <c r="F3064" i="34"/>
  <c r="F3063" i="34"/>
  <c r="F3062" i="34"/>
  <c r="F3061" i="34"/>
  <c r="F3060" i="34"/>
  <c r="F3059" i="34"/>
  <c r="I3058" i="34"/>
  <c r="E3058" i="34"/>
  <c r="F3058" i="34" s="1"/>
  <c r="D3058" i="34"/>
  <c r="F3057" i="34"/>
  <c r="F3056" i="34"/>
  <c r="F3055" i="34"/>
  <c r="F3054" i="34"/>
  <c r="F3053" i="34"/>
  <c r="F3052" i="34"/>
  <c r="F3051" i="34"/>
  <c r="F3050" i="34"/>
  <c r="F3049" i="34"/>
  <c r="F3048" i="34"/>
  <c r="F3047" i="34"/>
  <c r="F3046" i="34"/>
  <c r="F3045" i="34"/>
  <c r="F3044" i="34"/>
  <c r="F3043" i="34"/>
  <c r="F3042" i="34"/>
  <c r="F3041" i="34"/>
  <c r="F3040" i="34"/>
  <c r="F3039" i="34"/>
  <c r="F3038" i="34"/>
  <c r="F3037" i="34"/>
  <c r="F3036" i="34"/>
  <c r="F3035" i="34"/>
  <c r="F3034" i="34"/>
  <c r="F3033" i="34"/>
  <c r="F3032" i="34"/>
  <c r="F3031" i="34"/>
  <c r="F3030" i="34"/>
  <c r="F3029" i="34"/>
  <c r="F3028" i="34"/>
  <c r="F3027" i="34"/>
  <c r="F3026" i="34"/>
  <c r="F3025" i="34"/>
  <c r="F3024" i="34"/>
  <c r="F3023" i="34"/>
  <c r="F3022" i="34"/>
  <c r="F3021" i="34"/>
  <c r="F3020" i="34"/>
  <c r="F3019" i="34"/>
  <c r="F3018" i="34"/>
  <c r="F3017" i="34"/>
  <c r="F3016" i="34"/>
  <c r="F3015" i="34"/>
  <c r="F3014" i="34"/>
  <c r="F3013" i="34"/>
  <c r="F3012" i="34"/>
  <c r="F3011" i="34"/>
  <c r="F3010" i="34"/>
  <c r="F3009" i="34"/>
  <c r="F3008" i="34"/>
  <c r="F3007" i="34"/>
  <c r="F3006" i="34"/>
  <c r="F3005" i="34"/>
  <c r="F3004" i="34"/>
  <c r="F3003" i="34"/>
  <c r="F3002" i="34"/>
  <c r="F3001" i="34"/>
  <c r="F3000" i="34"/>
  <c r="F2999" i="34"/>
  <c r="F2998" i="34"/>
  <c r="F2997" i="34"/>
  <c r="F2996" i="34"/>
  <c r="F2995" i="34"/>
  <c r="F2994" i="34"/>
  <c r="F2993" i="34"/>
  <c r="F2992" i="34"/>
  <c r="F2991" i="34"/>
  <c r="F2990" i="34"/>
  <c r="F2989" i="34"/>
  <c r="F2988" i="34"/>
  <c r="F2987" i="34"/>
  <c r="F2986" i="34"/>
  <c r="F2985" i="34"/>
  <c r="F2984" i="34"/>
  <c r="F2983" i="34"/>
  <c r="F2982" i="34"/>
  <c r="F2981" i="34"/>
  <c r="F2980" i="34"/>
  <c r="F2979" i="34"/>
  <c r="F2978" i="34"/>
  <c r="F2977" i="34"/>
  <c r="F2976" i="34"/>
  <c r="F2975" i="34"/>
  <c r="F2974" i="34"/>
  <c r="F2973" i="34"/>
  <c r="F2972" i="34"/>
  <c r="F2971" i="34"/>
  <c r="F2970" i="34"/>
  <c r="F2969" i="34"/>
  <c r="F2968" i="34"/>
  <c r="F2967" i="34"/>
  <c r="F2966" i="34"/>
  <c r="F2965" i="34"/>
  <c r="F2964" i="34"/>
  <c r="F2963" i="34"/>
  <c r="F2962" i="34"/>
  <c r="F2961" i="34"/>
  <c r="F2960" i="34"/>
  <c r="F2959" i="34"/>
  <c r="F2958" i="34"/>
  <c r="I2957" i="34"/>
  <c r="E2957" i="34"/>
  <c r="D2957" i="34"/>
  <c r="F2956" i="34"/>
  <c r="F2955" i="34"/>
  <c r="F2954" i="34"/>
  <c r="F2953" i="34"/>
  <c r="F2952" i="34"/>
  <c r="F2951" i="34"/>
  <c r="F2950" i="34"/>
  <c r="F2949" i="34"/>
  <c r="F2948" i="34"/>
  <c r="F2947" i="34"/>
  <c r="F2946" i="34"/>
  <c r="F2945" i="34"/>
  <c r="F2944" i="34"/>
  <c r="F2943" i="34"/>
  <c r="F2942" i="34"/>
  <c r="F2941" i="34"/>
  <c r="F2940" i="34"/>
  <c r="F2939" i="34"/>
  <c r="F2938" i="34"/>
  <c r="F2937" i="34"/>
  <c r="F2936" i="34"/>
  <c r="F2935" i="34"/>
  <c r="F2934" i="34"/>
  <c r="F2933" i="34"/>
  <c r="F2932" i="34"/>
  <c r="F2931" i="34"/>
  <c r="F2930" i="34"/>
  <c r="F2929" i="34"/>
  <c r="F2928" i="34"/>
  <c r="F2927" i="34"/>
  <c r="F2926" i="34"/>
  <c r="F2925" i="34"/>
  <c r="F2924" i="34"/>
  <c r="F2923" i="34"/>
  <c r="F2922" i="34"/>
  <c r="F2921" i="34"/>
  <c r="F2920" i="34"/>
  <c r="F2919" i="34"/>
  <c r="F2918" i="34"/>
  <c r="F2917" i="34"/>
  <c r="F2916" i="34"/>
  <c r="F2915" i="34"/>
  <c r="F2914" i="34"/>
  <c r="F2913" i="34"/>
  <c r="F2912" i="34"/>
  <c r="F2911" i="34"/>
  <c r="F2910" i="34"/>
  <c r="F2909" i="34"/>
  <c r="F2908" i="34"/>
  <c r="F2907" i="34"/>
  <c r="F2906" i="34"/>
  <c r="F2905" i="34"/>
  <c r="F2904" i="34"/>
  <c r="F2903" i="34"/>
  <c r="F2902" i="34"/>
  <c r="F2901" i="34"/>
  <c r="F2900" i="34"/>
  <c r="F2899" i="34"/>
  <c r="F2898" i="34"/>
  <c r="F2897" i="34"/>
  <c r="F2896" i="34"/>
  <c r="F2895" i="34"/>
  <c r="F2894" i="34"/>
  <c r="F2893" i="34"/>
  <c r="F2892" i="34"/>
  <c r="F2891" i="34"/>
  <c r="F2890" i="34"/>
  <c r="F2889" i="34"/>
  <c r="F2888" i="34"/>
  <c r="F2887" i="34"/>
  <c r="F2886" i="34"/>
  <c r="F2885" i="34"/>
  <c r="F2884" i="34"/>
  <c r="F2883" i="34"/>
  <c r="F2882" i="34"/>
  <c r="F2881" i="34"/>
  <c r="F2880" i="34"/>
  <c r="F2879" i="34"/>
  <c r="F2878" i="34"/>
  <c r="F2877" i="34"/>
  <c r="F2876" i="34"/>
  <c r="F2875" i="34"/>
  <c r="F2874" i="34"/>
  <c r="F2873" i="34"/>
  <c r="F2872" i="34"/>
  <c r="F2871" i="34"/>
  <c r="F2870" i="34"/>
  <c r="F2869" i="34"/>
  <c r="F2868" i="34"/>
  <c r="F2867" i="34"/>
  <c r="F2866" i="34"/>
  <c r="F2865" i="34"/>
  <c r="F2864" i="34"/>
  <c r="F2863" i="34"/>
  <c r="F2862" i="34"/>
  <c r="F2861" i="34"/>
  <c r="F2860" i="34"/>
  <c r="F2859" i="34"/>
  <c r="F2858" i="34"/>
  <c r="F2857" i="34"/>
  <c r="I2856" i="34"/>
  <c r="E2856" i="34"/>
  <c r="D2856" i="34"/>
  <c r="F2855" i="34"/>
  <c r="F2854" i="34"/>
  <c r="F2853" i="34"/>
  <c r="F2852" i="34"/>
  <c r="F2851" i="34"/>
  <c r="F2850" i="34"/>
  <c r="F2849" i="34"/>
  <c r="F2848" i="34"/>
  <c r="F2847" i="34"/>
  <c r="F2846" i="34"/>
  <c r="F2845" i="34"/>
  <c r="F2844" i="34"/>
  <c r="F2843" i="34"/>
  <c r="F2842" i="34"/>
  <c r="F2841" i="34"/>
  <c r="F2840" i="34"/>
  <c r="F2839" i="34"/>
  <c r="F2838" i="34"/>
  <c r="F2837" i="34"/>
  <c r="F2836" i="34"/>
  <c r="F2835" i="34"/>
  <c r="F2834" i="34"/>
  <c r="F2833" i="34"/>
  <c r="F2832" i="34"/>
  <c r="F2831" i="34"/>
  <c r="F2830" i="34"/>
  <c r="F2829" i="34"/>
  <c r="F2828" i="34"/>
  <c r="F2827" i="34"/>
  <c r="F2826" i="34"/>
  <c r="F2825" i="34"/>
  <c r="F2824" i="34"/>
  <c r="F2823" i="34"/>
  <c r="F2822" i="34"/>
  <c r="F2821" i="34"/>
  <c r="F2820" i="34"/>
  <c r="F2819" i="34"/>
  <c r="F2818" i="34"/>
  <c r="F2817" i="34"/>
  <c r="F2816" i="34"/>
  <c r="F2815" i="34"/>
  <c r="F2814" i="34"/>
  <c r="F2813" i="34"/>
  <c r="F2812" i="34"/>
  <c r="F2811" i="34"/>
  <c r="F2810" i="34"/>
  <c r="F2809" i="34"/>
  <c r="F2808" i="34"/>
  <c r="F2807" i="34"/>
  <c r="F2806" i="34"/>
  <c r="F2805" i="34"/>
  <c r="F2804" i="34"/>
  <c r="F2803" i="34"/>
  <c r="F2802" i="34"/>
  <c r="F2801" i="34"/>
  <c r="F2800" i="34"/>
  <c r="F2799" i="34"/>
  <c r="F2798" i="34"/>
  <c r="F2797" i="34"/>
  <c r="F2796" i="34"/>
  <c r="F2795" i="34"/>
  <c r="F2794" i="34"/>
  <c r="F2793" i="34"/>
  <c r="F2792" i="34"/>
  <c r="F2791" i="34"/>
  <c r="F2790" i="34"/>
  <c r="F2789" i="34"/>
  <c r="F2788" i="34"/>
  <c r="F2787" i="34"/>
  <c r="F2786" i="34"/>
  <c r="F2785" i="34"/>
  <c r="F2784" i="34"/>
  <c r="F2783" i="34"/>
  <c r="F2782" i="34"/>
  <c r="F2781" i="34"/>
  <c r="F2780" i="34"/>
  <c r="F2779" i="34"/>
  <c r="F2778" i="34"/>
  <c r="F2777" i="34"/>
  <c r="F2776" i="34"/>
  <c r="F2775" i="34"/>
  <c r="F2774" i="34"/>
  <c r="F2773" i="34"/>
  <c r="F2772" i="34"/>
  <c r="F2771" i="34"/>
  <c r="F2770" i="34"/>
  <c r="F2769" i="34"/>
  <c r="F2768" i="34"/>
  <c r="F2767" i="34"/>
  <c r="F2766" i="34"/>
  <c r="F2765" i="34"/>
  <c r="F2764" i="34"/>
  <c r="F2763" i="34"/>
  <c r="F2762" i="34"/>
  <c r="F2761" i="34"/>
  <c r="F2760" i="34"/>
  <c r="F2759" i="34"/>
  <c r="F2758" i="34"/>
  <c r="F2757" i="34"/>
  <c r="F2756" i="34"/>
  <c r="I2755" i="34"/>
  <c r="E2755" i="34"/>
  <c r="D2755" i="34"/>
  <c r="F2743" i="34"/>
  <c r="F2742" i="34"/>
  <c r="F2741" i="34"/>
  <c r="F2740" i="34"/>
  <c r="F2739" i="34"/>
  <c r="F2738" i="34"/>
  <c r="F2737" i="34"/>
  <c r="F2736" i="34"/>
  <c r="F2735" i="34"/>
  <c r="F2734" i="34"/>
  <c r="F2733" i="34"/>
  <c r="F2732" i="34"/>
  <c r="F2731" i="34"/>
  <c r="F2730" i="34"/>
  <c r="F2729" i="34"/>
  <c r="F2728" i="34"/>
  <c r="F2727" i="34"/>
  <c r="F2726" i="34"/>
  <c r="F2725" i="34"/>
  <c r="F2724" i="34"/>
  <c r="F2723" i="34"/>
  <c r="F2722" i="34"/>
  <c r="F2721" i="34"/>
  <c r="F2720" i="34"/>
  <c r="F2719" i="34"/>
  <c r="F2718" i="34"/>
  <c r="F2717" i="34"/>
  <c r="F2716" i="34"/>
  <c r="F2715" i="34"/>
  <c r="F2714" i="34"/>
  <c r="F2713" i="34"/>
  <c r="F2712" i="34"/>
  <c r="F2711" i="34"/>
  <c r="F2710" i="34"/>
  <c r="F2709" i="34"/>
  <c r="F2708" i="34"/>
  <c r="F2707" i="34"/>
  <c r="F2706" i="34"/>
  <c r="F2705" i="34"/>
  <c r="F2704" i="34"/>
  <c r="F2703" i="34"/>
  <c r="F2702" i="34"/>
  <c r="F2701" i="34"/>
  <c r="F2700" i="34"/>
  <c r="F2699" i="34"/>
  <c r="F2698" i="34"/>
  <c r="F2697" i="34"/>
  <c r="F2696" i="34"/>
  <c r="F2695" i="34"/>
  <c r="F2694" i="34"/>
  <c r="F2693" i="34"/>
  <c r="F2692" i="34"/>
  <c r="F2691" i="34"/>
  <c r="F2690" i="34"/>
  <c r="F2689" i="34"/>
  <c r="F2688" i="34"/>
  <c r="F2687" i="34"/>
  <c r="F2686" i="34"/>
  <c r="F2685" i="34"/>
  <c r="F2684" i="34"/>
  <c r="F2683" i="34"/>
  <c r="F2682" i="34"/>
  <c r="F2681" i="34"/>
  <c r="F2680" i="34"/>
  <c r="F2679" i="34"/>
  <c r="F2678" i="34"/>
  <c r="F2677" i="34"/>
  <c r="F2676" i="34"/>
  <c r="F2675" i="34"/>
  <c r="F2674" i="34"/>
  <c r="F2673" i="34"/>
  <c r="F2672" i="34"/>
  <c r="F2671" i="34"/>
  <c r="F2670" i="34"/>
  <c r="F2669" i="34"/>
  <c r="F2668" i="34"/>
  <c r="F2667" i="34"/>
  <c r="F2666" i="34"/>
  <c r="F2665" i="34"/>
  <c r="F2664" i="34"/>
  <c r="F2663" i="34"/>
  <c r="F2662" i="34"/>
  <c r="F2661" i="34"/>
  <c r="F2660" i="34"/>
  <c r="F2659" i="34"/>
  <c r="F2658" i="34"/>
  <c r="F2657" i="34"/>
  <c r="F2656" i="34"/>
  <c r="F2655" i="34"/>
  <c r="F2654" i="34"/>
  <c r="F2653" i="34"/>
  <c r="F2652" i="34"/>
  <c r="F2651" i="34"/>
  <c r="F2650" i="34"/>
  <c r="F2649" i="34"/>
  <c r="F2648" i="34"/>
  <c r="F2647" i="34"/>
  <c r="F2646" i="34"/>
  <c r="F2645" i="34"/>
  <c r="F2644" i="34"/>
  <c r="I2643" i="34"/>
  <c r="E2643" i="34"/>
  <c r="D2643" i="34"/>
  <c r="F2642" i="34"/>
  <c r="F2641" i="34"/>
  <c r="F2640" i="34"/>
  <c r="F2639" i="34"/>
  <c r="F2638" i="34"/>
  <c r="F2637" i="34"/>
  <c r="F2636" i="34"/>
  <c r="F2635" i="34"/>
  <c r="F2634" i="34"/>
  <c r="F2633" i="34"/>
  <c r="F2632" i="34"/>
  <c r="F2631" i="34"/>
  <c r="F2630" i="34"/>
  <c r="F2629" i="34"/>
  <c r="F2628" i="34"/>
  <c r="F2627" i="34"/>
  <c r="F2626" i="34"/>
  <c r="F2625" i="34"/>
  <c r="F2624" i="34"/>
  <c r="F2623" i="34"/>
  <c r="F2622" i="34"/>
  <c r="F2621" i="34"/>
  <c r="F2620" i="34"/>
  <c r="F2619" i="34"/>
  <c r="F2618" i="34"/>
  <c r="F2617" i="34"/>
  <c r="F2616" i="34"/>
  <c r="F2615" i="34"/>
  <c r="F2614" i="34"/>
  <c r="F2613" i="34"/>
  <c r="F2612" i="34"/>
  <c r="F2611" i="34"/>
  <c r="F2610" i="34"/>
  <c r="F2609" i="34"/>
  <c r="F2608" i="34"/>
  <c r="F2607" i="34"/>
  <c r="F2606" i="34"/>
  <c r="F2605" i="34"/>
  <c r="F2604" i="34"/>
  <c r="F2603" i="34"/>
  <c r="F2602" i="34"/>
  <c r="F2601" i="34"/>
  <c r="F2600" i="34"/>
  <c r="F2599" i="34"/>
  <c r="F2598" i="34"/>
  <c r="F2597" i="34"/>
  <c r="F2596" i="34"/>
  <c r="F2595" i="34"/>
  <c r="F2594" i="34"/>
  <c r="F2593" i="34"/>
  <c r="F2592" i="34"/>
  <c r="F2591" i="34"/>
  <c r="F2590" i="34"/>
  <c r="F2589" i="34"/>
  <c r="F2588" i="34"/>
  <c r="F2587" i="34"/>
  <c r="F2586" i="34"/>
  <c r="F2585" i="34"/>
  <c r="F2584" i="34"/>
  <c r="F2583" i="34"/>
  <c r="F2582" i="34"/>
  <c r="F2581" i="34"/>
  <c r="F2580" i="34"/>
  <c r="F2579" i="34"/>
  <c r="F2578" i="34"/>
  <c r="F2577" i="34"/>
  <c r="F2576" i="34"/>
  <c r="F2575" i="34"/>
  <c r="F2574" i="34"/>
  <c r="F2573" i="34"/>
  <c r="F2572" i="34"/>
  <c r="F2571" i="34"/>
  <c r="F2570" i="34"/>
  <c r="F2569" i="34"/>
  <c r="F2568" i="34"/>
  <c r="F2567" i="34"/>
  <c r="F2566" i="34"/>
  <c r="F2565" i="34"/>
  <c r="F2564" i="34"/>
  <c r="F2563" i="34"/>
  <c r="F2562" i="34"/>
  <c r="F2561" i="34"/>
  <c r="F2560" i="34"/>
  <c r="F2559" i="34"/>
  <c r="F2558" i="34"/>
  <c r="F2557" i="34"/>
  <c r="F2556" i="34"/>
  <c r="F2555" i="34"/>
  <c r="F2554" i="34"/>
  <c r="F2553" i="34"/>
  <c r="F2552" i="34"/>
  <c r="F2551" i="34"/>
  <c r="F2550" i="34"/>
  <c r="F2549" i="34"/>
  <c r="F2548" i="34"/>
  <c r="F2547" i="34"/>
  <c r="F2546" i="34"/>
  <c r="F2545" i="34"/>
  <c r="F2544" i="34"/>
  <c r="F2543" i="34"/>
  <c r="I2542" i="34"/>
  <c r="E2542" i="34"/>
  <c r="D2542" i="34"/>
  <c r="F2541" i="34"/>
  <c r="F2540" i="34"/>
  <c r="F2539" i="34"/>
  <c r="F2538" i="34"/>
  <c r="F2537" i="34"/>
  <c r="F2536" i="34"/>
  <c r="F2535" i="34"/>
  <c r="F2534" i="34"/>
  <c r="F2533" i="34"/>
  <c r="F2532" i="34"/>
  <c r="F2531" i="34"/>
  <c r="F2530" i="34"/>
  <c r="F2529" i="34"/>
  <c r="F2528" i="34"/>
  <c r="F2527" i="34"/>
  <c r="F2526" i="34"/>
  <c r="F2525" i="34"/>
  <c r="F2524" i="34"/>
  <c r="F2523" i="34"/>
  <c r="F2522" i="34"/>
  <c r="F2521" i="34"/>
  <c r="F2520" i="34"/>
  <c r="F2519" i="34"/>
  <c r="F2518" i="34"/>
  <c r="F2517" i="34"/>
  <c r="F2516" i="34"/>
  <c r="F2515" i="34"/>
  <c r="F2514" i="34"/>
  <c r="F2513" i="34"/>
  <c r="F2512" i="34"/>
  <c r="F2511" i="34"/>
  <c r="F2510" i="34"/>
  <c r="F2509" i="34"/>
  <c r="F2508" i="34"/>
  <c r="F2507" i="34"/>
  <c r="F2506" i="34"/>
  <c r="F2505" i="34"/>
  <c r="F2504" i="34"/>
  <c r="F2503" i="34"/>
  <c r="F2502" i="34"/>
  <c r="F2501" i="34"/>
  <c r="F2500" i="34"/>
  <c r="F2499" i="34"/>
  <c r="F2498" i="34"/>
  <c r="F2497" i="34"/>
  <c r="F2496" i="34"/>
  <c r="F2495" i="34"/>
  <c r="F2494" i="34"/>
  <c r="F2493" i="34"/>
  <c r="F2492" i="34"/>
  <c r="F2491" i="34"/>
  <c r="F2490" i="34"/>
  <c r="F2489" i="34"/>
  <c r="F2488" i="34"/>
  <c r="F2487" i="34"/>
  <c r="F2486" i="34"/>
  <c r="F2485" i="34"/>
  <c r="F2484" i="34"/>
  <c r="F2483" i="34"/>
  <c r="F2482" i="34"/>
  <c r="F2481" i="34"/>
  <c r="F2480" i="34"/>
  <c r="F2479" i="34"/>
  <c r="F2478" i="34"/>
  <c r="F2477" i="34"/>
  <c r="F2476" i="34"/>
  <c r="F2475" i="34"/>
  <c r="F2474" i="34"/>
  <c r="F2473" i="34"/>
  <c r="F2472" i="34"/>
  <c r="F2471" i="34"/>
  <c r="F2470" i="34"/>
  <c r="F2469" i="34"/>
  <c r="F2468" i="34"/>
  <c r="F2467" i="34"/>
  <c r="F2466" i="34"/>
  <c r="F2465" i="34"/>
  <c r="F2464" i="34"/>
  <c r="F2463" i="34"/>
  <c r="F2462" i="34"/>
  <c r="F2461" i="34"/>
  <c r="F2460" i="34"/>
  <c r="F2459" i="34"/>
  <c r="F2458" i="34"/>
  <c r="F2457" i="34"/>
  <c r="F2456" i="34"/>
  <c r="F2455" i="34"/>
  <c r="F2454" i="34"/>
  <c r="F2453" i="34"/>
  <c r="F2452" i="34"/>
  <c r="F2451" i="34"/>
  <c r="F2450" i="34"/>
  <c r="F2449" i="34"/>
  <c r="F2448" i="34"/>
  <c r="F2447" i="34"/>
  <c r="F2446" i="34"/>
  <c r="F2445" i="34"/>
  <c r="F2444" i="34"/>
  <c r="F2443" i="34"/>
  <c r="F2442" i="34"/>
  <c r="I2441" i="34"/>
  <c r="E2441" i="34"/>
  <c r="D2441" i="34"/>
  <c r="F2440" i="34"/>
  <c r="F2439" i="34"/>
  <c r="F2438" i="34"/>
  <c r="F2437" i="34"/>
  <c r="F2436" i="34"/>
  <c r="F2435" i="34"/>
  <c r="F2434" i="34"/>
  <c r="F2433" i="34"/>
  <c r="F2432" i="34"/>
  <c r="F2431" i="34"/>
  <c r="F2430" i="34"/>
  <c r="F2429" i="34"/>
  <c r="F2428" i="34"/>
  <c r="F2427" i="34"/>
  <c r="F2426" i="34"/>
  <c r="F2425" i="34"/>
  <c r="F2424" i="34"/>
  <c r="F2423" i="34"/>
  <c r="F2422" i="34"/>
  <c r="F2421" i="34"/>
  <c r="F2420" i="34"/>
  <c r="F2419" i="34"/>
  <c r="F2418" i="34"/>
  <c r="F2417" i="34"/>
  <c r="F2416" i="34"/>
  <c r="F2415" i="34"/>
  <c r="F2414" i="34"/>
  <c r="F2413" i="34"/>
  <c r="F2412" i="34"/>
  <c r="F2411" i="34"/>
  <c r="F2410" i="34"/>
  <c r="F2409" i="34"/>
  <c r="F2408" i="34"/>
  <c r="F2407" i="34"/>
  <c r="F2406" i="34"/>
  <c r="F2405" i="34"/>
  <c r="F2404" i="34"/>
  <c r="F2403" i="34"/>
  <c r="F2402" i="34"/>
  <c r="F2401" i="34"/>
  <c r="F2400" i="34"/>
  <c r="F2399" i="34"/>
  <c r="F2398" i="34"/>
  <c r="F2397" i="34"/>
  <c r="F2396" i="34"/>
  <c r="F2395" i="34"/>
  <c r="F2394" i="34"/>
  <c r="F2393" i="34"/>
  <c r="F2392" i="34"/>
  <c r="F2391" i="34"/>
  <c r="F2390" i="34"/>
  <c r="F2389" i="34"/>
  <c r="F2388" i="34"/>
  <c r="F2387" i="34"/>
  <c r="F2386" i="34"/>
  <c r="F2385" i="34"/>
  <c r="F2384" i="34"/>
  <c r="F2383" i="34"/>
  <c r="F2382" i="34"/>
  <c r="F2381" i="34"/>
  <c r="F2380" i="34"/>
  <c r="F2379" i="34"/>
  <c r="F2378" i="34"/>
  <c r="F2377" i="34"/>
  <c r="F2376" i="34"/>
  <c r="F2375" i="34"/>
  <c r="F2374" i="34"/>
  <c r="F2373" i="34"/>
  <c r="F2372" i="34"/>
  <c r="F2371" i="34"/>
  <c r="F2370" i="34"/>
  <c r="F2369" i="34"/>
  <c r="F2368" i="34"/>
  <c r="F2367" i="34"/>
  <c r="F2366" i="34"/>
  <c r="F2365" i="34"/>
  <c r="F2364" i="34"/>
  <c r="F2363" i="34"/>
  <c r="F2362" i="34"/>
  <c r="F2361" i="34"/>
  <c r="F2360" i="34"/>
  <c r="F2359" i="34"/>
  <c r="F2358" i="34"/>
  <c r="F2357" i="34"/>
  <c r="F2356" i="34"/>
  <c r="F2355" i="34"/>
  <c r="F2354" i="34"/>
  <c r="F2353" i="34"/>
  <c r="F2352" i="34"/>
  <c r="F2351" i="34"/>
  <c r="F2350" i="34"/>
  <c r="F2349" i="34"/>
  <c r="F2348" i="34"/>
  <c r="F2347" i="34"/>
  <c r="F2346" i="34"/>
  <c r="F2345" i="34"/>
  <c r="F2344" i="34"/>
  <c r="F2343" i="34"/>
  <c r="F2342" i="34"/>
  <c r="F2341" i="34"/>
  <c r="I2340" i="34"/>
  <c r="E2340" i="34"/>
  <c r="D2340" i="34"/>
  <c r="F2339" i="34"/>
  <c r="F2338" i="34"/>
  <c r="F2337" i="34"/>
  <c r="F2336" i="34"/>
  <c r="F2335" i="34"/>
  <c r="F2334" i="34"/>
  <c r="F2333" i="34"/>
  <c r="F2332" i="34"/>
  <c r="F2331" i="34"/>
  <c r="F2330" i="34"/>
  <c r="F2329" i="34"/>
  <c r="F2328" i="34"/>
  <c r="F2327" i="34"/>
  <c r="F2326" i="34"/>
  <c r="F2325" i="34"/>
  <c r="F2324" i="34"/>
  <c r="F2323" i="34"/>
  <c r="F2322" i="34"/>
  <c r="F2321" i="34"/>
  <c r="F2320" i="34"/>
  <c r="F2319" i="34"/>
  <c r="F2318" i="34"/>
  <c r="F2317" i="34"/>
  <c r="F2316" i="34"/>
  <c r="F2315" i="34"/>
  <c r="F2314" i="34"/>
  <c r="F2313" i="34"/>
  <c r="F2312" i="34"/>
  <c r="F2311" i="34"/>
  <c r="F2310" i="34"/>
  <c r="F2309" i="34"/>
  <c r="F2308" i="34"/>
  <c r="F2307" i="34"/>
  <c r="F2306" i="34"/>
  <c r="F2305" i="34"/>
  <c r="F2304" i="34"/>
  <c r="F2303" i="34"/>
  <c r="F2302" i="34"/>
  <c r="F2301" i="34"/>
  <c r="F2300" i="34"/>
  <c r="F2299" i="34"/>
  <c r="F2298" i="34"/>
  <c r="F2297" i="34"/>
  <c r="F2296" i="34"/>
  <c r="F2295" i="34"/>
  <c r="F2294" i="34"/>
  <c r="F2293" i="34"/>
  <c r="F2292" i="34"/>
  <c r="F2291" i="34"/>
  <c r="F2290" i="34"/>
  <c r="F2289" i="34"/>
  <c r="F2288" i="34"/>
  <c r="F2287" i="34"/>
  <c r="F2286" i="34"/>
  <c r="F2285" i="34"/>
  <c r="F2284" i="34"/>
  <c r="F2283" i="34"/>
  <c r="F2282" i="34"/>
  <c r="F2281" i="34"/>
  <c r="F2280" i="34"/>
  <c r="F2279" i="34"/>
  <c r="F2278" i="34"/>
  <c r="F2277" i="34"/>
  <c r="F2276" i="34"/>
  <c r="F2275" i="34"/>
  <c r="F2274" i="34"/>
  <c r="F2273" i="34"/>
  <c r="F2272" i="34"/>
  <c r="F2271" i="34"/>
  <c r="F2270" i="34"/>
  <c r="F2269" i="34"/>
  <c r="F2268" i="34"/>
  <c r="F2267" i="34"/>
  <c r="F2266" i="34"/>
  <c r="F2265" i="34"/>
  <c r="F2264" i="34"/>
  <c r="F2263" i="34"/>
  <c r="F2262" i="34"/>
  <c r="F2261" i="34"/>
  <c r="F2260" i="34"/>
  <c r="F2259" i="34"/>
  <c r="F2258" i="34"/>
  <c r="F2257" i="34"/>
  <c r="F2256" i="34"/>
  <c r="F2255" i="34"/>
  <c r="F2254" i="34"/>
  <c r="F2253" i="34"/>
  <c r="F2252" i="34"/>
  <c r="F2251" i="34"/>
  <c r="F2250" i="34"/>
  <c r="F2249" i="34"/>
  <c r="F2248" i="34"/>
  <c r="F2247" i="34"/>
  <c r="F2246" i="34"/>
  <c r="F2245" i="34"/>
  <c r="F2244" i="34"/>
  <c r="F2243" i="34"/>
  <c r="F2242" i="34"/>
  <c r="F2241" i="34"/>
  <c r="F2240" i="34"/>
  <c r="I2239" i="34"/>
  <c r="E2239" i="34"/>
  <c r="D2239" i="34"/>
  <c r="F2238" i="34"/>
  <c r="F2237" i="34"/>
  <c r="F2236" i="34"/>
  <c r="F2235" i="34"/>
  <c r="F2234" i="34"/>
  <c r="F2233" i="34"/>
  <c r="F2232" i="34"/>
  <c r="F2231" i="34"/>
  <c r="F2230" i="34"/>
  <c r="F2229" i="34"/>
  <c r="F2228" i="34"/>
  <c r="F2227" i="34"/>
  <c r="F2226" i="34"/>
  <c r="F2225" i="34"/>
  <c r="F2224" i="34"/>
  <c r="F2223" i="34"/>
  <c r="F2222" i="34"/>
  <c r="F2221" i="34"/>
  <c r="F2220" i="34"/>
  <c r="F2219" i="34"/>
  <c r="F2218" i="34"/>
  <c r="F2217" i="34"/>
  <c r="F2216" i="34"/>
  <c r="F2215" i="34"/>
  <c r="F2214" i="34"/>
  <c r="F2213" i="34"/>
  <c r="F2212" i="34"/>
  <c r="F2211" i="34"/>
  <c r="F2210" i="34"/>
  <c r="F2209" i="34"/>
  <c r="F2208" i="34"/>
  <c r="F2207" i="34"/>
  <c r="F2206" i="34"/>
  <c r="F2205" i="34"/>
  <c r="F2204" i="34"/>
  <c r="F2203" i="34"/>
  <c r="F2202" i="34"/>
  <c r="F2201" i="34"/>
  <c r="F2200" i="34"/>
  <c r="F2199" i="34"/>
  <c r="F2198" i="34"/>
  <c r="F2197" i="34"/>
  <c r="F2196" i="34"/>
  <c r="F2195" i="34"/>
  <c r="F2194" i="34"/>
  <c r="F2193" i="34"/>
  <c r="F2192" i="34"/>
  <c r="F2191" i="34"/>
  <c r="F2190" i="34"/>
  <c r="F2189" i="34"/>
  <c r="F2188" i="34"/>
  <c r="F2187" i="34"/>
  <c r="F2186" i="34"/>
  <c r="F2185" i="34"/>
  <c r="F2184" i="34"/>
  <c r="F2183" i="34"/>
  <c r="F2182" i="34"/>
  <c r="F2181" i="34"/>
  <c r="F2180" i="34"/>
  <c r="F2179" i="34"/>
  <c r="F2178" i="34"/>
  <c r="F2177" i="34"/>
  <c r="F2176" i="34"/>
  <c r="F2175" i="34"/>
  <c r="F2174" i="34"/>
  <c r="F2173" i="34"/>
  <c r="F2172" i="34"/>
  <c r="F2171" i="34"/>
  <c r="F2170" i="34"/>
  <c r="F2169" i="34"/>
  <c r="F2168" i="34"/>
  <c r="F2167" i="34"/>
  <c r="F2166" i="34"/>
  <c r="F2165" i="34"/>
  <c r="F2164" i="34"/>
  <c r="F2163" i="34"/>
  <c r="F2162" i="34"/>
  <c r="F2161" i="34"/>
  <c r="F2160" i="34"/>
  <c r="F2159" i="34"/>
  <c r="F2158" i="34"/>
  <c r="F2157" i="34"/>
  <c r="F2156" i="34"/>
  <c r="F2155" i="34"/>
  <c r="F2154" i="34"/>
  <c r="F2153" i="34"/>
  <c r="F2152" i="34"/>
  <c r="F2151" i="34"/>
  <c r="F2150" i="34"/>
  <c r="F2149" i="34"/>
  <c r="F2148" i="34"/>
  <c r="F2147" i="34"/>
  <c r="F2146" i="34"/>
  <c r="F2145" i="34"/>
  <c r="F2144" i="34"/>
  <c r="F2143" i="34"/>
  <c r="F2142" i="34"/>
  <c r="F2141" i="34"/>
  <c r="F2140" i="34"/>
  <c r="F2139" i="34"/>
  <c r="I2138" i="34"/>
  <c r="E2138" i="34"/>
  <c r="D2138" i="34"/>
  <c r="F2137" i="34"/>
  <c r="F2136" i="34"/>
  <c r="F2135" i="34"/>
  <c r="F2134" i="34"/>
  <c r="F2133" i="34"/>
  <c r="F2132" i="34"/>
  <c r="F2131" i="34"/>
  <c r="F2130" i="34"/>
  <c r="F2129" i="34"/>
  <c r="F2128" i="34"/>
  <c r="F2127" i="34"/>
  <c r="F2126" i="34"/>
  <c r="F2125" i="34"/>
  <c r="F2124" i="34"/>
  <c r="F2123" i="34"/>
  <c r="F2122" i="34"/>
  <c r="F2121" i="34"/>
  <c r="F2120" i="34"/>
  <c r="F2119" i="34"/>
  <c r="F2118" i="34"/>
  <c r="F2117" i="34"/>
  <c r="F2116" i="34"/>
  <c r="F2115" i="34"/>
  <c r="F2114" i="34"/>
  <c r="F2113" i="34"/>
  <c r="F2112" i="34"/>
  <c r="F2111" i="34"/>
  <c r="F2110" i="34"/>
  <c r="F2109" i="34"/>
  <c r="F2108" i="34"/>
  <c r="F2107" i="34"/>
  <c r="F2106" i="34"/>
  <c r="F2105" i="34"/>
  <c r="F2104" i="34"/>
  <c r="F2103" i="34"/>
  <c r="F2102" i="34"/>
  <c r="F2101" i="34"/>
  <c r="F2100" i="34"/>
  <c r="F2099" i="34"/>
  <c r="F2098" i="34"/>
  <c r="F2097" i="34"/>
  <c r="F2096" i="34"/>
  <c r="F2095" i="34"/>
  <c r="F2094" i="34"/>
  <c r="F2093" i="34"/>
  <c r="F2092" i="34"/>
  <c r="F2091" i="34"/>
  <c r="F2090" i="34"/>
  <c r="F2089" i="34"/>
  <c r="F2088" i="34"/>
  <c r="F2087" i="34"/>
  <c r="F2086" i="34"/>
  <c r="F2085" i="34"/>
  <c r="F2084" i="34"/>
  <c r="F2083" i="34"/>
  <c r="F2082" i="34"/>
  <c r="F2081" i="34"/>
  <c r="F2080" i="34"/>
  <c r="F2079" i="34"/>
  <c r="F2078" i="34"/>
  <c r="F2077" i="34"/>
  <c r="F2076" i="34"/>
  <c r="F2075" i="34"/>
  <c r="F2074" i="34"/>
  <c r="F2073" i="34"/>
  <c r="F2072" i="34"/>
  <c r="F2071" i="34"/>
  <c r="F2070" i="34"/>
  <c r="F2069" i="34"/>
  <c r="F2068" i="34"/>
  <c r="F2067" i="34"/>
  <c r="F2066" i="34"/>
  <c r="F2065" i="34"/>
  <c r="F2064" i="34"/>
  <c r="F2063" i="34"/>
  <c r="F2062" i="34"/>
  <c r="F2061" i="34"/>
  <c r="F2060" i="34"/>
  <c r="F2059" i="34"/>
  <c r="F2058" i="34"/>
  <c r="F2057" i="34"/>
  <c r="F2056" i="34"/>
  <c r="F2055" i="34"/>
  <c r="F2054" i="34"/>
  <c r="F2053" i="34"/>
  <c r="F2052" i="34"/>
  <c r="F2051" i="34"/>
  <c r="F2050" i="34"/>
  <c r="F2049" i="34"/>
  <c r="F2048" i="34"/>
  <c r="F2047" i="34"/>
  <c r="F2046" i="34"/>
  <c r="F2045" i="34"/>
  <c r="F2044" i="34"/>
  <c r="F2043" i="34"/>
  <c r="F2042" i="34"/>
  <c r="F2041" i="34"/>
  <c r="F2040" i="34"/>
  <c r="F2039" i="34"/>
  <c r="F2038" i="34"/>
  <c r="I2037" i="34"/>
  <c r="E2037" i="34"/>
  <c r="D2037" i="34"/>
  <c r="F2033" i="34"/>
  <c r="F2032" i="34"/>
  <c r="F2031" i="34"/>
  <c r="F2030" i="34"/>
  <c r="F2029" i="34"/>
  <c r="F2028" i="34"/>
  <c r="F2027" i="34"/>
  <c r="F2026" i="34"/>
  <c r="F2025" i="34"/>
  <c r="F2024" i="34"/>
  <c r="F2023" i="34"/>
  <c r="F2022" i="34"/>
  <c r="F2021" i="34"/>
  <c r="F2020" i="34"/>
  <c r="F2019" i="34"/>
  <c r="F2018" i="34"/>
  <c r="F2017" i="34"/>
  <c r="F2016" i="34"/>
  <c r="F2015" i="34"/>
  <c r="F2014" i="34"/>
  <c r="F2013" i="34"/>
  <c r="F2012" i="34"/>
  <c r="F2011" i="34"/>
  <c r="F2010" i="34"/>
  <c r="F2009" i="34"/>
  <c r="F2008" i="34"/>
  <c r="F2007" i="34"/>
  <c r="F2006" i="34"/>
  <c r="F2005" i="34"/>
  <c r="F2004" i="34"/>
  <c r="F2003" i="34"/>
  <c r="F2002" i="34"/>
  <c r="F2001" i="34"/>
  <c r="F2000" i="34"/>
  <c r="F1999" i="34"/>
  <c r="F1998" i="34"/>
  <c r="F1997" i="34"/>
  <c r="F1996" i="34"/>
  <c r="F1995" i="34"/>
  <c r="F1994" i="34"/>
  <c r="F1993" i="34"/>
  <c r="F1992" i="34"/>
  <c r="F1991" i="34"/>
  <c r="F1990" i="34"/>
  <c r="F1989" i="34"/>
  <c r="F1988" i="34"/>
  <c r="F1987" i="34"/>
  <c r="F1986" i="34"/>
  <c r="F1985" i="34"/>
  <c r="F1984" i="34"/>
  <c r="F1983" i="34"/>
  <c r="F1982" i="34"/>
  <c r="F1981" i="34"/>
  <c r="F1980" i="34"/>
  <c r="F1979" i="34"/>
  <c r="F1978" i="34"/>
  <c r="F1977" i="34"/>
  <c r="F1976" i="34"/>
  <c r="F1975" i="34"/>
  <c r="F1974" i="34"/>
  <c r="F1973" i="34"/>
  <c r="F1972" i="34"/>
  <c r="F1971" i="34"/>
  <c r="F1970" i="34"/>
  <c r="F1969" i="34"/>
  <c r="F1968" i="34"/>
  <c r="F1967" i="34"/>
  <c r="F1966" i="34"/>
  <c r="F1965" i="34"/>
  <c r="F1964" i="34"/>
  <c r="F1963" i="34"/>
  <c r="F1962" i="34"/>
  <c r="F1961" i="34"/>
  <c r="F1960" i="34"/>
  <c r="F1959" i="34"/>
  <c r="F1958" i="34"/>
  <c r="F1957" i="34"/>
  <c r="F1956" i="34"/>
  <c r="F1955" i="34"/>
  <c r="F1954" i="34"/>
  <c r="F1953" i="34"/>
  <c r="F1952" i="34"/>
  <c r="F1951" i="34"/>
  <c r="F1950" i="34"/>
  <c r="F1949" i="34"/>
  <c r="F1948" i="34"/>
  <c r="F1947" i="34"/>
  <c r="F1946" i="34"/>
  <c r="F1945" i="34"/>
  <c r="F1944" i="34"/>
  <c r="F1943" i="34"/>
  <c r="F1942" i="34"/>
  <c r="F1941" i="34"/>
  <c r="F1940" i="34"/>
  <c r="F1939" i="34"/>
  <c r="F1938" i="34"/>
  <c r="F1937" i="34"/>
  <c r="F1936" i="34"/>
  <c r="F1935" i="34"/>
  <c r="F1934" i="34"/>
  <c r="I1933" i="34"/>
  <c r="E1933" i="34"/>
  <c r="D1933" i="34"/>
  <c r="F1932" i="34"/>
  <c r="F1931" i="34"/>
  <c r="F1930" i="34"/>
  <c r="F1929" i="34"/>
  <c r="F1928" i="34"/>
  <c r="F1927" i="34"/>
  <c r="F1926" i="34"/>
  <c r="F1925" i="34"/>
  <c r="F1924" i="34"/>
  <c r="F1923" i="34"/>
  <c r="F1922" i="34"/>
  <c r="F1921" i="34"/>
  <c r="F1920" i="34"/>
  <c r="F1919" i="34"/>
  <c r="F1918" i="34"/>
  <c r="F1917" i="34"/>
  <c r="F1916" i="34"/>
  <c r="F1915" i="34"/>
  <c r="F1914" i="34"/>
  <c r="F1913" i="34"/>
  <c r="F1912" i="34"/>
  <c r="F1911" i="34"/>
  <c r="F1910" i="34"/>
  <c r="F1909" i="34"/>
  <c r="F1908" i="34"/>
  <c r="F1907" i="34"/>
  <c r="F1906" i="34"/>
  <c r="F1905" i="34"/>
  <c r="F1904" i="34"/>
  <c r="F1903" i="34"/>
  <c r="F1902" i="34"/>
  <c r="F1901" i="34"/>
  <c r="F1900" i="34"/>
  <c r="F1899" i="34"/>
  <c r="F1898" i="34"/>
  <c r="F1897" i="34"/>
  <c r="F1896" i="34"/>
  <c r="F1895" i="34"/>
  <c r="F1894" i="34"/>
  <c r="F1893" i="34"/>
  <c r="F1892" i="34"/>
  <c r="F1891" i="34"/>
  <c r="F1890" i="34"/>
  <c r="F1889" i="34"/>
  <c r="F1888" i="34"/>
  <c r="F1887" i="34"/>
  <c r="F1886" i="34"/>
  <c r="F1885" i="34"/>
  <c r="F1884" i="34"/>
  <c r="F1883" i="34"/>
  <c r="F1882" i="34"/>
  <c r="F1881" i="34"/>
  <c r="F1880" i="34"/>
  <c r="F1879" i="34"/>
  <c r="F1878" i="34"/>
  <c r="F1877" i="34"/>
  <c r="F1876" i="34"/>
  <c r="F1875" i="34"/>
  <c r="F1874" i="34"/>
  <c r="F1873" i="34"/>
  <c r="F1872" i="34"/>
  <c r="F1871" i="34"/>
  <c r="F1870" i="34"/>
  <c r="F1869" i="34"/>
  <c r="F1868" i="34"/>
  <c r="F1867" i="34"/>
  <c r="F1866" i="34"/>
  <c r="F1865" i="34"/>
  <c r="F1864" i="34"/>
  <c r="F1863" i="34"/>
  <c r="F1862" i="34"/>
  <c r="F1861" i="34"/>
  <c r="F1860" i="34"/>
  <c r="F1859" i="34"/>
  <c r="F1858" i="34"/>
  <c r="F1857" i="34"/>
  <c r="F1856" i="34"/>
  <c r="F1855" i="34"/>
  <c r="F1854" i="34"/>
  <c r="F1853" i="34"/>
  <c r="F1852" i="34"/>
  <c r="F1851" i="34"/>
  <c r="F1850" i="34"/>
  <c r="F1849" i="34"/>
  <c r="F1848" i="34"/>
  <c r="F1847" i="34"/>
  <c r="F1846" i="34"/>
  <c r="F1845" i="34"/>
  <c r="F1844" i="34"/>
  <c r="F1843" i="34"/>
  <c r="F1842" i="34"/>
  <c r="F1841" i="34"/>
  <c r="F1840" i="34"/>
  <c r="F1839" i="34"/>
  <c r="F1838" i="34"/>
  <c r="F1837" i="34"/>
  <c r="F1836" i="34"/>
  <c r="F1835" i="34"/>
  <c r="F1834" i="34"/>
  <c r="F1833" i="34"/>
  <c r="I1832" i="34"/>
  <c r="E1832" i="34"/>
  <c r="F1832" i="34" s="1"/>
  <c r="D1832" i="34"/>
  <c r="F1831" i="34"/>
  <c r="F1830" i="34"/>
  <c r="F1829" i="34"/>
  <c r="F1828" i="34"/>
  <c r="F1827" i="34"/>
  <c r="F1826" i="34"/>
  <c r="F1825" i="34"/>
  <c r="F1824" i="34"/>
  <c r="F1823" i="34"/>
  <c r="F1822" i="34"/>
  <c r="F1821" i="34"/>
  <c r="F1820" i="34"/>
  <c r="F1819" i="34"/>
  <c r="F1818" i="34"/>
  <c r="F1817" i="34"/>
  <c r="F1816" i="34"/>
  <c r="F1815" i="34"/>
  <c r="F1814" i="34"/>
  <c r="F1813" i="34"/>
  <c r="F1812" i="34"/>
  <c r="F1811" i="34"/>
  <c r="F1810" i="34"/>
  <c r="F1809" i="34"/>
  <c r="F1808" i="34"/>
  <c r="F1807" i="34"/>
  <c r="F1806" i="34"/>
  <c r="F1805" i="34"/>
  <c r="F1804" i="34"/>
  <c r="F1803" i="34"/>
  <c r="F1802" i="34"/>
  <c r="F1801" i="34"/>
  <c r="F1800" i="34"/>
  <c r="F1799" i="34"/>
  <c r="F1798" i="34"/>
  <c r="F1797" i="34"/>
  <c r="F1796" i="34"/>
  <c r="F1795" i="34"/>
  <c r="F1794" i="34"/>
  <c r="F1793" i="34"/>
  <c r="F1792" i="34"/>
  <c r="F1791" i="34"/>
  <c r="F1790" i="34"/>
  <c r="F1789" i="34"/>
  <c r="F1788" i="34"/>
  <c r="F1787" i="34"/>
  <c r="F1786" i="34"/>
  <c r="F1785" i="34"/>
  <c r="F1784" i="34"/>
  <c r="F1783" i="34"/>
  <c r="F1782" i="34"/>
  <c r="F1781" i="34"/>
  <c r="F1780" i="34"/>
  <c r="F1779" i="34"/>
  <c r="F1778" i="34"/>
  <c r="F1777" i="34"/>
  <c r="F1776" i="34"/>
  <c r="F1775" i="34"/>
  <c r="F1774" i="34"/>
  <c r="F1773" i="34"/>
  <c r="F1772" i="34"/>
  <c r="F1771" i="34"/>
  <c r="F1770" i="34"/>
  <c r="F1769" i="34"/>
  <c r="F1768" i="34"/>
  <c r="F1767" i="34"/>
  <c r="F1766" i="34"/>
  <c r="F1765" i="34"/>
  <c r="F1764" i="34"/>
  <c r="F1763" i="34"/>
  <c r="F1762" i="34"/>
  <c r="F1761" i="34"/>
  <c r="F1760" i="34"/>
  <c r="F1759" i="34"/>
  <c r="F1758" i="34"/>
  <c r="F1757" i="34"/>
  <c r="F1756" i="34"/>
  <c r="F1755" i="34"/>
  <c r="F1754" i="34"/>
  <c r="F1753" i="34"/>
  <c r="F1752" i="34"/>
  <c r="F1751" i="34"/>
  <c r="F1750" i="34"/>
  <c r="F1749" i="34"/>
  <c r="F1748" i="34"/>
  <c r="F1747" i="34"/>
  <c r="F1746" i="34"/>
  <c r="F1745" i="34"/>
  <c r="F1744" i="34"/>
  <c r="F1743" i="34"/>
  <c r="F1742" i="34"/>
  <c r="F1741" i="34"/>
  <c r="F1740" i="34"/>
  <c r="F1739" i="34"/>
  <c r="F1738" i="34"/>
  <c r="F1737" i="34"/>
  <c r="F1736" i="34"/>
  <c r="F1735" i="34"/>
  <c r="F1734" i="34"/>
  <c r="F1733" i="34"/>
  <c r="F1732" i="34"/>
  <c r="I1731" i="34"/>
  <c r="E1731" i="34"/>
  <c r="D1731" i="34"/>
  <c r="F1730" i="34"/>
  <c r="F1729" i="34"/>
  <c r="F1728" i="34"/>
  <c r="F1727" i="34"/>
  <c r="F1726" i="34"/>
  <c r="F1725" i="34"/>
  <c r="F1724" i="34"/>
  <c r="F1723" i="34"/>
  <c r="F1722" i="34"/>
  <c r="F1721" i="34"/>
  <c r="F1720" i="34"/>
  <c r="F1719" i="34"/>
  <c r="F1718" i="34"/>
  <c r="F1717" i="34"/>
  <c r="F1716" i="34"/>
  <c r="F1715" i="34"/>
  <c r="F1714" i="34"/>
  <c r="F1713" i="34"/>
  <c r="F1712" i="34"/>
  <c r="F1711" i="34"/>
  <c r="F1710" i="34"/>
  <c r="F1709" i="34"/>
  <c r="F1708" i="34"/>
  <c r="F1707" i="34"/>
  <c r="F1706" i="34"/>
  <c r="F1705" i="34"/>
  <c r="F1704" i="34"/>
  <c r="F1703" i="34"/>
  <c r="F1702" i="34"/>
  <c r="F1701" i="34"/>
  <c r="F1700" i="34"/>
  <c r="F1699" i="34"/>
  <c r="F1698" i="34"/>
  <c r="F1697" i="34"/>
  <c r="F1696" i="34"/>
  <c r="F1695" i="34"/>
  <c r="F1694" i="34"/>
  <c r="F1693" i="34"/>
  <c r="F1692" i="34"/>
  <c r="F1691" i="34"/>
  <c r="F1690" i="34"/>
  <c r="F1689" i="34"/>
  <c r="F1688" i="34"/>
  <c r="F1687" i="34"/>
  <c r="F1686" i="34"/>
  <c r="F1685" i="34"/>
  <c r="F1684" i="34"/>
  <c r="F1683" i="34"/>
  <c r="F1682" i="34"/>
  <c r="F1681" i="34"/>
  <c r="F1680" i="34"/>
  <c r="F1679" i="34"/>
  <c r="F1678" i="34"/>
  <c r="F1677" i="34"/>
  <c r="F1676" i="34"/>
  <c r="F1675" i="34"/>
  <c r="F1674" i="34"/>
  <c r="F1673" i="34"/>
  <c r="F1672" i="34"/>
  <c r="F1671" i="34"/>
  <c r="F1670" i="34"/>
  <c r="F1669" i="34"/>
  <c r="F1668" i="34"/>
  <c r="F1667" i="34"/>
  <c r="F1666" i="34"/>
  <c r="F1665" i="34"/>
  <c r="F1664" i="34"/>
  <c r="F1663" i="34"/>
  <c r="F1662" i="34"/>
  <c r="F1661" i="34"/>
  <c r="F1660" i="34"/>
  <c r="F1659" i="34"/>
  <c r="F1658" i="34"/>
  <c r="F1657" i="34"/>
  <c r="F1656" i="34"/>
  <c r="F1655" i="34"/>
  <c r="F1654" i="34"/>
  <c r="F1653" i="34"/>
  <c r="F1652" i="34"/>
  <c r="F1651" i="34"/>
  <c r="F1650" i="34"/>
  <c r="F1649" i="34"/>
  <c r="F1648" i="34"/>
  <c r="F1647" i="34"/>
  <c r="F1646" i="34"/>
  <c r="F1645" i="34"/>
  <c r="F1644" i="34"/>
  <c r="F1643" i="34"/>
  <c r="F1642" i="34"/>
  <c r="F1641" i="34"/>
  <c r="F1640" i="34"/>
  <c r="F1639" i="34"/>
  <c r="F1638" i="34"/>
  <c r="F1637" i="34"/>
  <c r="F1636" i="34"/>
  <c r="F1635" i="34"/>
  <c r="F1634" i="34"/>
  <c r="F1633" i="34"/>
  <c r="F1632" i="34"/>
  <c r="F1631" i="34"/>
  <c r="I1630" i="34"/>
  <c r="E1630" i="34"/>
  <c r="D1630" i="34"/>
  <c r="F1629" i="34"/>
  <c r="F1628" i="34"/>
  <c r="F1627" i="34"/>
  <c r="F1626" i="34"/>
  <c r="F1625" i="34"/>
  <c r="F1624" i="34"/>
  <c r="F1623" i="34"/>
  <c r="F1622" i="34"/>
  <c r="F1621" i="34"/>
  <c r="F1620" i="34"/>
  <c r="F1619" i="34"/>
  <c r="F1618" i="34"/>
  <c r="F1617" i="34"/>
  <c r="F1616" i="34"/>
  <c r="F1615" i="34"/>
  <c r="F1614" i="34"/>
  <c r="F1613" i="34"/>
  <c r="F1612" i="34"/>
  <c r="F1611" i="34"/>
  <c r="F1610" i="34"/>
  <c r="F1609" i="34"/>
  <c r="F1608" i="34"/>
  <c r="F1607" i="34"/>
  <c r="F1606" i="34"/>
  <c r="F1605" i="34"/>
  <c r="F1604" i="34"/>
  <c r="F1603" i="34"/>
  <c r="F1602" i="34"/>
  <c r="F1601" i="34"/>
  <c r="F1600" i="34"/>
  <c r="F1599" i="34"/>
  <c r="F1598" i="34"/>
  <c r="F1597" i="34"/>
  <c r="F1596" i="34"/>
  <c r="F1595" i="34"/>
  <c r="F1594" i="34"/>
  <c r="F1593" i="34"/>
  <c r="F1592" i="34"/>
  <c r="F1591" i="34"/>
  <c r="F1590" i="34"/>
  <c r="F1589" i="34"/>
  <c r="F1588" i="34"/>
  <c r="F1587" i="34"/>
  <c r="F1586" i="34"/>
  <c r="F1585" i="34"/>
  <c r="F1584" i="34"/>
  <c r="F1583" i="34"/>
  <c r="F1582" i="34"/>
  <c r="F1581" i="34"/>
  <c r="F1580" i="34"/>
  <c r="F1579" i="34"/>
  <c r="F1578" i="34"/>
  <c r="F1577" i="34"/>
  <c r="F1576" i="34"/>
  <c r="F1575" i="34"/>
  <c r="F1574" i="34"/>
  <c r="F1573" i="34"/>
  <c r="F1572" i="34"/>
  <c r="F1571" i="34"/>
  <c r="F1570" i="34"/>
  <c r="F1569" i="34"/>
  <c r="F1568" i="34"/>
  <c r="F1567" i="34"/>
  <c r="F1566" i="34"/>
  <c r="F1565" i="34"/>
  <c r="F1564" i="34"/>
  <c r="F1563" i="34"/>
  <c r="F1562" i="34"/>
  <c r="F1561" i="34"/>
  <c r="F1560" i="34"/>
  <c r="F1559" i="34"/>
  <c r="F1558" i="34"/>
  <c r="F1557" i="34"/>
  <c r="F1556" i="34"/>
  <c r="F1555" i="34"/>
  <c r="F1554" i="34"/>
  <c r="F1553" i="34"/>
  <c r="F1552" i="34"/>
  <c r="F1551" i="34"/>
  <c r="F1550" i="34"/>
  <c r="F1549" i="34"/>
  <c r="F1548" i="34"/>
  <c r="F1547" i="34"/>
  <c r="F1546" i="34"/>
  <c r="F1545" i="34"/>
  <c r="F1544" i="34"/>
  <c r="F1543" i="34"/>
  <c r="F1542" i="34"/>
  <c r="F1541" i="34"/>
  <c r="F1540" i="34"/>
  <c r="F1539" i="34"/>
  <c r="F1538" i="34"/>
  <c r="F1537" i="34"/>
  <c r="F1536" i="34"/>
  <c r="F1535" i="34"/>
  <c r="F1534" i="34"/>
  <c r="F1533" i="34"/>
  <c r="F1532" i="34"/>
  <c r="F1531" i="34"/>
  <c r="F1530" i="34"/>
  <c r="I1529" i="34"/>
  <c r="E1529" i="34"/>
  <c r="D1529" i="34"/>
  <c r="F1528" i="34"/>
  <c r="F1527" i="34"/>
  <c r="F1526" i="34"/>
  <c r="F1525" i="34"/>
  <c r="F1524" i="34"/>
  <c r="F1523" i="34"/>
  <c r="F1522" i="34"/>
  <c r="F1521" i="34"/>
  <c r="F1520" i="34"/>
  <c r="F1519" i="34"/>
  <c r="F1518" i="34"/>
  <c r="F1517" i="34"/>
  <c r="F1516" i="34"/>
  <c r="F1515" i="34"/>
  <c r="F1514" i="34"/>
  <c r="F1513" i="34"/>
  <c r="F1512" i="34"/>
  <c r="F1511" i="34"/>
  <c r="F1510" i="34"/>
  <c r="F1509" i="34"/>
  <c r="F1508" i="34"/>
  <c r="F1507" i="34"/>
  <c r="F1506" i="34"/>
  <c r="F1505" i="34"/>
  <c r="F1504" i="34"/>
  <c r="F1503" i="34"/>
  <c r="F1502" i="34"/>
  <c r="F1501" i="34"/>
  <c r="F1500" i="34"/>
  <c r="F1499" i="34"/>
  <c r="F1498" i="34"/>
  <c r="F1497" i="34"/>
  <c r="F1496" i="34"/>
  <c r="F1495" i="34"/>
  <c r="F1494" i="34"/>
  <c r="F1493" i="34"/>
  <c r="F1492" i="34"/>
  <c r="F1491" i="34"/>
  <c r="F1490" i="34"/>
  <c r="F1489" i="34"/>
  <c r="F1488" i="34"/>
  <c r="F1487" i="34"/>
  <c r="F1486" i="34"/>
  <c r="F1485" i="34"/>
  <c r="F1484" i="34"/>
  <c r="F1483" i="34"/>
  <c r="F1482" i="34"/>
  <c r="F1481" i="34"/>
  <c r="F1480" i="34"/>
  <c r="F1479" i="34"/>
  <c r="F1478" i="34"/>
  <c r="F1477" i="34"/>
  <c r="F1476" i="34"/>
  <c r="F1475" i="34"/>
  <c r="F1474" i="34"/>
  <c r="F1473" i="34"/>
  <c r="F1472" i="34"/>
  <c r="F1471" i="34"/>
  <c r="F1470" i="34"/>
  <c r="F1469" i="34"/>
  <c r="F1468" i="34"/>
  <c r="F1467" i="34"/>
  <c r="F1466" i="34"/>
  <c r="F1465" i="34"/>
  <c r="F1464" i="34"/>
  <c r="F1463" i="34"/>
  <c r="F1462" i="34"/>
  <c r="F1461" i="34"/>
  <c r="F1460" i="34"/>
  <c r="F1459" i="34"/>
  <c r="F1458" i="34"/>
  <c r="F1457" i="34"/>
  <c r="F1456" i="34"/>
  <c r="F1455" i="34"/>
  <c r="F1454" i="34"/>
  <c r="F1453" i="34"/>
  <c r="F1452" i="34"/>
  <c r="F1451" i="34"/>
  <c r="F1450" i="34"/>
  <c r="F1449" i="34"/>
  <c r="F1448" i="34"/>
  <c r="F1447" i="34"/>
  <c r="F1446" i="34"/>
  <c r="F1445" i="34"/>
  <c r="F1444" i="34"/>
  <c r="F1443" i="34"/>
  <c r="F1442" i="34"/>
  <c r="F1441" i="34"/>
  <c r="F1440" i="34"/>
  <c r="F1439" i="34"/>
  <c r="F1438" i="34"/>
  <c r="F1437" i="34"/>
  <c r="F1436" i="34"/>
  <c r="F1435" i="34"/>
  <c r="F1434" i="34"/>
  <c r="F1433" i="34"/>
  <c r="F1432" i="34"/>
  <c r="F1431" i="34"/>
  <c r="F1430" i="34"/>
  <c r="F1429" i="34"/>
  <c r="I1428" i="34"/>
  <c r="E1428" i="34"/>
  <c r="D1428" i="34"/>
  <c r="F1427" i="34"/>
  <c r="F1426" i="34"/>
  <c r="F1425" i="34"/>
  <c r="F1424" i="34"/>
  <c r="F1423" i="34"/>
  <c r="F1422" i="34"/>
  <c r="F1421" i="34"/>
  <c r="F1420" i="34"/>
  <c r="F1419" i="34"/>
  <c r="F1418" i="34"/>
  <c r="F1417" i="34"/>
  <c r="F1416" i="34"/>
  <c r="F1415" i="34"/>
  <c r="F1414" i="34"/>
  <c r="F1413" i="34"/>
  <c r="F1412" i="34"/>
  <c r="F1411" i="34"/>
  <c r="F1410" i="34"/>
  <c r="F1409" i="34"/>
  <c r="F1408" i="34"/>
  <c r="F1407" i="34"/>
  <c r="F1406" i="34"/>
  <c r="F1405" i="34"/>
  <c r="F1404" i="34"/>
  <c r="F1403" i="34"/>
  <c r="F1402" i="34"/>
  <c r="F1401" i="34"/>
  <c r="F1400" i="34"/>
  <c r="F1399" i="34"/>
  <c r="F1398" i="34"/>
  <c r="F1397" i="34"/>
  <c r="F1396" i="34"/>
  <c r="F1395" i="34"/>
  <c r="F1394" i="34"/>
  <c r="F1393" i="34"/>
  <c r="F1392" i="34"/>
  <c r="F1391" i="34"/>
  <c r="F1390" i="34"/>
  <c r="F1389" i="34"/>
  <c r="F1388" i="34"/>
  <c r="F1387" i="34"/>
  <c r="F1386" i="34"/>
  <c r="F1385" i="34"/>
  <c r="F1384" i="34"/>
  <c r="F1383" i="34"/>
  <c r="F1382" i="34"/>
  <c r="F1381" i="34"/>
  <c r="F1380" i="34"/>
  <c r="F1379" i="34"/>
  <c r="F1378" i="34"/>
  <c r="F1377" i="34"/>
  <c r="F1376" i="34"/>
  <c r="F1375" i="34"/>
  <c r="F1374" i="34"/>
  <c r="F1373" i="34"/>
  <c r="F1372" i="34"/>
  <c r="F1371" i="34"/>
  <c r="F1370" i="34"/>
  <c r="F1369" i="34"/>
  <c r="F1368" i="34"/>
  <c r="F1367" i="34"/>
  <c r="F1366" i="34"/>
  <c r="F1365" i="34"/>
  <c r="F1364" i="34"/>
  <c r="F1363" i="34"/>
  <c r="F1362" i="34"/>
  <c r="F1361" i="34"/>
  <c r="F1360" i="34"/>
  <c r="F1359" i="34"/>
  <c r="F1358" i="34"/>
  <c r="F1357" i="34"/>
  <c r="F1356" i="34"/>
  <c r="F1355" i="34"/>
  <c r="F1354" i="34"/>
  <c r="F1353" i="34"/>
  <c r="F1352" i="34"/>
  <c r="F1351" i="34"/>
  <c r="F1350" i="34"/>
  <c r="F1349" i="34"/>
  <c r="F1348" i="34"/>
  <c r="F1347" i="34"/>
  <c r="F1346" i="34"/>
  <c r="F1345" i="34"/>
  <c r="F1344" i="34"/>
  <c r="F1343" i="34"/>
  <c r="F1342" i="34"/>
  <c r="F1341" i="34"/>
  <c r="F1340" i="34"/>
  <c r="F1339" i="34"/>
  <c r="F1338" i="34"/>
  <c r="F1337" i="34"/>
  <c r="F1336" i="34"/>
  <c r="F1335" i="34"/>
  <c r="F1334" i="34"/>
  <c r="F1333" i="34"/>
  <c r="F1332" i="34"/>
  <c r="F1331" i="34"/>
  <c r="F1330" i="34"/>
  <c r="F1329" i="34"/>
  <c r="F1328" i="34"/>
  <c r="I1327" i="34"/>
  <c r="E1327" i="34"/>
  <c r="D1327" i="34"/>
  <c r="D1326" i="34" s="1"/>
  <c r="F1323" i="34"/>
  <c r="F1322" i="34"/>
  <c r="F1321" i="34"/>
  <c r="F1320" i="34"/>
  <c r="F1319" i="34"/>
  <c r="F1318" i="34"/>
  <c r="F1317" i="34"/>
  <c r="F1316" i="34"/>
  <c r="F1315" i="34"/>
  <c r="F1314" i="34"/>
  <c r="F1313" i="34"/>
  <c r="F1312" i="34"/>
  <c r="F1311" i="34"/>
  <c r="F1310" i="34"/>
  <c r="F1309" i="34"/>
  <c r="F1308" i="34"/>
  <c r="F1307" i="34"/>
  <c r="F1306" i="34"/>
  <c r="F1305" i="34"/>
  <c r="F1304" i="34"/>
  <c r="F1303" i="34"/>
  <c r="F1302" i="34"/>
  <c r="F1301" i="34"/>
  <c r="F1300" i="34"/>
  <c r="F1299" i="34"/>
  <c r="F1298" i="34"/>
  <c r="F1297" i="34"/>
  <c r="F1296" i="34"/>
  <c r="F1295" i="34"/>
  <c r="F1294" i="34"/>
  <c r="F1293" i="34"/>
  <c r="F1292" i="34"/>
  <c r="F1291" i="34"/>
  <c r="F1290" i="34"/>
  <c r="F1289" i="34"/>
  <c r="F1288" i="34"/>
  <c r="F1287" i="34"/>
  <c r="F1286" i="34"/>
  <c r="F1285" i="34"/>
  <c r="F1284" i="34"/>
  <c r="F1283" i="34"/>
  <c r="F1282" i="34"/>
  <c r="F1281" i="34"/>
  <c r="F1280" i="34"/>
  <c r="F1279" i="34"/>
  <c r="F1278" i="34"/>
  <c r="F1277" i="34"/>
  <c r="F1276" i="34"/>
  <c r="F1275" i="34"/>
  <c r="F1274" i="34"/>
  <c r="F1273" i="34"/>
  <c r="F1272" i="34"/>
  <c r="F1271" i="34"/>
  <c r="F1270" i="34"/>
  <c r="F1269" i="34"/>
  <c r="F1268" i="34"/>
  <c r="F1267" i="34"/>
  <c r="F1266" i="34"/>
  <c r="F1265" i="34"/>
  <c r="F1264" i="34"/>
  <c r="F1263" i="34"/>
  <c r="F1262" i="34"/>
  <c r="F1261" i="34"/>
  <c r="F1260" i="34"/>
  <c r="F1259" i="34"/>
  <c r="F1258" i="34"/>
  <c r="F1257" i="34"/>
  <c r="F1256" i="34"/>
  <c r="F1255" i="34"/>
  <c r="F1254" i="34"/>
  <c r="F1253" i="34"/>
  <c r="F1252" i="34"/>
  <c r="F1251" i="34"/>
  <c r="F1250" i="34"/>
  <c r="F1249" i="34"/>
  <c r="F1248" i="34"/>
  <c r="F1247" i="34"/>
  <c r="F1246" i="34"/>
  <c r="F1245" i="34"/>
  <c r="F1244" i="34"/>
  <c r="F1243" i="34"/>
  <c r="F1242" i="34"/>
  <c r="F1241" i="34"/>
  <c r="F1240" i="34"/>
  <c r="F1239" i="34"/>
  <c r="F1238" i="34"/>
  <c r="F1237" i="34"/>
  <c r="F1236" i="34"/>
  <c r="F1235" i="34"/>
  <c r="F1234" i="34"/>
  <c r="F1233" i="34"/>
  <c r="F1232" i="34"/>
  <c r="F1231" i="34"/>
  <c r="F1230" i="34"/>
  <c r="F1229" i="34"/>
  <c r="F1228" i="34"/>
  <c r="F1227" i="34"/>
  <c r="F1226" i="34"/>
  <c r="F1225" i="34"/>
  <c r="F1224" i="34"/>
  <c r="I1223" i="34"/>
  <c r="E1223" i="34"/>
  <c r="E2752" i="34" s="1"/>
  <c r="D1223" i="34"/>
  <c r="F1222" i="34"/>
  <c r="F1221" i="34"/>
  <c r="F1220" i="34"/>
  <c r="F1219" i="34"/>
  <c r="F1218" i="34"/>
  <c r="F1217" i="34"/>
  <c r="F1216" i="34"/>
  <c r="F1215" i="34"/>
  <c r="F1214" i="34"/>
  <c r="F1213" i="34"/>
  <c r="F1212" i="34"/>
  <c r="F1211" i="34"/>
  <c r="F1210" i="34"/>
  <c r="F1209" i="34"/>
  <c r="F1208" i="34"/>
  <c r="F1207" i="34"/>
  <c r="F1206" i="34"/>
  <c r="F1205" i="34"/>
  <c r="F1204" i="34"/>
  <c r="F1203" i="34"/>
  <c r="F1202" i="34"/>
  <c r="F1201" i="34"/>
  <c r="F1200" i="34"/>
  <c r="F1199" i="34"/>
  <c r="F1198" i="34"/>
  <c r="F1197" i="34"/>
  <c r="F1196" i="34"/>
  <c r="F1195" i="34"/>
  <c r="F1194" i="34"/>
  <c r="F1193" i="34"/>
  <c r="F1192" i="34"/>
  <c r="F1191" i="34"/>
  <c r="F1190" i="34"/>
  <c r="F1189" i="34"/>
  <c r="F1188" i="34"/>
  <c r="F1187" i="34"/>
  <c r="F1186" i="34"/>
  <c r="F1185" i="34"/>
  <c r="F1184" i="34"/>
  <c r="F1183" i="34"/>
  <c r="F1182" i="34"/>
  <c r="F1181" i="34"/>
  <c r="F1180" i="34"/>
  <c r="F1179" i="34"/>
  <c r="F1178" i="34"/>
  <c r="F1177" i="34"/>
  <c r="F1176" i="34"/>
  <c r="F1175" i="34"/>
  <c r="F1174" i="34"/>
  <c r="F1173" i="34"/>
  <c r="F1172" i="34"/>
  <c r="F1171" i="34"/>
  <c r="F1170" i="34"/>
  <c r="F1169" i="34"/>
  <c r="F1168" i="34"/>
  <c r="F1167" i="34"/>
  <c r="F1166" i="34"/>
  <c r="F1165" i="34"/>
  <c r="F1164" i="34"/>
  <c r="F1163" i="34"/>
  <c r="F1162" i="34"/>
  <c r="F1161" i="34"/>
  <c r="F1160" i="34"/>
  <c r="F1159" i="34"/>
  <c r="F1158" i="34"/>
  <c r="F1157" i="34"/>
  <c r="F1156" i="34"/>
  <c r="F1155" i="34"/>
  <c r="F1154" i="34"/>
  <c r="F1153" i="34"/>
  <c r="F1152" i="34"/>
  <c r="F1151" i="34"/>
  <c r="F1150" i="34"/>
  <c r="F1149" i="34"/>
  <c r="F1148" i="34"/>
  <c r="F1147" i="34"/>
  <c r="F1146" i="34"/>
  <c r="F1145" i="34"/>
  <c r="F1144" i="34"/>
  <c r="F1143" i="34"/>
  <c r="F1142" i="34"/>
  <c r="F1141" i="34"/>
  <c r="F1140" i="34"/>
  <c r="F1139" i="34"/>
  <c r="F1138" i="34"/>
  <c r="F1137" i="34"/>
  <c r="F1136" i="34"/>
  <c r="F1135" i="34"/>
  <c r="F1134" i="34"/>
  <c r="F1133" i="34"/>
  <c r="F1132" i="34"/>
  <c r="F1131" i="34"/>
  <c r="F1130" i="34"/>
  <c r="F1129" i="34"/>
  <c r="F1128" i="34"/>
  <c r="F1127" i="34"/>
  <c r="F1126" i="34"/>
  <c r="F1125" i="34"/>
  <c r="F1124" i="34"/>
  <c r="F1123" i="34"/>
  <c r="I1122" i="34"/>
  <c r="E1122" i="34"/>
  <c r="D1122" i="34"/>
  <c r="F1122" i="34" s="1"/>
  <c r="F1121" i="34"/>
  <c r="F1120" i="34"/>
  <c r="F1119" i="34"/>
  <c r="F1118" i="34"/>
  <c r="F1117" i="34"/>
  <c r="F1116" i="34"/>
  <c r="F1115" i="34"/>
  <c r="F1114" i="34"/>
  <c r="F1113" i="34"/>
  <c r="F1112" i="34"/>
  <c r="F1111" i="34"/>
  <c r="F1110" i="34"/>
  <c r="F1109" i="34"/>
  <c r="F1108" i="34"/>
  <c r="F1107" i="34"/>
  <c r="F1106" i="34"/>
  <c r="F1105" i="34"/>
  <c r="F1104" i="34"/>
  <c r="F1103" i="34"/>
  <c r="F1102" i="34"/>
  <c r="F1101" i="34"/>
  <c r="F1100" i="34"/>
  <c r="F1099" i="34"/>
  <c r="F1098" i="34"/>
  <c r="F1097" i="34"/>
  <c r="F1096" i="34"/>
  <c r="F1095" i="34"/>
  <c r="F1094" i="34"/>
  <c r="F1093" i="34"/>
  <c r="F1092" i="34"/>
  <c r="F1091" i="34"/>
  <c r="F1090" i="34"/>
  <c r="F1089" i="34"/>
  <c r="F1088" i="34"/>
  <c r="F1087" i="34"/>
  <c r="F1086" i="34"/>
  <c r="F1085" i="34"/>
  <c r="F1084" i="34"/>
  <c r="F1083" i="34"/>
  <c r="F1082" i="34"/>
  <c r="F1081" i="34"/>
  <c r="F1080" i="34"/>
  <c r="F1079" i="34"/>
  <c r="F1078" i="34"/>
  <c r="F1077" i="34"/>
  <c r="F1076" i="34"/>
  <c r="F1075" i="34"/>
  <c r="F1074" i="34"/>
  <c r="F1073" i="34"/>
  <c r="F1072" i="34"/>
  <c r="F1071" i="34"/>
  <c r="F1070" i="34"/>
  <c r="F1069" i="34"/>
  <c r="F1068" i="34"/>
  <c r="F1067" i="34"/>
  <c r="F1066" i="34"/>
  <c r="F1065" i="34"/>
  <c r="F1064" i="34"/>
  <c r="F1063" i="34"/>
  <c r="F1062" i="34"/>
  <c r="F1061" i="34"/>
  <c r="F1060" i="34"/>
  <c r="F1059" i="34"/>
  <c r="F1058" i="34"/>
  <c r="F1057" i="34"/>
  <c r="F1056" i="34"/>
  <c r="F1055" i="34"/>
  <c r="F1054" i="34"/>
  <c r="F1053" i="34"/>
  <c r="F1052" i="34"/>
  <c r="F1051" i="34"/>
  <c r="F1050" i="34"/>
  <c r="F1049" i="34"/>
  <c r="F1048" i="34"/>
  <c r="F1047" i="34"/>
  <c r="F1046" i="34"/>
  <c r="F1045" i="34"/>
  <c r="F1044" i="34"/>
  <c r="F1043" i="34"/>
  <c r="F1042" i="34"/>
  <c r="F1041" i="34"/>
  <c r="F1040" i="34"/>
  <c r="F1039" i="34"/>
  <c r="F1038" i="34"/>
  <c r="F1037" i="34"/>
  <c r="F1036" i="34"/>
  <c r="F1035" i="34"/>
  <c r="F1034" i="34"/>
  <c r="F1033" i="34"/>
  <c r="F1032" i="34"/>
  <c r="F1031" i="34"/>
  <c r="F1030" i="34"/>
  <c r="F1029" i="34"/>
  <c r="F1028" i="34"/>
  <c r="F1027" i="34"/>
  <c r="F1026" i="34"/>
  <c r="F1025" i="34"/>
  <c r="F1024" i="34"/>
  <c r="F1023" i="34"/>
  <c r="F1022" i="34"/>
  <c r="I1021" i="34"/>
  <c r="E1021" i="34"/>
  <c r="D1021" i="34"/>
  <c r="F1020" i="34"/>
  <c r="F1019" i="34"/>
  <c r="F1018" i="34"/>
  <c r="F1017" i="34"/>
  <c r="F1016" i="34"/>
  <c r="F1015" i="34"/>
  <c r="F1014" i="34"/>
  <c r="F1013" i="34"/>
  <c r="F1012" i="34"/>
  <c r="F1011" i="34"/>
  <c r="F1010" i="34"/>
  <c r="F1009" i="34"/>
  <c r="F1008" i="34"/>
  <c r="F1007" i="34"/>
  <c r="F1006" i="34"/>
  <c r="F1005" i="34"/>
  <c r="F1004" i="34"/>
  <c r="F1003" i="34"/>
  <c r="F1002" i="34"/>
  <c r="F1001" i="34"/>
  <c r="F1000" i="34"/>
  <c r="F999" i="34"/>
  <c r="F998" i="34"/>
  <c r="F997" i="34"/>
  <c r="F996" i="34"/>
  <c r="F995" i="34"/>
  <c r="F994" i="34"/>
  <c r="F993" i="34"/>
  <c r="F992" i="34"/>
  <c r="F991" i="34"/>
  <c r="F990" i="34"/>
  <c r="F989" i="34"/>
  <c r="F988" i="34"/>
  <c r="F987" i="34"/>
  <c r="F986" i="34"/>
  <c r="F985" i="34"/>
  <c r="F984" i="34"/>
  <c r="F983" i="34"/>
  <c r="F982" i="34"/>
  <c r="F981" i="34"/>
  <c r="F980" i="34"/>
  <c r="F979" i="34"/>
  <c r="F978" i="34"/>
  <c r="F977" i="34"/>
  <c r="F976" i="34"/>
  <c r="F975" i="34"/>
  <c r="F974" i="34"/>
  <c r="F973" i="34"/>
  <c r="F972" i="34"/>
  <c r="F971" i="34"/>
  <c r="F970" i="34"/>
  <c r="F969" i="34"/>
  <c r="F968" i="34"/>
  <c r="F967" i="34"/>
  <c r="F966" i="34"/>
  <c r="F965" i="34"/>
  <c r="F964" i="34"/>
  <c r="F963" i="34"/>
  <c r="F962" i="34"/>
  <c r="F961" i="34"/>
  <c r="F960" i="34"/>
  <c r="F959" i="34"/>
  <c r="F958" i="34"/>
  <c r="F957" i="34"/>
  <c r="F956" i="34"/>
  <c r="F955" i="34"/>
  <c r="F954" i="34"/>
  <c r="F953" i="34"/>
  <c r="F952" i="34"/>
  <c r="F951" i="34"/>
  <c r="F950" i="34"/>
  <c r="F949" i="34"/>
  <c r="F948" i="34"/>
  <c r="F947" i="34"/>
  <c r="F946" i="34"/>
  <c r="F945" i="34"/>
  <c r="F944" i="34"/>
  <c r="F943" i="34"/>
  <c r="F942" i="34"/>
  <c r="F941" i="34"/>
  <c r="F940" i="34"/>
  <c r="F939" i="34"/>
  <c r="F938" i="34"/>
  <c r="F937" i="34"/>
  <c r="F936" i="34"/>
  <c r="F935" i="34"/>
  <c r="F934" i="34"/>
  <c r="F933" i="34"/>
  <c r="F932" i="34"/>
  <c r="F931" i="34"/>
  <c r="F930" i="34"/>
  <c r="F929" i="34"/>
  <c r="F928" i="34"/>
  <c r="F927" i="34"/>
  <c r="F926" i="34"/>
  <c r="F925" i="34"/>
  <c r="F924" i="34"/>
  <c r="F923" i="34"/>
  <c r="F922" i="34"/>
  <c r="F921" i="34"/>
  <c r="I920" i="34"/>
  <c r="E920" i="34"/>
  <c r="D920" i="34"/>
  <c r="F919" i="34"/>
  <c r="F918" i="34"/>
  <c r="F917" i="34"/>
  <c r="F916" i="34"/>
  <c r="F915" i="34"/>
  <c r="F914" i="34"/>
  <c r="F913" i="34"/>
  <c r="F912" i="34"/>
  <c r="F911" i="34"/>
  <c r="F910" i="34"/>
  <c r="F909" i="34"/>
  <c r="F908" i="34"/>
  <c r="F907" i="34"/>
  <c r="F906" i="34"/>
  <c r="F905" i="34"/>
  <c r="F904" i="34"/>
  <c r="F903" i="34"/>
  <c r="F902" i="34"/>
  <c r="F901" i="34"/>
  <c r="F900" i="34"/>
  <c r="F899" i="34"/>
  <c r="F898" i="34"/>
  <c r="F897" i="34"/>
  <c r="F896" i="34"/>
  <c r="F895" i="34"/>
  <c r="F894" i="34"/>
  <c r="F893" i="34"/>
  <c r="F892" i="34"/>
  <c r="F891" i="34"/>
  <c r="F890" i="34"/>
  <c r="F889" i="34"/>
  <c r="F888" i="34"/>
  <c r="F887" i="34"/>
  <c r="F886" i="34"/>
  <c r="F885" i="34"/>
  <c r="F884" i="34"/>
  <c r="F883" i="34"/>
  <c r="F882" i="34"/>
  <c r="F881" i="34"/>
  <c r="F880" i="34"/>
  <c r="F879" i="34"/>
  <c r="F878" i="34"/>
  <c r="F877" i="34"/>
  <c r="F876" i="34"/>
  <c r="F875" i="34"/>
  <c r="F874" i="34"/>
  <c r="F873" i="34"/>
  <c r="F872" i="34"/>
  <c r="F871" i="34"/>
  <c r="F870" i="34"/>
  <c r="F869" i="34"/>
  <c r="F868" i="34"/>
  <c r="F867" i="34"/>
  <c r="F866" i="34"/>
  <c r="F865" i="34"/>
  <c r="F864" i="34"/>
  <c r="F863" i="34"/>
  <c r="F862" i="34"/>
  <c r="F861" i="34"/>
  <c r="F860" i="34"/>
  <c r="F859" i="34"/>
  <c r="F858" i="34"/>
  <c r="F857" i="34"/>
  <c r="F856" i="34"/>
  <c r="F855" i="34"/>
  <c r="F854" i="34"/>
  <c r="F853" i="34"/>
  <c r="F852" i="34"/>
  <c r="F851" i="34"/>
  <c r="F850" i="34"/>
  <c r="F849" i="34"/>
  <c r="F848" i="34"/>
  <c r="F847" i="34"/>
  <c r="F846" i="34"/>
  <c r="F845" i="34"/>
  <c r="F844" i="34"/>
  <c r="F843" i="34"/>
  <c r="F842" i="34"/>
  <c r="F841" i="34"/>
  <c r="F840" i="34"/>
  <c r="F839" i="34"/>
  <c r="F838" i="34"/>
  <c r="F837" i="34"/>
  <c r="F836" i="34"/>
  <c r="F835" i="34"/>
  <c r="F834" i="34"/>
  <c r="F833" i="34"/>
  <c r="F832" i="34"/>
  <c r="F831" i="34"/>
  <c r="F830" i="34"/>
  <c r="F829" i="34"/>
  <c r="F828" i="34"/>
  <c r="F827" i="34"/>
  <c r="F826" i="34"/>
  <c r="F825" i="34"/>
  <c r="F824" i="34"/>
  <c r="F823" i="34"/>
  <c r="F822" i="34"/>
  <c r="F821" i="34"/>
  <c r="F820" i="34"/>
  <c r="I819" i="34"/>
  <c r="E819" i="34"/>
  <c r="D819" i="34"/>
  <c r="F818" i="34"/>
  <c r="F817" i="34"/>
  <c r="F816" i="34"/>
  <c r="F815" i="34"/>
  <c r="F814" i="34"/>
  <c r="F813" i="34"/>
  <c r="F812" i="34"/>
  <c r="F811" i="34"/>
  <c r="F810" i="34"/>
  <c r="F809" i="34"/>
  <c r="F808" i="34"/>
  <c r="F807" i="34"/>
  <c r="F806" i="34"/>
  <c r="F805" i="34"/>
  <c r="F804" i="34"/>
  <c r="F803" i="34"/>
  <c r="F802" i="34"/>
  <c r="F801" i="34"/>
  <c r="F800" i="34"/>
  <c r="F799" i="34"/>
  <c r="F798" i="34"/>
  <c r="F797" i="34"/>
  <c r="F796" i="34"/>
  <c r="F795" i="34"/>
  <c r="F794" i="34"/>
  <c r="F793" i="34"/>
  <c r="F792" i="34"/>
  <c r="F791" i="34"/>
  <c r="F790" i="34"/>
  <c r="F789" i="34"/>
  <c r="F788" i="34"/>
  <c r="F787" i="34"/>
  <c r="F786" i="34"/>
  <c r="F785" i="34"/>
  <c r="F784" i="34"/>
  <c r="F783" i="34"/>
  <c r="F782" i="34"/>
  <c r="F781" i="34"/>
  <c r="F780" i="34"/>
  <c r="F779" i="34"/>
  <c r="F778" i="34"/>
  <c r="F777" i="34"/>
  <c r="F776" i="34"/>
  <c r="F775" i="34"/>
  <c r="F774" i="34"/>
  <c r="F773" i="34"/>
  <c r="F772" i="34"/>
  <c r="F771" i="34"/>
  <c r="F770" i="34"/>
  <c r="F769" i="34"/>
  <c r="F768" i="34"/>
  <c r="F767" i="34"/>
  <c r="F766" i="34"/>
  <c r="F765" i="34"/>
  <c r="F764" i="34"/>
  <c r="F763" i="34"/>
  <c r="F762" i="34"/>
  <c r="F761" i="34"/>
  <c r="F760" i="34"/>
  <c r="F759" i="34"/>
  <c r="F758" i="34"/>
  <c r="F757" i="34"/>
  <c r="F756" i="34"/>
  <c r="F755" i="34"/>
  <c r="F754" i="34"/>
  <c r="F753" i="34"/>
  <c r="F752" i="34"/>
  <c r="F751" i="34"/>
  <c r="F750" i="34"/>
  <c r="F749" i="34"/>
  <c r="F748" i="34"/>
  <c r="F747" i="34"/>
  <c r="F746" i="34"/>
  <c r="F745" i="34"/>
  <c r="F744" i="34"/>
  <c r="F743" i="34"/>
  <c r="F742" i="34"/>
  <c r="F741" i="34"/>
  <c r="F740" i="34"/>
  <c r="F739" i="34"/>
  <c r="F738" i="34"/>
  <c r="F737" i="34"/>
  <c r="F736" i="34"/>
  <c r="F735" i="34"/>
  <c r="F734" i="34"/>
  <c r="F733" i="34"/>
  <c r="F732" i="34"/>
  <c r="F731" i="34"/>
  <c r="F730" i="34"/>
  <c r="F729" i="34"/>
  <c r="F728" i="34"/>
  <c r="F727" i="34"/>
  <c r="F726" i="34"/>
  <c r="F725" i="34"/>
  <c r="F724" i="34"/>
  <c r="F723" i="34"/>
  <c r="F722" i="34"/>
  <c r="F721" i="34"/>
  <c r="F720" i="34"/>
  <c r="F719" i="34"/>
  <c r="I718" i="34"/>
  <c r="E718" i="34"/>
  <c r="D718" i="34"/>
  <c r="F714" i="34"/>
  <c r="F713" i="34"/>
  <c r="F712" i="34"/>
  <c r="F711" i="34"/>
  <c r="F710" i="34"/>
  <c r="F709" i="34"/>
  <c r="F708" i="34"/>
  <c r="F707" i="34"/>
  <c r="F706" i="34"/>
  <c r="F705" i="34"/>
  <c r="F704" i="34"/>
  <c r="F703" i="34"/>
  <c r="F702" i="34"/>
  <c r="F701" i="34"/>
  <c r="F700" i="34"/>
  <c r="F699" i="34"/>
  <c r="F698" i="34"/>
  <c r="F697" i="34"/>
  <c r="F696" i="34"/>
  <c r="F695" i="34"/>
  <c r="F694" i="34"/>
  <c r="F693" i="34"/>
  <c r="F692" i="34"/>
  <c r="F691" i="34"/>
  <c r="F690" i="34"/>
  <c r="F689" i="34"/>
  <c r="F688" i="34"/>
  <c r="F687" i="34"/>
  <c r="F686" i="34"/>
  <c r="F685" i="34"/>
  <c r="F684" i="34"/>
  <c r="F683" i="34"/>
  <c r="F682" i="34"/>
  <c r="F681" i="34"/>
  <c r="F680" i="34"/>
  <c r="F679" i="34"/>
  <c r="F678" i="34"/>
  <c r="F677" i="34"/>
  <c r="F676" i="34"/>
  <c r="F675" i="34"/>
  <c r="F674" i="34"/>
  <c r="F673" i="34"/>
  <c r="F672" i="34"/>
  <c r="F671" i="34"/>
  <c r="F670" i="34"/>
  <c r="F669" i="34"/>
  <c r="F668" i="34"/>
  <c r="F667" i="34"/>
  <c r="F666" i="34"/>
  <c r="F665" i="34"/>
  <c r="F664" i="34"/>
  <c r="F663" i="34"/>
  <c r="F662" i="34"/>
  <c r="F661" i="34"/>
  <c r="F660" i="34"/>
  <c r="F659" i="34"/>
  <c r="F658" i="34"/>
  <c r="F657" i="34"/>
  <c r="F656" i="34"/>
  <c r="F655" i="34"/>
  <c r="F654" i="34"/>
  <c r="F653" i="34"/>
  <c r="F652" i="34"/>
  <c r="F651" i="34"/>
  <c r="F650" i="34"/>
  <c r="F649" i="34"/>
  <c r="F648" i="34"/>
  <c r="F647" i="34"/>
  <c r="F646" i="34"/>
  <c r="F645" i="34"/>
  <c r="F644" i="34"/>
  <c r="F643" i="34"/>
  <c r="F642" i="34"/>
  <c r="F641" i="34"/>
  <c r="F640" i="34"/>
  <c r="F639" i="34"/>
  <c r="F638" i="34"/>
  <c r="F637" i="34"/>
  <c r="F636" i="34"/>
  <c r="F635" i="34"/>
  <c r="F634" i="34"/>
  <c r="F633" i="34"/>
  <c r="F632" i="34"/>
  <c r="F631" i="34"/>
  <c r="F630" i="34"/>
  <c r="F629" i="34"/>
  <c r="F628" i="34"/>
  <c r="F627" i="34"/>
  <c r="F626" i="34"/>
  <c r="F624" i="34"/>
  <c r="F623" i="34"/>
  <c r="F622" i="34"/>
  <c r="F621" i="34"/>
  <c r="F620" i="34"/>
  <c r="F619" i="34"/>
  <c r="F618" i="34"/>
  <c r="F617" i="34"/>
  <c r="F616" i="34"/>
  <c r="F615" i="34"/>
  <c r="I614" i="34"/>
  <c r="F613" i="34"/>
  <c r="F612" i="34"/>
  <c r="F611" i="34"/>
  <c r="F610" i="34"/>
  <c r="F609" i="34"/>
  <c r="F608" i="34"/>
  <c r="F607" i="34"/>
  <c r="F606" i="34"/>
  <c r="F605" i="34"/>
  <c r="F604" i="34"/>
  <c r="F603" i="34"/>
  <c r="F602" i="34"/>
  <c r="F601" i="34"/>
  <c r="F600" i="34"/>
  <c r="F599" i="34"/>
  <c r="F598" i="34"/>
  <c r="F597" i="34"/>
  <c r="F596" i="34"/>
  <c r="F595" i="34"/>
  <c r="F594" i="34"/>
  <c r="F593" i="34"/>
  <c r="F592" i="34"/>
  <c r="F591" i="34"/>
  <c r="F590" i="34"/>
  <c r="F589" i="34"/>
  <c r="F588" i="34"/>
  <c r="F587" i="34"/>
  <c r="F586" i="34"/>
  <c r="F585" i="34"/>
  <c r="F584" i="34"/>
  <c r="F583" i="34"/>
  <c r="F582" i="34"/>
  <c r="F581" i="34"/>
  <c r="F580" i="34"/>
  <c r="F579" i="34"/>
  <c r="F578" i="34"/>
  <c r="F577" i="34"/>
  <c r="F576" i="34"/>
  <c r="F575" i="34"/>
  <c r="F574" i="34"/>
  <c r="F573" i="34"/>
  <c r="F572" i="34"/>
  <c r="F571" i="34"/>
  <c r="F570" i="34"/>
  <c r="F569" i="34"/>
  <c r="F568" i="34"/>
  <c r="F567" i="34"/>
  <c r="F566" i="34"/>
  <c r="F565" i="34"/>
  <c r="F564" i="34"/>
  <c r="F563" i="34"/>
  <c r="F562" i="34"/>
  <c r="F561" i="34"/>
  <c r="F560" i="34"/>
  <c r="F559" i="34"/>
  <c r="F558" i="34"/>
  <c r="F557" i="34"/>
  <c r="F556" i="34"/>
  <c r="F555" i="34"/>
  <c r="F554" i="34"/>
  <c r="F553" i="34"/>
  <c r="F552" i="34"/>
  <c r="F551" i="34"/>
  <c r="F550" i="34"/>
  <c r="F549" i="34"/>
  <c r="F548" i="34"/>
  <c r="F547" i="34"/>
  <c r="F546" i="34"/>
  <c r="F545" i="34"/>
  <c r="F544" i="34"/>
  <c r="F543" i="34"/>
  <c r="F542" i="34"/>
  <c r="F541" i="34"/>
  <c r="F540" i="34"/>
  <c r="F539" i="34"/>
  <c r="F538" i="34"/>
  <c r="F537" i="34"/>
  <c r="F536" i="34"/>
  <c r="F535" i="34"/>
  <c r="F534" i="34"/>
  <c r="F533" i="34"/>
  <c r="F532" i="34"/>
  <c r="F531" i="34"/>
  <c r="F530" i="34"/>
  <c r="F529" i="34"/>
  <c r="F528" i="34"/>
  <c r="F527" i="34"/>
  <c r="F526" i="34"/>
  <c r="F525" i="34"/>
  <c r="F524" i="34"/>
  <c r="F523" i="34"/>
  <c r="F522" i="34"/>
  <c r="F521" i="34"/>
  <c r="F520" i="34"/>
  <c r="F519" i="34"/>
  <c r="F518" i="34"/>
  <c r="F517" i="34"/>
  <c r="F516" i="34"/>
  <c r="F515" i="34"/>
  <c r="F514" i="34"/>
  <c r="I513" i="34"/>
  <c r="E513" i="34"/>
  <c r="D513" i="34"/>
  <c r="F512" i="34"/>
  <c r="F511" i="34"/>
  <c r="F510" i="34"/>
  <c r="F509" i="34"/>
  <c r="F508" i="34"/>
  <c r="F507" i="34"/>
  <c r="F506" i="34"/>
  <c r="F505" i="34"/>
  <c r="F504" i="34"/>
  <c r="F503" i="34"/>
  <c r="F502" i="34"/>
  <c r="F501" i="34"/>
  <c r="F500" i="34"/>
  <c r="F499" i="34"/>
  <c r="F498" i="34"/>
  <c r="F497" i="34"/>
  <c r="F496" i="34"/>
  <c r="F495" i="34"/>
  <c r="F494" i="34"/>
  <c r="F493" i="34"/>
  <c r="F492" i="34"/>
  <c r="F491" i="34"/>
  <c r="F490" i="34"/>
  <c r="F489" i="34"/>
  <c r="F488" i="34"/>
  <c r="F487" i="34"/>
  <c r="F486" i="34"/>
  <c r="F485" i="34"/>
  <c r="F484" i="34"/>
  <c r="F483" i="34"/>
  <c r="F482" i="34"/>
  <c r="F481" i="34"/>
  <c r="F480" i="34"/>
  <c r="F479" i="34"/>
  <c r="F478" i="34"/>
  <c r="F477" i="34"/>
  <c r="F476" i="34"/>
  <c r="F475" i="34"/>
  <c r="F474" i="34"/>
  <c r="F473" i="34"/>
  <c r="F472" i="34"/>
  <c r="F471" i="34"/>
  <c r="F470" i="34"/>
  <c r="F469" i="34"/>
  <c r="F468" i="34"/>
  <c r="F467" i="34"/>
  <c r="F466" i="34"/>
  <c r="F465" i="34"/>
  <c r="F464" i="34"/>
  <c r="F463" i="34"/>
  <c r="F462" i="34"/>
  <c r="F461" i="34"/>
  <c r="F460" i="34"/>
  <c r="F459" i="34"/>
  <c r="F458" i="34"/>
  <c r="F457" i="34"/>
  <c r="F456" i="34"/>
  <c r="F455" i="34"/>
  <c r="F454" i="34"/>
  <c r="F453" i="34"/>
  <c r="F452" i="34"/>
  <c r="F451" i="34"/>
  <c r="F450" i="34"/>
  <c r="F449" i="34"/>
  <c r="F448" i="34"/>
  <c r="F447" i="34"/>
  <c r="F446" i="34"/>
  <c r="F445" i="34"/>
  <c r="F444" i="34"/>
  <c r="F443" i="34"/>
  <c r="F442" i="34"/>
  <c r="F441" i="34"/>
  <c r="F440" i="34"/>
  <c r="F439" i="34"/>
  <c r="F438" i="34"/>
  <c r="F437" i="34"/>
  <c r="F436" i="34"/>
  <c r="F435" i="34"/>
  <c r="F434" i="34"/>
  <c r="F433" i="34"/>
  <c r="F432" i="34"/>
  <c r="F431" i="34"/>
  <c r="F430" i="34"/>
  <c r="F429" i="34"/>
  <c r="F428" i="34"/>
  <c r="F427" i="34"/>
  <c r="F426" i="34"/>
  <c r="F425" i="34"/>
  <c r="F424" i="34"/>
  <c r="F423" i="34"/>
  <c r="F422" i="34"/>
  <c r="F421" i="34"/>
  <c r="F420" i="34"/>
  <c r="F419" i="34"/>
  <c r="F418" i="34"/>
  <c r="F417" i="34"/>
  <c r="F416" i="34"/>
  <c r="F415" i="34"/>
  <c r="F414" i="34"/>
  <c r="F413" i="34"/>
  <c r="I412" i="34"/>
  <c r="E412" i="34"/>
  <c r="D412" i="34"/>
  <c r="F411" i="34"/>
  <c r="F356" i="34"/>
  <c r="F355" i="34"/>
  <c r="F354" i="34"/>
  <c r="F353" i="34"/>
  <c r="F352" i="34"/>
  <c r="F351" i="34"/>
  <c r="F350" i="34"/>
  <c r="F349" i="34"/>
  <c r="F348" i="34"/>
  <c r="F347" i="34"/>
  <c r="F346" i="34"/>
  <c r="F345" i="34"/>
  <c r="F344" i="34"/>
  <c r="F343" i="34"/>
  <c r="F342" i="34"/>
  <c r="F341" i="34"/>
  <c r="F340" i="34"/>
  <c r="F339" i="34"/>
  <c r="F338" i="34"/>
  <c r="F337" i="34"/>
  <c r="F336" i="34"/>
  <c r="F335" i="34"/>
  <c r="F334" i="34"/>
  <c r="F333" i="34"/>
  <c r="F332" i="34"/>
  <c r="F331" i="34"/>
  <c r="F330" i="34"/>
  <c r="F329" i="34"/>
  <c r="F328" i="34"/>
  <c r="F327" i="34"/>
  <c r="F326" i="34"/>
  <c r="F325" i="34"/>
  <c r="F324" i="34"/>
  <c r="F323" i="34"/>
  <c r="F322" i="34"/>
  <c r="F321" i="34"/>
  <c r="F320" i="34"/>
  <c r="F319" i="34"/>
  <c r="F318" i="34"/>
  <c r="F317" i="34"/>
  <c r="F316" i="34"/>
  <c r="F315" i="34"/>
  <c r="F314" i="34"/>
  <c r="F313" i="34"/>
  <c r="F312" i="34"/>
  <c r="I311" i="34"/>
  <c r="E311" i="34"/>
  <c r="D311" i="34"/>
  <c r="F310" i="34"/>
  <c r="F309" i="34"/>
  <c r="F227" i="34"/>
  <c r="F226" i="34"/>
  <c r="F225" i="34"/>
  <c r="F224" i="34"/>
  <c r="F223" i="34"/>
  <c r="F222" i="34"/>
  <c r="F221" i="34"/>
  <c r="F220" i="34"/>
  <c r="F219" i="34"/>
  <c r="F218" i="34"/>
  <c r="F217" i="34"/>
  <c r="F216" i="34"/>
  <c r="F215" i="34"/>
  <c r="F214" i="34"/>
  <c r="F213" i="34"/>
  <c r="F212" i="34"/>
  <c r="F211" i="34"/>
  <c r="I210" i="34"/>
  <c r="E210" i="34"/>
  <c r="D210" i="34"/>
  <c r="F209" i="34"/>
  <c r="F208" i="34"/>
  <c r="F207" i="34"/>
  <c r="F206" i="34"/>
  <c r="F205" i="34"/>
  <c r="F204" i="34"/>
  <c r="F203" i="34"/>
  <c r="F202" i="34"/>
  <c r="F201" i="34"/>
  <c r="F200" i="34"/>
  <c r="F199" i="34"/>
  <c r="F198" i="34"/>
  <c r="F197" i="34"/>
  <c r="F196" i="34"/>
  <c r="F195" i="34"/>
  <c r="F194" i="34"/>
  <c r="F193" i="34"/>
  <c r="F192" i="34"/>
  <c r="F191" i="34"/>
  <c r="F190" i="34"/>
  <c r="F189" i="34"/>
  <c r="F188" i="34"/>
  <c r="F187" i="34"/>
  <c r="F186" i="34"/>
  <c r="F185" i="34"/>
  <c r="F184" i="34"/>
  <c r="F183" i="34"/>
  <c r="F182" i="34"/>
  <c r="F181" i="34"/>
  <c r="F180" i="34"/>
  <c r="F179" i="34"/>
  <c r="F178" i="34"/>
  <c r="F177" i="34"/>
  <c r="F176" i="34"/>
  <c r="F175" i="34"/>
  <c r="F174" i="34"/>
  <c r="F173" i="34"/>
  <c r="F172" i="34"/>
  <c r="F171" i="34"/>
  <c r="F170" i="34"/>
  <c r="F169" i="34"/>
  <c r="F168" i="34"/>
  <c r="F167" i="34"/>
  <c r="F166" i="34"/>
  <c r="F165" i="34"/>
  <c r="F164" i="34"/>
  <c r="F163" i="34"/>
  <c r="F162" i="34"/>
  <c r="F161" i="34"/>
  <c r="F160" i="34"/>
  <c r="F159" i="34"/>
  <c r="F158" i="34"/>
  <c r="F157" i="34"/>
  <c r="F156" i="34"/>
  <c r="F155" i="34"/>
  <c r="F154" i="34"/>
  <c r="F153" i="34"/>
  <c r="F152" i="34"/>
  <c r="F151" i="34"/>
  <c r="F150" i="34"/>
  <c r="F149" i="34"/>
  <c r="F148" i="34"/>
  <c r="F147" i="34"/>
  <c r="F146" i="34"/>
  <c r="F145" i="34"/>
  <c r="F144" i="34"/>
  <c r="F143" i="34"/>
  <c r="F142" i="34"/>
  <c r="F141" i="34"/>
  <c r="F140" i="34"/>
  <c r="F139" i="34"/>
  <c r="F138" i="34"/>
  <c r="F137" i="34"/>
  <c r="F136" i="34"/>
  <c r="F135" i="34"/>
  <c r="F134" i="34"/>
  <c r="F133" i="34"/>
  <c r="F132" i="34"/>
  <c r="F131" i="34"/>
  <c r="F130" i="34"/>
  <c r="F129" i="34"/>
  <c r="F128" i="34"/>
  <c r="F127" i="34"/>
  <c r="F126" i="34"/>
  <c r="F125" i="34"/>
  <c r="F124" i="34"/>
  <c r="F123" i="34"/>
  <c r="F122" i="34"/>
  <c r="F121" i="34"/>
  <c r="F120" i="34"/>
  <c r="F119" i="34"/>
  <c r="F118" i="34"/>
  <c r="F117" i="34"/>
  <c r="F116" i="34"/>
  <c r="F115" i="34"/>
  <c r="F114" i="34"/>
  <c r="F113" i="34"/>
  <c r="F112" i="34"/>
  <c r="F111" i="34"/>
  <c r="F110" i="34"/>
  <c r="I109" i="34"/>
  <c r="E109" i="34"/>
  <c r="D109" i="34"/>
  <c r="F108" i="34"/>
  <c r="F107" i="34"/>
  <c r="F106" i="34"/>
  <c r="F105" i="34"/>
  <c r="F104" i="34"/>
  <c r="F103" i="34"/>
  <c r="F101" i="34"/>
  <c r="F100" i="34"/>
  <c r="F99" i="34"/>
  <c r="F98" i="34"/>
  <c r="F97" i="34"/>
  <c r="F96" i="34"/>
  <c r="F95" i="34"/>
  <c r="F94" i="34"/>
  <c r="F93" i="34"/>
  <c r="F92" i="34"/>
  <c r="F91" i="34"/>
  <c r="F90" i="34"/>
  <c r="F89" i="34"/>
  <c r="F88" i="34"/>
  <c r="F87" i="34"/>
  <c r="F86" i="34"/>
  <c r="F85" i="34"/>
  <c r="F84" i="34"/>
  <c r="F83" i="34"/>
  <c r="F82" i="34"/>
  <c r="F81" i="34"/>
  <c r="F80" i="34"/>
  <c r="F79" i="34"/>
  <c r="F78" i="34"/>
  <c r="F77" i="34"/>
  <c r="F76" i="34"/>
  <c r="F75" i="34"/>
  <c r="F74" i="34"/>
  <c r="F73" i="34"/>
  <c r="F72" i="34"/>
  <c r="F71" i="34"/>
  <c r="F70" i="34"/>
  <c r="F69" i="34"/>
  <c r="F68" i="34"/>
  <c r="F67" i="34"/>
  <c r="F66" i="34"/>
  <c r="F65" i="34"/>
  <c r="F64" i="34"/>
  <c r="F63" i="34"/>
  <c r="F62" i="34"/>
  <c r="F61" i="34"/>
  <c r="F60" i="34"/>
  <c r="F59" i="34"/>
  <c r="F58" i="34"/>
  <c r="F57" i="34"/>
  <c r="F56" i="34"/>
  <c r="F55" i="34"/>
  <c r="F54" i="34"/>
  <c r="F53" i="34"/>
  <c r="F52" i="34"/>
  <c r="F51" i="34"/>
  <c r="F50" i="34"/>
  <c r="F49" i="34"/>
  <c r="F48" i="34"/>
  <c r="F47" i="34"/>
  <c r="F46" i="34"/>
  <c r="F45" i="34"/>
  <c r="F44" i="34"/>
  <c r="F43" i="34"/>
  <c r="F42" i="34"/>
  <c r="F41" i="34"/>
  <c r="F40" i="34"/>
  <c r="F39" i="34"/>
  <c r="F38" i="34"/>
  <c r="F37" i="34"/>
  <c r="F36" i="34"/>
  <c r="F35" i="34"/>
  <c r="F34" i="34"/>
  <c r="F33" i="34"/>
  <c r="F32" i="34"/>
  <c r="F31" i="34"/>
  <c r="F30" i="34"/>
  <c r="F29" i="34"/>
  <c r="F28" i="34"/>
  <c r="F27" i="34"/>
  <c r="F26" i="34"/>
  <c r="F25" i="34"/>
  <c r="F24" i="34"/>
  <c r="F23" i="34"/>
  <c r="F22" i="34"/>
  <c r="F21" i="34"/>
  <c r="F20" i="34"/>
  <c r="F19" i="34"/>
  <c r="F18" i="34"/>
  <c r="F17" i="34"/>
  <c r="F16" i="34"/>
  <c r="F15" i="34"/>
  <c r="F14" i="34"/>
  <c r="F13" i="34"/>
  <c r="F12" i="34"/>
  <c r="F11" i="34"/>
  <c r="F10" i="34"/>
  <c r="F9" i="34"/>
  <c r="I8" i="34"/>
  <c r="E8" i="34"/>
  <c r="D8" i="34"/>
  <c r="K17" i="69"/>
  <c r="K16" i="69"/>
  <c r="K15" i="69"/>
  <c r="K14" i="69"/>
  <c r="K12" i="69"/>
  <c r="K11" i="69"/>
  <c r="K10" i="69"/>
  <c r="K9" i="69"/>
  <c r="K8" i="69"/>
  <c r="K7" i="69"/>
  <c r="K6" i="69"/>
  <c r="H48" i="78"/>
  <c r="H8" i="78"/>
  <c r="H14" i="78" s="1"/>
  <c r="H16" i="78" s="1"/>
  <c r="R15" i="72"/>
  <c r="Q15" i="72"/>
  <c r="P15" i="72"/>
  <c r="O15" i="72"/>
  <c r="N15" i="72"/>
  <c r="M15" i="72"/>
  <c r="L15" i="72"/>
  <c r="K15" i="72"/>
  <c r="J15" i="72"/>
  <c r="I15" i="72"/>
  <c r="H15" i="72"/>
  <c r="G15" i="72"/>
  <c r="F15" i="72"/>
  <c r="E15" i="72"/>
  <c r="D15" i="72"/>
  <c r="R14" i="72"/>
  <c r="Q14" i="72"/>
  <c r="P14" i="72"/>
  <c r="O14" i="72"/>
  <c r="N14" i="72"/>
  <c r="M14" i="72"/>
  <c r="L14" i="72"/>
  <c r="K14" i="72"/>
  <c r="J14" i="72"/>
  <c r="I14" i="72"/>
  <c r="H14" i="72"/>
  <c r="G14" i="72"/>
  <c r="F14" i="72"/>
  <c r="E14" i="72"/>
  <c r="D14" i="72"/>
  <c r="R14" i="73"/>
  <c r="Q14" i="73"/>
  <c r="P14" i="73"/>
  <c r="O14" i="73"/>
  <c r="N14" i="73"/>
  <c r="M14" i="73"/>
  <c r="L14" i="73"/>
  <c r="K14" i="73"/>
  <c r="J14" i="73"/>
  <c r="I14" i="73"/>
  <c r="H14" i="73"/>
  <c r="H15" i="73" s="1"/>
  <c r="H18" i="73" s="1"/>
  <c r="G14" i="73"/>
  <c r="F14" i="73"/>
  <c r="E14" i="73"/>
  <c r="D14" i="73"/>
  <c r="R13" i="73"/>
  <c r="Q13" i="73"/>
  <c r="Q16" i="73" s="1"/>
  <c r="P13" i="73"/>
  <c r="O13" i="73"/>
  <c r="N13" i="73"/>
  <c r="M13" i="73"/>
  <c r="L13" i="73"/>
  <c r="K13" i="73"/>
  <c r="J13" i="73"/>
  <c r="I13" i="73"/>
  <c r="H13" i="73"/>
  <c r="G13" i="73"/>
  <c r="F13" i="73"/>
  <c r="E13" i="73"/>
  <c r="D13" i="73"/>
  <c r="R14" i="74"/>
  <c r="Q14" i="74"/>
  <c r="P14" i="74"/>
  <c r="O14" i="74"/>
  <c r="N14" i="74"/>
  <c r="M14" i="74"/>
  <c r="L14" i="74"/>
  <c r="K14" i="74"/>
  <c r="J14" i="74"/>
  <c r="I14" i="74"/>
  <c r="H14" i="74"/>
  <c r="G14" i="74"/>
  <c r="F14" i="74"/>
  <c r="E14" i="74"/>
  <c r="D14" i="74"/>
  <c r="R13" i="74"/>
  <c r="Q13" i="74"/>
  <c r="P13" i="74"/>
  <c r="O13" i="74"/>
  <c r="N13" i="74"/>
  <c r="M13" i="74"/>
  <c r="M15" i="74" s="1"/>
  <c r="M18" i="74" s="1"/>
  <c r="L13" i="74"/>
  <c r="K13" i="74"/>
  <c r="J13" i="74"/>
  <c r="I13" i="74"/>
  <c r="I16" i="74" s="1"/>
  <c r="H13" i="74"/>
  <c r="G13" i="74"/>
  <c r="F13" i="74"/>
  <c r="E13" i="74"/>
  <c r="E15" i="74" s="1"/>
  <c r="E18" i="74" s="1"/>
  <c r="D13" i="74"/>
  <c r="R14" i="75"/>
  <c r="Q14" i="75"/>
  <c r="P14" i="75"/>
  <c r="O14" i="75"/>
  <c r="N14" i="75"/>
  <c r="N15" i="75" s="1"/>
  <c r="N18" i="75" s="1"/>
  <c r="M14" i="75"/>
  <c r="L14" i="75"/>
  <c r="L16" i="75" s="1"/>
  <c r="K14" i="75"/>
  <c r="J14" i="75"/>
  <c r="I14" i="75"/>
  <c r="H14" i="75"/>
  <c r="G14" i="75"/>
  <c r="F14" i="75"/>
  <c r="E14" i="75"/>
  <c r="D14" i="75"/>
  <c r="R13" i="75"/>
  <c r="Q13" i="75"/>
  <c r="P13" i="75"/>
  <c r="O13" i="75"/>
  <c r="O16" i="75" s="1"/>
  <c r="N13" i="75"/>
  <c r="M13" i="75"/>
  <c r="L13" i="75"/>
  <c r="K13" i="75"/>
  <c r="J13" i="75"/>
  <c r="I13" i="75"/>
  <c r="H13" i="75"/>
  <c r="G13" i="75"/>
  <c r="F13" i="75"/>
  <c r="E13" i="75"/>
  <c r="D13" i="75"/>
  <c r="R14" i="76"/>
  <c r="Q14" i="76"/>
  <c r="P14" i="76"/>
  <c r="O14" i="76"/>
  <c r="N14" i="76"/>
  <c r="M14" i="76"/>
  <c r="L14" i="76"/>
  <c r="K14" i="76"/>
  <c r="J14" i="76"/>
  <c r="I14" i="76"/>
  <c r="H14" i="76"/>
  <c r="G14" i="76"/>
  <c r="F14" i="76"/>
  <c r="E14" i="76"/>
  <c r="D14" i="76"/>
  <c r="R13" i="76"/>
  <c r="Q13" i="76"/>
  <c r="P13" i="76"/>
  <c r="O13" i="76"/>
  <c r="N13" i="76"/>
  <c r="M13" i="76"/>
  <c r="L13" i="76"/>
  <c r="K13" i="76"/>
  <c r="K15" i="76" s="1"/>
  <c r="K18" i="76" s="1"/>
  <c r="J13" i="76"/>
  <c r="I13" i="76"/>
  <c r="H13" i="76"/>
  <c r="G13" i="76"/>
  <c r="F13" i="76"/>
  <c r="E13" i="76"/>
  <c r="D13" i="76"/>
  <c r="R14" i="77"/>
  <c r="Q14" i="77"/>
  <c r="P14" i="77"/>
  <c r="O14" i="77"/>
  <c r="N14" i="77"/>
  <c r="M14" i="77"/>
  <c r="L14" i="77"/>
  <c r="L16" i="77" s="1"/>
  <c r="K14" i="77"/>
  <c r="J14" i="77"/>
  <c r="I14" i="77"/>
  <c r="H14" i="77"/>
  <c r="G14" i="77"/>
  <c r="F14" i="77"/>
  <c r="E14" i="77"/>
  <c r="D14" i="77"/>
  <c r="R13" i="77"/>
  <c r="Q13" i="77"/>
  <c r="P13" i="77"/>
  <c r="O13" i="77"/>
  <c r="N13" i="77"/>
  <c r="M13" i="77"/>
  <c r="L13" i="77"/>
  <c r="K13" i="77"/>
  <c r="K15" i="77" s="1"/>
  <c r="K18" i="77" s="1"/>
  <c r="J13" i="77"/>
  <c r="I13" i="77"/>
  <c r="H13" i="77"/>
  <c r="G13" i="77"/>
  <c r="F13" i="77"/>
  <c r="E13" i="77"/>
  <c r="D13" i="77"/>
  <c r="R14" i="71"/>
  <c r="Q14" i="71"/>
  <c r="P14" i="71"/>
  <c r="O14" i="71"/>
  <c r="N14" i="71"/>
  <c r="N16" i="71" s="1"/>
  <c r="M14" i="71"/>
  <c r="L14" i="71"/>
  <c r="K14" i="71"/>
  <c r="J14" i="71"/>
  <c r="I14" i="71"/>
  <c r="H14" i="71"/>
  <c r="G14" i="71"/>
  <c r="F14" i="71"/>
  <c r="E14" i="71"/>
  <c r="D14" i="71"/>
  <c r="R13" i="71"/>
  <c r="Q13" i="71"/>
  <c r="P13" i="71"/>
  <c r="O13" i="71"/>
  <c r="N13" i="71"/>
  <c r="M13" i="71"/>
  <c r="M16" i="71" s="1"/>
  <c r="L13" i="71"/>
  <c r="K13" i="71"/>
  <c r="K16" i="71" s="1"/>
  <c r="J13" i="71"/>
  <c r="I13" i="71"/>
  <c r="H13" i="71"/>
  <c r="G13" i="71"/>
  <c r="F13" i="71"/>
  <c r="E13" i="71"/>
  <c r="D13" i="71"/>
  <c r="I112" i="67"/>
  <c r="G112" i="67"/>
  <c r="K112" i="67" s="1"/>
  <c r="I111" i="67"/>
  <c r="G111" i="67"/>
  <c r="K111" i="67" s="1"/>
  <c r="I110" i="67"/>
  <c r="G110" i="67"/>
  <c r="K110" i="67" s="1"/>
  <c r="I109" i="67"/>
  <c r="G109" i="67"/>
  <c r="K109" i="67" s="1"/>
  <c r="I108" i="67"/>
  <c r="G108" i="67"/>
  <c r="K108" i="67" s="1"/>
  <c r="I106" i="67"/>
  <c r="G106" i="67"/>
  <c r="K106" i="67" s="1"/>
  <c r="I105" i="67"/>
  <c r="G105" i="67"/>
  <c r="K105" i="67" s="1"/>
  <c r="I104" i="67"/>
  <c r="G104" i="67"/>
  <c r="K104" i="67" s="1"/>
  <c r="I103" i="67"/>
  <c r="G103" i="67"/>
  <c r="K103" i="67" s="1"/>
  <c r="I102" i="67"/>
  <c r="G102" i="67"/>
  <c r="K102" i="67" s="1"/>
  <c r="I100" i="67"/>
  <c r="G100" i="67"/>
  <c r="K100" i="67" s="1"/>
  <c r="I99" i="67"/>
  <c r="G99" i="67"/>
  <c r="K99" i="67" s="1"/>
  <c r="I98" i="67"/>
  <c r="G98" i="67"/>
  <c r="K98" i="67" s="1"/>
  <c r="I97" i="67"/>
  <c r="G97" i="67"/>
  <c r="K97" i="67" s="1"/>
  <c r="I96" i="67"/>
  <c r="G96" i="67"/>
  <c r="K96" i="67" s="1"/>
  <c r="I94" i="67"/>
  <c r="G94" i="67"/>
  <c r="K94" i="67" s="1"/>
  <c r="I93" i="67"/>
  <c r="G93" i="67"/>
  <c r="K93" i="67" s="1"/>
  <c r="I92" i="67"/>
  <c r="G92" i="67"/>
  <c r="K92" i="67" s="1"/>
  <c r="I91" i="67"/>
  <c r="G91" i="67"/>
  <c r="K91" i="67" s="1"/>
  <c r="I90" i="67"/>
  <c r="G90" i="67"/>
  <c r="K90" i="67" s="1"/>
  <c r="I87" i="67"/>
  <c r="G87" i="67"/>
  <c r="K87" i="67" s="1"/>
  <c r="I86" i="67"/>
  <c r="G86" i="67"/>
  <c r="K86" i="67" s="1"/>
  <c r="I85" i="67"/>
  <c r="G85" i="67"/>
  <c r="K85" i="67" s="1"/>
  <c r="I84" i="67"/>
  <c r="G84" i="67"/>
  <c r="K84" i="67" s="1"/>
  <c r="I83" i="67"/>
  <c r="G83" i="67"/>
  <c r="K83" i="67" s="1"/>
  <c r="I81" i="67"/>
  <c r="G81" i="67"/>
  <c r="K81" i="67" s="1"/>
  <c r="I80" i="67"/>
  <c r="G80" i="67"/>
  <c r="K80" i="67" s="1"/>
  <c r="I79" i="67"/>
  <c r="G79" i="67"/>
  <c r="K79" i="67" s="1"/>
  <c r="I78" i="67"/>
  <c r="G78" i="67"/>
  <c r="K78" i="67" s="1"/>
  <c r="I77" i="67"/>
  <c r="G77" i="67"/>
  <c r="K77" i="67" s="1"/>
  <c r="I75" i="67"/>
  <c r="G75" i="67"/>
  <c r="K75" i="67" s="1"/>
  <c r="I74" i="67"/>
  <c r="G74" i="67"/>
  <c r="K74" i="67" s="1"/>
  <c r="I73" i="67"/>
  <c r="G73" i="67"/>
  <c r="K73" i="67" s="1"/>
  <c r="I72" i="67"/>
  <c r="G72" i="67"/>
  <c r="K72" i="67" s="1"/>
  <c r="I71" i="67"/>
  <c r="G71" i="67"/>
  <c r="K71" i="67" s="1"/>
  <c r="I68" i="67"/>
  <c r="G68" i="67"/>
  <c r="K68" i="67" s="1"/>
  <c r="I67" i="67"/>
  <c r="G67" i="67"/>
  <c r="K67" i="67" s="1"/>
  <c r="I66" i="67"/>
  <c r="G66" i="67"/>
  <c r="K66" i="67" s="1"/>
  <c r="I65" i="67"/>
  <c r="G65" i="67"/>
  <c r="K65" i="67" s="1"/>
  <c r="I64" i="67"/>
  <c r="G64" i="67"/>
  <c r="K64" i="67" s="1"/>
  <c r="I62" i="67"/>
  <c r="G62" i="67"/>
  <c r="K62" i="67" s="1"/>
  <c r="I61" i="67"/>
  <c r="G61" i="67"/>
  <c r="K61" i="67" s="1"/>
  <c r="I60" i="67"/>
  <c r="G60" i="67"/>
  <c r="K60" i="67" s="1"/>
  <c r="I59" i="67"/>
  <c r="G59" i="67"/>
  <c r="K59" i="67" s="1"/>
  <c r="I58" i="67"/>
  <c r="K58" i="67"/>
  <c r="I55" i="67"/>
  <c r="G55" i="67"/>
  <c r="K55" i="67" s="1"/>
  <c r="N88" i="66"/>
  <c r="K88" i="66"/>
  <c r="P88" i="66" s="1"/>
  <c r="N87" i="66"/>
  <c r="K87" i="66"/>
  <c r="P87" i="66" s="1"/>
  <c r="N86" i="66"/>
  <c r="K86" i="66"/>
  <c r="P86" i="66" s="1"/>
  <c r="N85" i="66"/>
  <c r="K85" i="66"/>
  <c r="P85" i="66" s="1"/>
  <c r="N84" i="66"/>
  <c r="K84" i="66"/>
  <c r="P84" i="66" s="1"/>
  <c r="N80" i="66"/>
  <c r="K80" i="66"/>
  <c r="P80" i="66" s="1"/>
  <c r="N79" i="66"/>
  <c r="K79" i="66"/>
  <c r="P79" i="66" s="1"/>
  <c r="N78" i="66"/>
  <c r="K78" i="66"/>
  <c r="P78" i="66" s="1"/>
  <c r="N77" i="66"/>
  <c r="K77" i="66"/>
  <c r="P77" i="66" s="1"/>
  <c r="N76" i="66"/>
  <c r="K76" i="66"/>
  <c r="P76" i="66" s="1"/>
  <c r="N72" i="66"/>
  <c r="K72" i="66"/>
  <c r="P72" i="66" s="1"/>
  <c r="N71" i="66"/>
  <c r="K71" i="66"/>
  <c r="P71" i="66" s="1"/>
  <c r="N70" i="66"/>
  <c r="K70" i="66"/>
  <c r="P70" i="66" s="1"/>
  <c r="N69" i="66"/>
  <c r="K69" i="66"/>
  <c r="P69" i="66" s="1"/>
  <c r="N68" i="66"/>
  <c r="K68" i="66"/>
  <c r="P68" i="66" s="1"/>
  <c r="N64" i="66"/>
  <c r="K64" i="66"/>
  <c r="P64" i="66" s="1"/>
  <c r="N63" i="66"/>
  <c r="K63" i="66"/>
  <c r="P63" i="66" s="1"/>
  <c r="N62" i="66"/>
  <c r="K62" i="66"/>
  <c r="P62" i="66" s="1"/>
  <c r="N61" i="66"/>
  <c r="K61" i="66"/>
  <c r="P61" i="66" s="1"/>
  <c r="N60" i="66"/>
  <c r="K60" i="66"/>
  <c r="P60" i="66" s="1"/>
  <c r="N56" i="66"/>
  <c r="K56" i="66"/>
  <c r="P56" i="66" s="1"/>
  <c r="N55" i="66"/>
  <c r="K55" i="66"/>
  <c r="P55" i="66" s="1"/>
  <c r="N54" i="66"/>
  <c r="K54" i="66"/>
  <c r="P54" i="66" s="1"/>
  <c r="N53" i="66"/>
  <c r="K53" i="66"/>
  <c r="P53" i="66" s="1"/>
  <c r="N52" i="66"/>
  <c r="K52" i="66"/>
  <c r="P52" i="66" s="1"/>
  <c r="N48" i="66"/>
  <c r="K48" i="66"/>
  <c r="P48" i="66" s="1"/>
  <c r="N47" i="66"/>
  <c r="K47" i="66"/>
  <c r="P47" i="66" s="1"/>
  <c r="N46" i="66"/>
  <c r="K46" i="66"/>
  <c r="P46" i="66" s="1"/>
  <c r="N45" i="66"/>
  <c r="K45" i="66"/>
  <c r="P45" i="66" s="1"/>
  <c r="N44" i="66"/>
  <c r="K44" i="66"/>
  <c r="P44" i="66" s="1"/>
  <c r="N43" i="66"/>
  <c r="K43" i="66"/>
  <c r="P43" i="66" s="1"/>
  <c r="H56" i="65"/>
  <c r="H13" i="80" s="1"/>
  <c r="P41" i="62"/>
  <c r="O41" i="62"/>
  <c r="N41" i="62"/>
  <c r="P38" i="62"/>
  <c r="O38" i="62"/>
  <c r="N38" i="62"/>
  <c r="P49" i="62"/>
  <c r="O49" i="62"/>
  <c r="N49" i="62"/>
  <c r="P33" i="62"/>
  <c r="O33" i="62"/>
  <c r="P31" i="62"/>
  <c r="O31" i="62"/>
  <c r="P27" i="62"/>
  <c r="O27" i="62"/>
  <c r="N27" i="62"/>
  <c r="P23" i="62"/>
  <c r="O23" i="62"/>
  <c r="N23" i="62"/>
  <c r="P20" i="62"/>
  <c r="O20" i="62"/>
  <c r="N20" i="62"/>
  <c r="P18" i="62"/>
  <c r="O18" i="62"/>
  <c r="N18" i="62"/>
  <c r="P16" i="62"/>
  <c r="O16" i="62"/>
  <c r="N16" i="62"/>
  <c r="Q53" i="62"/>
  <c r="Q50" i="62"/>
  <c r="Q43" i="62"/>
  <c r="Q42" i="62"/>
  <c r="Q40" i="62"/>
  <c r="Q39" i="62"/>
  <c r="Q34" i="62"/>
  <c r="Q32" i="62"/>
  <c r="Q28" i="62"/>
  <c r="Q26" i="62"/>
  <c r="Q24" i="62"/>
  <c r="Q21" i="62"/>
  <c r="Q19" i="62"/>
  <c r="AD74" i="61"/>
  <c r="AF74" i="61" s="1"/>
  <c r="AC74" i="61"/>
  <c r="AB74" i="61"/>
  <c r="AA74" i="61"/>
  <c r="Z74" i="61"/>
  <c r="AE72" i="61"/>
  <c r="AG72" i="61" s="1"/>
  <c r="AD72" i="61"/>
  <c r="AF72" i="61" s="1"/>
  <c r="AC72" i="61"/>
  <c r="AB72" i="61"/>
  <c r="AA72" i="61"/>
  <c r="Z72" i="61"/>
  <c r="AE71" i="61"/>
  <c r="AG71" i="61" s="1"/>
  <c r="AD71" i="61"/>
  <c r="AF71" i="61" s="1"/>
  <c r="AC71" i="61"/>
  <c r="AB71" i="61"/>
  <c r="Z71" i="61"/>
  <c r="AE70" i="61"/>
  <c r="AG70" i="61" s="1"/>
  <c r="AD70" i="61"/>
  <c r="AF70" i="61" s="1"/>
  <c r="AC70" i="61"/>
  <c r="AB70" i="61"/>
  <c r="AA70" i="61"/>
  <c r="D59" i="85" s="1"/>
  <c r="Z70" i="61"/>
  <c r="AE69" i="61"/>
  <c r="AG69" i="61" s="1"/>
  <c r="AD69" i="61"/>
  <c r="AF69" i="61" s="1"/>
  <c r="AC69" i="61"/>
  <c r="AB69" i="61"/>
  <c r="AA69" i="61"/>
  <c r="D60" i="85" s="1"/>
  <c r="Z69" i="61"/>
  <c r="AF68" i="61"/>
  <c r="AC68" i="61"/>
  <c r="AB68" i="61"/>
  <c r="AA68" i="61"/>
  <c r="Z68" i="61"/>
  <c r="AE67" i="61"/>
  <c r="AG67" i="61" s="1"/>
  <c r="AC67" i="61"/>
  <c r="AB67" i="61"/>
  <c r="Z67" i="61"/>
  <c r="Y66" i="61"/>
  <c r="Y65" i="61" s="1"/>
  <c r="X66" i="61"/>
  <c r="X65" i="61" s="1"/>
  <c r="U66" i="61"/>
  <c r="U65" i="61" s="1"/>
  <c r="R66" i="61"/>
  <c r="R65" i="61" s="1"/>
  <c r="O66" i="61"/>
  <c r="O65" i="61" s="1"/>
  <c r="L66" i="61"/>
  <c r="L65" i="61" s="1"/>
  <c r="J66" i="61"/>
  <c r="J65" i="61" s="1"/>
  <c r="I66" i="61"/>
  <c r="I65" i="61" s="1"/>
  <c r="AE64" i="61"/>
  <c r="AG64" i="61" s="1"/>
  <c r="AD64" i="61"/>
  <c r="AF64" i="61" s="1"/>
  <c r="AC64" i="61"/>
  <c r="AB64" i="61"/>
  <c r="AA64" i="61"/>
  <c r="Z64" i="61"/>
  <c r="AE63" i="61"/>
  <c r="AG63" i="61" s="1"/>
  <c r="AD63" i="61"/>
  <c r="AF63" i="61" s="1"/>
  <c r="AC63" i="61"/>
  <c r="AB63" i="61"/>
  <c r="AA63" i="61"/>
  <c r="Z63" i="61"/>
  <c r="AC62" i="61"/>
  <c r="AB62" i="61"/>
  <c r="AA62" i="61"/>
  <c r="Z62" i="61"/>
  <c r="AE61" i="61"/>
  <c r="AG61" i="61" s="1"/>
  <c r="AD61" i="61"/>
  <c r="AF61" i="61" s="1"/>
  <c r="AC61" i="61"/>
  <c r="AB61" i="61"/>
  <c r="AA61" i="61"/>
  <c r="Z61" i="61"/>
  <c r="AE60" i="61"/>
  <c r="AG60" i="61" s="1"/>
  <c r="AD60" i="61"/>
  <c r="AF60" i="61" s="1"/>
  <c r="AC60" i="61"/>
  <c r="AB60" i="61"/>
  <c r="AA60" i="61"/>
  <c r="Z60" i="61"/>
  <c r="AE59" i="61"/>
  <c r="AG59" i="61" s="1"/>
  <c r="AD59" i="61"/>
  <c r="AF59" i="61" s="1"/>
  <c r="AC59" i="61"/>
  <c r="AB59" i="61"/>
  <c r="AA59" i="61"/>
  <c r="Z59" i="61"/>
  <c r="Y58" i="61"/>
  <c r="Y56" i="61" s="1"/>
  <c r="X58" i="61"/>
  <c r="X56" i="61" s="1"/>
  <c r="U58" i="61"/>
  <c r="U56" i="61" s="1"/>
  <c r="R58" i="61"/>
  <c r="R56" i="61" s="1"/>
  <c r="O58" i="61"/>
  <c r="O56" i="61" s="1"/>
  <c r="L58" i="61"/>
  <c r="L56" i="61" s="1"/>
  <c r="J56" i="61"/>
  <c r="I58" i="61"/>
  <c r="I56" i="61" s="1"/>
  <c r="AE57" i="61"/>
  <c r="AG57" i="61" s="1"/>
  <c r="AD57" i="61"/>
  <c r="AF57" i="61" s="1"/>
  <c r="AC57" i="61"/>
  <c r="AB57" i="61"/>
  <c r="AA57" i="61"/>
  <c r="Z57" i="61"/>
  <c r="M56" i="61"/>
  <c r="AF55" i="61"/>
  <c r="AC55" i="61"/>
  <c r="AB55" i="61"/>
  <c r="AA55" i="61"/>
  <c r="Z55" i="61"/>
  <c r="AE54" i="61"/>
  <c r="AG54" i="61" s="1"/>
  <c r="AD54" i="61"/>
  <c r="AF54" i="61" s="1"/>
  <c r="AC54" i="61"/>
  <c r="AB54" i="61"/>
  <c r="AA54" i="61"/>
  <c r="Z54" i="61"/>
  <c r="AE53" i="61"/>
  <c r="AG53" i="61" s="1"/>
  <c r="AD53" i="61"/>
  <c r="AF53" i="61" s="1"/>
  <c r="AC53" i="61"/>
  <c r="AB53" i="61"/>
  <c r="AA53" i="61"/>
  <c r="Z53" i="61"/>
  <c r="AE52" i="61"/>
  <c r="AG52" i="61" s="1"/>
  <c r="AF52" i="61"/>
  <c r="AC52" i="61"/>
  <c r="AB52" i="61"/>
  <c r="AA52" i="61"/>
  <c r="Z52" i="61"/>
  <c r="AE51" i="61"/>
  <c r="AG51" i="61" s="1"/>
  <c r="AD51" i="61"/>
  <c r="AF51" i="61" s="1"/>
  <c r="AC51" i="61"/>
  <c r="AB51" i="61"/>
  <c r="AA51" i="61"/>
  <c r="Z51" i="61"/>
  <c r="AE50" i="61"/>
  <c r="AG50" i="61" s="1"/>
  <c r="AD50" i="61"/>
  <c r="AF50" i="61" s="1"/>
  <c r="AC50" i="61"/>
  <c r="AB50" i="61"/>
  <c r="AA50" i="61"/>
  <c r="Z50" i="61"/>
  <c r="Y49" i="61"/>
  <c r="X49" i="61"/>
  <c r="V49" i="61"/>
  <c r="U49" i="61"/>
  <c r="S49" i="61"/>
  <c r="R49" i="61"/>
  <c r="P49" i="61"/>
  <c r="O49" i="61"/>
  <c r="M49" i="61"/>
  <c r="L49" i="61"/>
  <c r="J49" i="61"/>
  <c r="I49" i="61"/>
  <c r="AE48" i="61"/>
  <c r="AG48" i="61" s="1"/>
  <c r="AD48" i="61"/>
  <c r="AF48" i="61" s="1"/>
  <c r="AC48" i="61"/>
  <c r="AB48" i="61"/>
  <c r="AA48" i="61"/>
  <c r="Z48" i="61"/>
  <c r="AE47" i="61"/>
  <c r="AG47" i="61" s="1"/>
  <c r="AD47" i="61"/>
  <c r="AF47" i="61" s="1"/>
  <c r="AC47" i="61"/>
  <c r="AB47" i="61"/>
  <c r="AA47" i="61"/>
  <c r="Z47" i="61"/>
  <c r="AE46" i="61"/>
  <c r="AG46" i="61" s="1"/>
  <c r="AD46" i="61"/>
  <c r="AF46" i="61" s="1"/>
  <c r="AC46" i="61"/>
  <c r="AB46" i="61"/>
  <c r="AA46" i="61"/>
  <c r="Z46" i="61"/>
  <c r="AE45" i="61"/>
  <c r="AG45" i="61" s="1"/>
  <c r="AD45" i="61"/>
  <c r="AF45" i="61" s="1"/>
  <c r="AC45" i="61"/>
  <c r="AB45" i="61"/>
  <c r="AA45" i="61"/>
  <c r="Z45" i="61"/>
  <c r="Y44" i="61"/>
  <c r="X44" i="61"/>
  <c r="V44" i="61"/>
  <c r="U44" i="61"/>
  <c r="S44" i="61"/>
  <c r="R44" i="61"/>
  <c r="P44" i="61"/>
  <c r="O44" i="61"/>
  <c r="M44" i="61"/>
  <c r="AA44" i="61" s="1"/>
  <c r="L44" i="61"/>
  <c r="J44" i="61"/>
  <c r="I44" i="61"/>
  <c r="AE43" i="61"/>
  <c r="AG43" i="61" s="1"/>
  <c r="AD43" i="61"/>
  <c r="AF43" i="61" s="1"/>
  <c r="AC43" i="61"/>
  <c r="AB43" i="61"/>
  <c r="AA43" i="61"/>
  <c r="Z43" i="61"/>
  <c r="AE42" i="61"/>
  <c r="AG42" i="61" s="1"/>
  <c r="AD42" i="61"/>
  <c r="AF42" i="61" s="1"/>
  <c r="AC42" i="61"/>
  <c r="AB42" i="61"/>
  <c r="AA42" i="61"/>
  <c r="Z42" i="61"/>
  <c r="AE41" i="61"/>
  <c r="AG41" i="61" s="1"/>
  <c r="AD41" i="61"/>
  <c r="AF41" i="61" s="1"/>
  <c r="AC41" i="61"/>
  <c r="AB41" i="61"/>
  <c r="AA41" i="61"/>
  <c r="Z41" i="61"/>
  <c r="AE40" i="61"/>
  <c r="AG40" i="61" s="1"/>
  <c r="AD40" i="61"/>
  <c r="AF40" i="61" s="1"/>
  <c r="AC40" i="61"/>
  <c r="AB40" i="61"/>
  <c r="AA40" i="61"/>
  <c r="Z40" i="61"/>
  <c r="AE39" i="61"/>
  <c r="AG39" i="61" s="1"/>
  <c r="AD39" i="61"/>
  <c r="AF39" i="61" s="1"/>
  <c r="AC39" i="61"/>
  <c r="AB39" i="61"/>
  <c r="AA39" i="61"/>
  <c r="Z39" i="61"/>
  <c r="AE38" i="61"/>
  <c r="AG38" i="61" s="1"/>
  <c r="AD38" i="61"/>
  <c r="AF38" i="61" s="1"/>
  <c r="AC38" i="61"/>
  <c r="AB38" i="61"/>
  <c r="AA38" i="61"/>
  <c r="Z38" i="61"/>
  <c r="AE37" i="61"/>
  <c r="AG37" i="61" s="1"/>
  <c r="AD37" i="61"/>
  <c r="AF37" i="61" s="1"/>
  <c r="AC37" i="61"/>
  <c r="AB37" i="61"/>
  <c r="AA37" i="61"/>
  <c r="Z37" i="61"/>
  <c r="Y36" i="61"/>
  <c r="X36" i="61"/>
  <c r="V36" i="61"/>
  <c r="U36" i="61"/>
  <c r="S36" i="61"/>
  <c r="R36" i="61"/>
  <c r="P36" i="61"/>
  <c r="O36" i="61"/>
  <c r="M36" i="61"/>
  <c r="L36" i="61"/>
  <c r="J36" i="61"/>
  <c r="I36" i="61"/>
  <c r="AE35" i="61"/>
  <c r="AG35" i="61" s="1"/>
  <c r="AD35" i="61"/>
  <c r="AF35" i="61" s="1"/>
  <c r="AC35" i="61"/>
  <c r="AB35" i="61"/>
  <c r="AA35" i="61"/>
  <c r="Z35" i="61"/>
  <c r="AE34" i="61"/>
  <c r="AG34" i="61" s="1"/>
  <c r="AD34" i="61"/>
  <c r="AF34" i="61" s="1"/>
  <c r="AC34" i="61"/>
  <c r="AB34" i="61"/>
  <c r="AA34" i="61"/>
  <c r="Z34" i="61"/>
  <c r="AE33" i="61"/>
  <c r="AG33" i="61" s="1"/>
  <c r="AD33" i="61"/>
  <c r="AF33" i="61" s="1"/>
  <c r="AC33" i="61"/>
  <c r="AB33" i="61"/>
  <c r="AA33" i="61"/>
  <c r="Z33" i="61"/>
  <c r="AE32" i="61"/>
  <c r="AG32" i="61" s="1"/>
  <c r="AD32" i="61"/>
  <c r="AF32" i="61" s="1"/>
  <c r="AC32" i="61"/>
  <c r="AB32" i="61"/>
  <c r="AA32" i="61"/>
  <c r="Z32" i="61"/>
  <c r="AE31" i="61"/>
  <c r="AG31" i="61" s="1"/>
  <c r="AD31" i="61"/>
  <c r="AF31" i="61" s="1"/>
  <c r="AC31" i="61"/>
  <c r="AB31" i="61"/>
  <c r="AA31" i="61"/>
  <c r="Z31" i="61"/>
  <c r="Y30" i="61"/>
  <c r="X30" i="61"/>
  <c r="V30" i="61"/>
  <c r="U30" i="61"/>
  <c r="S30" i="61"/>
  <c r="R30" i="61"/>
  <c r="P30" i="61"/>
  <c r="O30" i="61"/>
  <c r="M30" i="61"/>
  <c r="L30" i="61"/>
  <c r="J30" i="61"/>
  <c r="I30" i="61"/>
  <c r="N113" i="58"/>
  <c r="N112" i="58"/>
  <c r="N111" i="58"/>
  <c r="N110" i="58"/>
  <c r="N109" i="58"/>
  <c r="N108" i="58"/>
  <c r="N107" i="58"/>
  <c r="M106" i="58"/>
  <c r="L106" i="58"/>
  <c r="K106" i="58"/>
  <c r="N95" i="58"/>
  <c r="N94" i="58"/>
  <c r="N91" i="58"/>
  <c r="H162" i="78" s="1"/>
  <c r="K162" i="78" s="1"/>
  <c r="L162" i="78" s="1"/>
  <c r="N90" i="58"/>
  <c r="H161" i="78" s="1"/>
  <c r="K161" i="78" s="1"/>
  <c r="L161" i="78" s="1"/>
  <c r="N89" i="58"/>
  <c r="H160" i="78" s="1"/>
  <c r="K160" i="78" s="1"/>
  <c r="L160" i="78" s="1"/>
  <c r="N88" i="58"/>
  <c r="H159" i="78" s="1"/>
  <c r="K159" i="78" s="1"/>
  <c r="L159" i="78" s="1"/>
  <c r="M87" i="58"/>
  <c r="L87" i="58"/>
  <c r="K87" i="58"/>
  <c r="N86" i="58"/>
  <c r="H157" i="78" s="1"/>
  <c r="K157" i="78" s="1"/>
  <c r="L157" i="78" s="1"/>
  <c r="N85" i="58"/>
  <c r="N84" i="58"/>
  <c r="N83" i="58"/>
  <c r="M82" i="58"/>
  <c r="L82" i="58"/>
  <c r="K82" i="58"/>
  <c r="N81" i="58"/>
  <c r="N80" i="58"/>
  <c r="H154" i="78" s="1"/>
  <c r="K154" i="78" s="1"/>
  <c r="L154" i="78" s="1"/>
  <c r="N79" i="58"/>
  <c r="H153" i="78" s="1"/>
  <c r="K153" i="78" s="1"/>
  <c r="L153" i="78" s="1"/>
  <c r="N78" i="58"/>
  <c r="H152" i="78" s="1"/>
  <c r="K152" i="78" s="1"/>
  <c r="L152" i="78" s="1"/>
  <c r="N77" i="58"/>
  <c r="H151" i="78" s="1"/>
  <c r="K151" i="78" s="1"/>
  <c r="L151" i="78" s="1"/>
  <c r="M76" i="58"/>
  <c r="L76" i="58"/>
  <c r="O37" i="62" s="1"/>
  <c r="K76" i="58"/>
  <c r="N37" i="62" s="1"/>
  <c r="N74" i="58"/>
  <c r="H133" i="78" s="1"/>
  <c r="N73" i="58"/>
  <c r="H126" i="78" s="1"/>
  <c r="N72" i="58"/>
  <c r="H119" i="78" s="1"/>
  <c r="N71" i="58"/>
  <c r="H112" i="78" s="1"/>
  <c r="N70" i="58"/>
  <c r="H109" i="78" s="1"/>
  <c r="M65" i="58"/>
  <c r="L65" i="58"/>
  <c r="K65" i="58"/>
  <c r="N65" i="58" s="1"/>
  <c r="N64" i="58"/>
  <c r="N63" i="58"/>
  <c r="H101" i="78" s="1"/>
  <c r="K101" i="78" s="1"/>
  <c r="L101" i="78" s="1"/>
  <c r="N62" i="58"/>
  <c r="H100" i="78" s="1"/>
  <c r="K100" i="78" s="1"/>
  <c r="L100" i="78" s="1"/>
  <c r="N61" i="58"/>
  <c r="M60" i="58"/>
  <c r="M52" i="58" s="1"/>
  <c r="L60" i="58"/>
  <c r="K60" i="58"/>
  <c r="K52" i="58" s="1"/>
  <c r="N59" i="58"/>
  <c r="H93" i="78" s="1"/>
  <c r="K93" i="78" s="1"/>
  <c r="L93" i="78" s="1"/>
  <c r="N58" i="58"/>
  <c r="H90" i="78" s="1"/>
  <c r="K90" i="78" s="1"/>
  <c r="L90" i="78" s="1"/>
  <c r="N57" i="58"/>
  <c r="H89" i="78" s="1"/>
  <c r="K89" i="78" s="1"/>
  <c r="L89" i="78" s="1"/>
  <c r="N51" i="58"/>
  <c r="G171" i="88"/>
  <c r="N48" i="58"/>
  <c r="H86" i="78" s="1"/>
  <c r="K86" i="78" s="1"/>
  <c r="L86" i="78" s="1"/>
  <c r="N47" i="58"/>
  <c r="H84" i="78" s="1"/>
  <c r="K84" i="78" s="1"/>
  <c r="L84" i="78" s="1"/>
  <c r="N46" i="58"/>
  <c r="H81" i="78" s="1"/>
  <c r="K81" i="78" s="1"/>
  <c r="L81" i="78" s="1"/>
  <c r="N45" i="58"/>
  <c r="H80" i="78" s="1"/>
  <c r="K80" i="78" s="1"/>
  <c r="L80" i="78" s="1"/>
  <c r="M44" i="58"/>
  <c r="L44" i="58"/>
  <c r="K44" i="58"/>
  <c r="N43" i="58"/>
  <c r="H78" i="78" s="1"/>
  <c r="K78" i="78" s="1"/>
  <c r="N42" i="58"/>
  <c r="H76" i="78" s="1"/>
  <c r="K76" i="78" s="1"/>
  <c r="L76" i="78" s="1"/>
  <c r="N41" i="58"/>
  <c r="H75" i="78" s="1"/>
  <c r="K75" i="78" s="1"/>
  <c r="L75" i="78" s="1"/>
  <c r="N40" i="58"/>
  <c r="H74" i="78" s="1"/>
  <c r="K74" i="78" s="1"/>
  <c r="L74" i="78" s="1"/>
  <c r="M39" i="58"/>
  <c r="L39" i="58"/>
  <c r="K39" i="58"/>
  <c r="H71" i="78"/>
  <c r="K71" i="78" s="1"/>
  <c r="L71" i="78" s="1"/>
  <c r="N32" i="58"/>
  <c r="H70" i="78" s="1"/>
  <c r="K70" i="78" s="1"/>
  <c r="L70" i="78" s="1"/>
  <c r="N31" i="58"/>
  <c r="H68" i="78" s="1"/>
  <c r="K68" i="78" s="1"/>
  <c r="L68" i="78" s="1"/>
  <c r="N30" i="58"/>
  <c r="H67" i="78" s="1"/>
  <c r="K67" i="78" s="1"/>
  <c r="L67" i="78" s="1"/>
  <c r="N29" i="58"/>
  <c r="H66" i="78" s="1"/>
  <c r="K66" i="78" s="1"/>
  <c r="L66" i="78" s="1"/>
  <c r="M28" i="58"/>
  <c r="L28" i="58"/>
  <c r="K28" i="58"/>
  <c r="N27" i="58"/>
  <c r="H64" i="78" s="1"/>
  <c r="K64" i="78" s="1"/>
  <c r="L64" i="78" s="1"/>
  <c r="N26" i="58"/>
  <c r="H62" i="78" s="1"/>
  <c r="K62" i="78" s="1"/>
  <c r="L62" i="78" s="1"/>
  <c r="N25" i="58"/>
  <c r="H61" i="78" s="1"/>
  <c r="K61" i="78" s="1"/>
  <c r="L61" i="78" s="1"/>
  <c r="N24" i="58"/>
  <c r="H60" i="78" s="1"/>
  <c r="K60" i="78" s="1"/>
  <c r="L60" i="78" s="1"/>
  <c r="M23" i="58"/>
  <c r="L23" i="58"/>
  <c r="N21" i="58"/>
  <c r="N20" i="58"/>
  <c r="M19" i="58"/>
  <c r="L19" i="58"/>
  <c r="N18" i="58"/>
  <c r="N17" i="58"/>
  <c r="M16" i="58"/>
  <c r="L16" i="58"/>
  <c r="K16" i="58"/>
  <c r="N15" i="58"/>
  <c r="N14" i="58"/>
  <c r="M13" i="58"/>
  <c r="L13" i="58"/>
  <c r="K13" i="58"/>
  <c r="N10" i="58"/>
  <c r="H57" i="78" s="1"/>
  <c r="K57" i="78" s="1"/>
  <c r="L57" i="78" s="1"/>
  <c r="N9" i="58"/>
  <c r="L56" i="57"/>
  <c r="I56" i="57"/>
  <c r="I54" i="57"/>
  <c r="I52" i="57"/>
  <c r="I51" i="57"/>
  <c r="I50" i="57"/>
  <c r="H49" i="57"/>
  <c r="G49" i="57"/>
  <c r="I47" i="57"/>
  <c r="I46" i="57"/>
  <c r="I45" i="57"/>
  <c r="H44" i="57"/>
  <c r="G44" i="57"/>
  <c r="L41" i="57"/>
  <c r="L40" i="57"/>
  <c r="L39" i="57"/>
  <c r="K38" i="57"/>
  <c r="J38" i="57"/>
  <c r="I36" i="57"/>
  <c r="I35" i="57"/>
  <c r="I34" i="57"/>
  <c r="H33" i="57"/>
  <c r="G33" i="57"/>
  <c r="L30" i="57"/>
  <c r="I30" i="57"/>
  <c r="L28" i="57"/>
  <c r="I28" i="57"/>
  <c r="L26" i="57"/>
  <c r="I26" i="57"/>
  <c r="L25" i="57"/>
  <c r="I25" i="57"/>
  <c r="L24" i="57"/>
  <c r="I24" i="57"/>
  <c r="K23" i="57"/>
  <c r="K18" i="57" s="1"/>
  <c r="J23" i="57"/>
  <c r="J18" i="57" s="1"/>
  <c r="H23" i="57"/>
  <c r="G23" i="57"/>
  <c r="G18" i="57" s="1"/>
  <c r="L21" i="57"/>
  <c r="I21" i="57"/>
  <c r="L19" i="57"/>
  <c r="I19" i="57"/>
  <c r="L16" i="57"/>
  <c r="I16" i="57"/>
  <c r="M23" i="56"/>
  <c r="M17" i="56"/>
  <c r="M12" i="56"/>
  <c r="M7" i="56"/>
  <c r="H52" i="55"/>
  <c r="G52" i="55"/>
  <c r="F52" i="55"/>
  <c r="H48" i="55"/>
  <c r="G48" i="55"/>
  <c r="F48" i="55"/>
  <c r="H42" i="55"/>
  <c r="G42" i="55"/>
  <c r="F42" i="55"/>
  <c r="H38" i="55"/>
  <c r="G38" i="55"/>
  <c r="F38" i="55"/>
  <c r="H29" i="55"/>
  <c r="H20" i="55" s="1"/>
  <c r="G29" i="55"/>
  <c r="G20" i="55" s="1"/>
  <c r="F29" i="55"/>
  <c r="F20" i="55" s="1"/>
  <c r="H17" i="55"/>
  <c r="H8" i="55" s="1"/>
  <c r="G17" i="55"/>
  <c r="G8" i="55" s="1"/>
  <c r="F17" i="55"/>
  <c r="F8" i="55" s="1"/>
  <c r="P29" i="54"/>
  <c r="O28" i="54"/>
  <c r="N28" i="54"/>
  <c r="M28" i="54"/>
  <c r="L28" i="54"/>
  <c r="O27" i="54"/>
  <c r="N27" i="54"/>
  <c r="M27" i="54"/>
  <c r="L27" i="54"/>
  <c r="O26" i="54"/>
  <c r="N26" i="54"/>
  <c r="M26" i="54"/>
  <c r="L26" i="54"/>
  <c r="O25" i="54"/>
  <c r="N25" i="54"/>
  <c r="M25" i="54"/>
  <c r="L25" i="54"/>
  <c r="O24" i="54"/>
  <c r="N24" i="54"/>
  <c r="M24" i="54"/>
  <c r="L24" i="54"/>
  <c r="O23" i="54"/>
  <c r="N23" i="54"/>
  <c r="M23" i="54"/>
  <c r="L23" i="54"/>
  <c r="O22" i="54"/>
  <c r="N22" i="54"/>
  <c r="M22" i="54"/>
  <c r="L22" i="54"/>
  <c r="K21" i="54"/>
  <c r="J21" i="54"/>
  <c r="I21" i="54"/>
  <c r="H21" i="54"/>
  <c r="G21" i="54"/>
  <c r="F21" i="54"/>
  <c r="E21" i="54"/>
  <c r="D21" i="54"/>
  <c r="O20" i="54"/>
  <c r="N20" i="54"/>
  <c r="M20" i="54"/>
  <c r="L20" i="54"/>
  <c r="O19" i="54"/>
  <c r="N19" i="54"/>
  <c r="M19" i="54"/>
  <c r="L19" i="54"/>
  <c r="O18" i="54"/>
  <c r="N18" i="54"/>
  <c r="M18" i="54"/>
  <c r="L18" i="54"/>
  <c r="O17" i="54"/>
  <c r="N17" i="54"/>
  <c r="M17" i="54"/>
  <c r="L17" i="54"/>
  <c r="K16" i="54"/>
  <c r="J16" i="54"/>
  <c r="I16" i="54"/>
  <c r="H16" i="54"/>
  <c r="G16" i="54"/>
  <c r="F16" i="54"/>
  <c r="E16" i="54"/>
  <c r="D16" i="54"/>
  <c r="O15" i="54"/>
  <c r="N15" i="54"/>
  <c r="M15" i="54"/>
  <c r="L15" i="54"/>
  <c r="O14" i="54"/>
  <c r="N14" i="54"/>
  <c r="M14" i="54"/>
  <c r="L14" i="54"/>
  <c r="O13" i="54"/>
  <c r="N13" i="54"/>
  <c r="M13" i="54"/>
  <c r="L13" i="54"/>
  <c r="K12" i="54"/>
  <c r="J12" i="54"/>
  <c r="I12" i="54"/>
  <c r="H12" i="54"/>
  <c r="G12" i="54"/>
  <c r="F12" i="54"/>
  <c r="E12" i="54"/>
  <c r="M12" i="54" s="1"/>
  <c r="D12" i="54"/>
  <c r="O11" i="54"/>
  <c r="N11" i="54"/>
  <c r="M11" i="54"/>
  <c r="L11" i="54"/>
  <c r="O10" i="54"/>
  <c r="N10" i="54"/>
  <c r="M10" i="54"/>
  <c r="L10" i="54"/>
  <c r="O9" i="54"/>
  <c r="N9" i="54"/>
  <c r="M9" i="54"/>
  <c r="L9" i="54"/>
  <c r="O8" i="54"/>
  <c r="N8" i="54"/>
  <c r="M8" i="54"/>
  <c r="L8" i="54"/>
  <c r="O7" i="54"/>
  <c r="N7" i="54"/>
  <c r="M7" i="54"/>
  <c r="L7" i="54"/>
  <c r="F98" i="42"/>
  <c r="G78" i="43"/>
  <c r="F78" i="43"/>
  <c r="G71" i="43"/>
  <c r="F71" i="43"/>
  <c r="G65" i="43"/>
  <c r="G58" i="43"/>
  <c r="F58" i="43"/>
  <c r="G41" i="43"/>
  <c r="F41" i="43"/>
  <c r="G31" i="43"/>
  <c r="F31" i="43"/>
  <c r="G24" i="43"/>
  <c r="G14" i="43"/>
  <c r="F14" i="43"/>
  <c r="G98" i="42"/>
  <c r="G66" i="42"/>
  <c r="F66" i="42"/>
  <c r="G51" i="42"/>
  <c r="F51" i="42"/>
  <c r="G36" i="42"/>
  <c r="F36" i="42"/>
  <c r="G21" i="42"/>
  <c r="F21" i="42"/>
  <c r="G49" i="41"/>
  <c r="G48" i="41"/>
  <c r="G47" i="41"/>
  <c r="G46" i="41"/>
  <c r="G45" i="41"/>
  <c r="G44" i="41"/>
  <c r="G43" i="41"/>
  <c r="G42" i="41"/>
  <c r="G41" i="41"/>
  <c r="G40" i="41"/>
  <c r="G38" i="41"/>
  <c r="G37" i="41"/>
  <c r="G36" i="41"/>
  <c r="G35" i="41"/>
  <c r="G34" i="41"/>
  <c r="G33" i="41"/>
  <c r="G32" i="41"/>
  <c r="G31" i="41"/>
  <c r="G30" i="41"/>
  <c r="G29" i="41"/>
  <c r="G27" i="41"/>
  <c r="G26" i="41"/>
  <c r="G25" i="41"/>
  <c r="G24" i="41"/>
  <c r="G23" i="41"/>
  <c r="G22" i="41"/>
  <c r="G21" i="41"/>
  <c r="G20" i="41"/>
  <c r="G19" i="41"/>
  <c r="G18" i="41"/>
  <c r="G16" i="41"/>
  <c r="G15" i="41"/>
  <c r="G14" i="41"/>
  <c r="G13" i="41"/>
  <c r="G12" i="41"/>
  <c r="G11" i="41"/>
  <c r="G10" i="41"/>
  <c r="G9" i="41"/>
  <c r="G8" i="41"/>
  <c r="G7" i="41"/>
  <c r="I99" i="33"/>
  <c r="I98" i="33"/>
  <c r="I97" i="33"/>
  <c r="I96" i="33"/>
  <c r="H95" i="33"/>
  <c r="G95" i="33"/>
  <c r="I94" i="33"/>
  <c r="I93" i="33"/>
  <c r="I92" i="33"/>
  <c r="I91" i="33"/>
  <c r="I90" i="33"/>
  <c r="H89" i="33"/>
  <c r="G89" i="33"/>
  <c r="I88" i="33"/>
  <c r="I87" i="33"/>
  <c r="G86" i="33"/>
  <c r="I86" i="33" s="1"/>
  <c r="I85" i="33"/>
  <c r="I84" i="33"/>
  <c r="H83" i="33"/>
  <c r="G83" i="33"/>
  <c r="I62" i="33"/>
  <c r="I61" i="33"/>
  <c r="I60" i="33"/>
  <c r="I59" i="33"/>
  <c r="H58" i="33"/>
  <c r="G58" i="33"/>
  <c r="G56" i="33" s="1"/>
  <c r="I57" i="33"/>
  <c r="I53" i="33"/>
  <c r="I52" i="33"/>
  <c r="I51" i="33"/>
  <c r="I50" i="33"/>
  <c r="I49" i="33"/>
  <c r="I48" i="33"/>
  <c r="I47" i="33"/>
  <c r="I46" i="33"/>
  <c r="I45" i="33"/>
  <c r="I43" i="33"/>
  <c r="I42" i="33"/>
  <c r="I41" i="33"/>
  <c r="I40" i="33"/>
  <c r="I39" i="33"/>
  <c r="I38" i="33"/>
  <c r="I37" i="33"/>
  <c r="I36" i="33"/>
  <c r="H35" i="33"/>
  <c r="H34" i="33" s="1"/>
  <c r="G35" i="33"/>
  <c r="G34" i="33" s="1"/>
  <c r="I24" i="33"/>
  <c r="I23" i="33"/>
  <c r="I22" i="33"/>
  <c r="I21" i="33"/>
  <c r="I20" i="33"/>
  <c r="I18" i="33"/>
  <c r="I17" i="33"/>
  <c r="I16" i="33"/>
  <c r="I15" i="33"/>
  <c r="H14" i="33"/>
  <c r="I13" i="33"/>
  <c r="I12" i="33"/>
  <c r="I11" i="33"/>
  <c r="I10" i="33"/>
  <c r="H9" i="33"/>
  <c r="G8" i="33"/>
  <c r="G31" i="33" s="1"/>
  <c r="G23" i="30"/>
  <c r="H23" i="30"/>
  <c r="I23" i="30"/>
  <c r="J23" i="30"/>
  <c r="K23" i="30"/>
  <c r="L23" i="30"/>
  <c r="L73" i="30"/>
  <c r="K73" i="30"/>
  <c r="J73" i="30"/>
  <c r="I73" i="30"/>
  <c r="H73" i="30"/>
  <c r="L69" i="30"/>
  <c r="K69" i="30"/>
  <c r="J69" i="30"/>
  <c r="I69" i="30"/>
  <c r="H69" i="30"/>
  <c r="G69" i="30"/>
  <c r="L65" i="30"/>
  <c r="K65" i="30"/>
  <c r="J65" i="30"/>
  <c r="I65" i="30"/>
  <c r="H65" i="30"/>
  <c r="G65" i="30"/>
  <c r="L61" i="30"/>
  <c r="K61" i="30"/>
  <c r="J61" i="30"/>
  <c r="I61" i="30"/>
  <c r="H61" i="30"/>
  <c r="G61" i="30"/>
  <c r="L57" i="30"/>
  <c r="K57" i="30"/>
  <c r="J57" i="30"/>
  <c r="I57" i="30"/>
  <c r="H57" i="30"/>
  <c r="G57" i="30"/>
  <c r="L53" i="30"/>
  <c r="K53" i="30"/>
  <c r="J53" i="30"/>
  <c r="I53" i="30"/>
  <c r="H53" i="30"/>
  <c r="G53" i="30"/>
  <c r="L49" i="30"/>
  <c r="K49" i="30"/>
  <c r="J49" i="30"/>
  <c r="I49" i="30"/>
  <c r="H49" i="30"/>
  <c r="G49" i="30"/>
  <c r="L45" i="30"/>
  <c r="K45" i="30"/>
  <c r="J45" i="30"/>
  <c r="I45" i="30"/>
  <c r="H45" i="30"/>
  <c r="K35" i="30"/>
  <c r="J35" i="30"/>
  <c r="I35" i="30"/>
  <c r="H35" i="30"/>
  <c r="L31" i="30"/>
  <c r="K31" i="30"/>
  <c r="J31" i="30"/>
  <c r="I31" i="30"/>
  <c r="H31" i="30"/>
  <c r="G31" i="30"/>
  <c r="L27" i="30"/>
  <c r="K27" i="30"/>
  <c r="J27" i="30"/>
  <c r="I27" i="30"/>
  <c r="H27" i="30"/>
  <c r="G27" i="30"/>
  <c r="L19" i="30"/>
  <c r="K19" i="30"/>
  <c r="J19" i="30"/>
  <c r="I19" i="30"/>
  <c r="H19" i="30"/>
  <c r="G19" i="30"/>
  <c r="L15" i="30"/>
  <c r="K15" i="30"/>
  <c r="J15" i="30"/>
  <c r="I15" i="30"/>
  <c r="H15" i="30"/>
  <c r="G15" i="30"/>
  <c r="L11" i="30"/>
  <c r="K11" i="30"/>
  <c r="J11" i="30"/>
  <c r="I11" i="30"/>
  <c r="H11" i="30"/>
  <c r="G11" i="30"/>
  <c r="I2746" i="34"/>
  <c r="I717" i="34"/>
  <c r="N34" i="26"/>
  <c r="K34" i="26"/>
  <c r="J34" i="26"/>
  <c r="H34" i="26"/>
  <c r="F34" i="26"/>
  <c r="N32" i="26"/>
  <c r="K32" i="26"/>
  <c r="J32" i="26"/>
  <c r="H32" i="26"/>
  <c r="F32" i="26"/>
  <c r="F56" i="24"/>
  <c r="D29" i="85" s="1"/>
  <c r="E56" i="24"/>
  <c r="D28" i="85" s="1"/>
  <c r="D56" i="24"/>
  <c r="D27" i="85" s="1"/>
  <c r="G55" i="24"/>
  <c r="G54" i="24"/>
  <c r="G53" i="24"/>
  <c r="G52" i="24"/>
  <c r="G51" i="24"/>
  <c r="G50" i="24"/>
  <c r="G49" i="24"/>
  <c r="G48" i="24"/>
  <c r="G47" i="24"/>
  <c r="G46" i="24"/>
  <c r="G45" i="24"/>
  <c r="G44" i="24"/>
  <c r="G43" i="24"/>
  <c r="G42" i="24"/>
  <c r="G41" i="24"/>
  <c r="G40" i="24"/>
  <c r="G39" i="24"/>
  <c r="G38" i="24"/>
  <c r="G37" i="24"/>
  <c r="G36" i="24"/>
  <c r="F30" i="24"/>
  <c r="D33" i="85" s="1"/>
  <c r="E30" i="24"/>
  <c r="D32" i="85" s="1"/>
  <c r="D30" i="24"/>
  <c r="D31" i="85" s="1"/>
  <c r="G29" i="24"/>
  <c r="G28" i="24"/>
  <c r="G27" i="24"/>
  <c r="G26" i="24"/>
  <c r="G25" i="24"/>
  <c r="G24" i="24"/>
  <c r="G23" i="24"/>
  <c r="G22" i="24"/>
  <c r="G21" i="24"/>
  <c r="G20" i="24"/>
  <c r="G19" i="24"/>
  <c r="G18" i="24"/>
  <c r="G17" i="24"/>
  <c r="G16" i="24"/>
  <c r="G15" i="24"/>
  <c r="G14" i="24"/>
  <c r="G13" i="24"/>
  <c r="G12" i="24"/>
  <c r="G11" i="24"/>
  <c r="G10" i="24"/>
  <c r="M24" i="23"/>
  <c r="N73" i="23"/>
  <c r="N71" i="23"/>
  <c r="N70" i="23"/>
  <c r="F14" i="96" s="1"/>
  <c r="F16" i="96" s="1"/>
  <c r="F18" i="96" s="1"/>
  <c r="H36" i="96" s="1"/>
  <c r="M69" i="23"/>
  <c r="L69" i="23"/>
  <c r="K69" i="23"/>
  <c r="F67" i="65"/>
  <c r="F69" i="65" s="1"/>
  <c r="N67" i="23"/>
  <c r="F23" i="95" s="1"/>
  <c r="M66" i="23"/>
  <c r="L66" i="23"/>
  <c r="K66" i="23"/>
  <c r="N65" i="23"/>
  <c r="N63" i="23"/>
  <c r="N62" i="23"/>
  <c r="N60" i="23"/>
  <c r="H23" i="78" s="1"/>
  <c r="N59" i="23"/>
  <c r="H22" i="78" s="1"/>
  <c r="M58" i="23"/>
  <c r="L58" i="23"/>
  <c r="K58" i="23"/>
  <c r="N57" i="23"/>
  <c r="N56" i="23"/>
  <c r="N55" i="23"/>
  <c r="N54" i="23"/>
  <c r="M53" i="23"/>
  <c r="L53" i="23"/>
  <c r="K53" i="23"/>
  <c r="N52" i="23"/>
  <c r="N51" i="23"/>
  <c r="N50" i="23"/>
  <c r="M49" i="23"/>
  <c r="L49" i="23"/>
  <c r="L33" i="29" s="1"/>
  <c r="K49" i="23"/>
  <c r="L32" i="29" s="1"/>
  <c r="N48" i="23"/>
  <c r="N47" i="23"/>
  <c r="M46" i="23"/>
  <c r="L46" i="23"/>
  <c r="L29" i="29" s="1"/>
  <c r="K46" i="23"/>
  <c r="N45" i="23"/>
  <c r="N44" i="23"/>
  <c r="N43" i="23"/>
  <c r="M42" i="23"/>
  <c r="L42" i="23"/>
  <c r="K42" i="23"/>
  <c r="N41" i="23"/>
  <c r="N40" i="23"/>
  <c r="N39" i="23"/>
  <c r="N32" i="23"/>
  <c r="N31" i="23"/>
  <c r="N30" i="23"/>
  <c r="N29" i="23"/>
  <c r="M28" i="23"/>
  <c r="L28" i="23"/>
  <c r="K28" i="23"/>
  <c r="N27" i="23"/>
  <c r="N26" i="23"/>
  <c r="N25" i="23"/>
  <c r="L24" i="23"/>
  <c r="K24" i="23"/>
  <c r="N22" i="23"/>
  <c r="N21" i="23"/>
  <c r="M20" i="23"/>
  <c r="F18" i="30" s="1"/>
  <c r="L20" i="23"/>
  <c r="K20" i="23"/>
  <c r="N19" i="23"/>
  <c r="N18" i="23"/>
  <c r="N17" i="23"/>
  <c r="N16" i="23"/>
  <c r="N15" i="23"/>
  <c r="M11" i="23"/>
  <c r="F14" i="30" s="1"/>
  <c r="N13" i="23"/>
  <c r="G20" i="22"/>
  <c r="F20" i="22"/>
  <c r="E20" i="22"/>
  <c r="D20" i="22"/>
  <c r="C20" i="22"/>
  <c r="H19" i="22"/>
  <c r="H18" i="22"/>
  <c r="H17" i="22"/>
  <c r="H16" i="22"/>
  <c r="H15" i="22"/>
  <c r="H14" i="22"/>
  <c r="H13" i="22"/>
  <c r="H12" i="22"/>
  <c r="H11" i="22"/>
  <c r="H10" i="22"/>
  <c r="H9" i="22"/>
  <c r="H8" i="22"/>
  <c r="L41" i="21"/>
  <c r="K41" i="21"/>
  <c r="J41" i="21"/>
  <c r="I41" i="21"/>
  <c r="H41" i="21"/>
  <c r="G41" i="21"/>
  <c r="L22" i="21"/>
  <c r="K22" i="21"/>
  <c r="J22" i="21"/>
  <c r="I22" i="21"/>
  <c r="H22" i="21"/>
  <c r="G22" i="21"/>
  <c r="G17" i="7"/>
  <c r="G18" i="7"/>
  <c r="G19" i="7"/>
  <c r="G20" i="7"/>
  <c r="G21" i="7"/>
  <c r="G22" i="7"/>
  <c r="G23" i="7"/>
  <c r="G24" i="7"/>
  <c r="G25" i="7"/>
  <c r="G26" i="7"/>
  <c r="J30" i="19"/>
  <c r="I30" i="19"/>
  <c r="H30" i="19"/>
  <c r="D30" i="19"/>
  <c r="M28" i="19"/>
  <c r="J28" i="19"/>
  <c r="I28" i="19"/>
  <c r="H28" i="19"/>
  <c r="D28" i="19"/>
  <c r="D27" i="18"/>
  <c r="C27" i="18"/>
  <c r="F26" i="18"/>
  <c r="H26" i="18" s="1"/>
  <c r="E26" i="18"/>
  <c r="G26" i="18" s="1"/>
  <c r="F25" i="18"/>
  <c r="H25" i="18" s="1"/>
  <c r="E25" i="18"/>
  <c r="G25" i="18" s="1"/>
  <c r="F24" i="18"/>
  <c r="H24" i="18" s="1"/>
  <c r="E24" i="18"/>
  <c r="G24" i="18" s="1"/>
  <c r="F23" i="18"/>
  <c r="H23" i="18" s="1"/>
  <c r="E23" i="18"/>
  <c r="G23" i="18" s="1"/>
  <c r="F22" i="18"/>
  <c r="H22" i="18" s="1"/>
  <c r="E22" i="18"/>
  <c r="G22" i="18" s="1"/>
  <c r="F21" i="18"/>
  <c r="H21" i="18" s="1"/>
  <c r="E21" i="18"/>
  <c r="G21" i="18" s="1"/>
  <c r="F20" i="18"/>
  <c r="H20" i="18" s="1"/>
  <c r="E20" i="18"/>
  <c r="G20" i="18" s="1"/>
  <c r="F19" i="18"/>
  <c r="H19" i="18" s="1"/>
  <c r="E19" i="18"/>
  <c r="G19" i="18" s="1"/>
  <c r="F18" i="18"/>
  <c r="H18" i="18" s="1"/>
  <c r="E18" i="18"/>
  <c r="G18" i="18" s="1"/>
  <c r="F17" i="18"/>
  <c r="H17" i="18" s="1"/>
  <c r="E17" i="18"/>
  <c r="G17" i="18" s="1"/>
  <c r="F16" i="18"/>
  <c r="H16" i="18" s="1"/>
  <c r="E16" i="18"/>
  <c r="G16" i="18" s="1"/>
  <c r="F15" i="18"/>
  <c r="H15" i="18" s="1"/>
  <c r="E15" i="18"/>
  <c r="G15" i="18" s="1"/>
  <c r="F14" i="18"/>
  <c r="H14" i="18" s="1"/>
  <c r="E14" i="18"/>
  <c r="G14" i="18" s="1"/>
  <c r="F13" i="18"/>
  <c r="H13" i="18" s="1"/>
  <c r="E13" i="18"/>
  <c r="G13" i="18" s="1"/>
  <c r="F12" i="18"/>
  <c r="H12" i="18" s="1"/>
  <c r="E12" i="18"/>
  <c r="G12" i="18" s="1"/>
  <c r="F11" i="18"/>
  <c r="H11" i="18" s="1"/>
  <c r="E11" i="18"/>
  <c r="G11" i="18" s="1"/>
  <c r="F10" i="18"/>
  <c r="H10" i="18" s="1"/>
  <c r="E10" i="18"/>
  <c r="G10" i="18" s="1"/>
  <c r="F9" i="18"/>
  <c r="H9" i="18" s="1"/>
  <c r="E9" i="18"/>
  <c r="G9" i="18" s="1"/>
  <c r="F8" i="18"/>
  <c r="H8" i="18" s="1"/>
  <c r="E8" i="18"/>
  <c r="G8" i="18" s="1"/>
  <c r="F7" i="18"/>
  <c r="H7" i="18" s="1"/>
  <c r="E7" i="18"/>
  <c r="G7" i="18" s="1"/>
  <c r="H14" i="17"/>
  <c r="H15" i="17"/>
  <c r="H16" i="17"/>
  <c r="H17" i="17"/>
  <c r="H18" i="17"/>
  <c r="H19" i="17"/>
  <c r="H20" i="17"/>
  <c r="H21" i="17"/>
  <c r="H22" i="17"/>
  <c r="H23" i="17"/>
  <c r="H25" i="17"/>
  <c r="H26" i="17"/>
  <c r="H27" i="17"/>
  <c r="H28" i="17"/>
  <c r="H29" i="17"/>
  <c r="H30" i="17"/>
  <c r="H31" i="17"/>
  <c r="H32" i="17"/>
  <c r="H33" i="17"/>
  <c r="H34" i="17"/>
  <c r="H36" i="17"/>
  <c r="H37" i="17"/>
  <c r="H38" i="17"/>
  <c r="H39" i="17"/>
  <c r="H40" i="17"/>
  <c r="H41" i="17"/>
  <c r="H42" i="17"/>
  <c r="H43" i="17"/>
  <c r="H44" i="17"/>
  <c r="H45" i="17"/>
  <c r="H47" i="17"/>
  <c r="H48" i="17"/>
  <c r="H49" i="17"/>
  <c r="H50" i="17"/>
  <c r="H51" i="17"/>
  <c r="H52" i="17"/>
  <c r="H53" i="17"/>
  <c r="H54" i="17"/>
  <c r="H55" i="17"/>
  <c r="H56" i="17"/>
  <c r="E56" i="11"/>
  <c r="D56" i="11"/>
  <c r="F54" i="11"/>
  <c r="F53" i="11"/>
  <c r="F52" i="11"/>
  <c r="F51" i="11"/>
  <c r="F50" i="11"/>
  <c r="E49" i="11"/>
  <c r="D49" i="11"/>
  <c r="F47" i="11"/>
  <c r="F46" i="11"/>
  <c r="F45" i="11"/>
  <c r="E44" i="11"/>
  <c r="D44" i="11"/>
  <c r="F42" i="11"/>
  <c r="F41" i="11"/>
  <c r="F40" i="11"/>
  <c r="E39" i="11"/>
  <c r="D39" i="11"/>
  <c r="K28" i="11"/>
  <c r="J28" i="11"/>
  <c r="H28" i="11"/>
  <c r="G28" i="11"/>
  <c r="D17" i="10"/>
  <c r="D27" i="9"/>
  <c r="C27" i="9"/>
  <c r="F26" i="9"/>
  <c r="G26" i="9" s="1"/>
  <c r="E26" i="9"/>
  <c r="H26" i="9" s="1"/>
  <c r="F25" i="9"/>
  <c r="G25" i="9" s="1"/>
  <c r="E25" i="9"/>
  <c r="H25" i="9" s="1"/>
  <c r="F24" i="9"/>
  <c r="G24" i="9" s="1"/>
  <c r="E24" i="9"/>
  <c r="H24" i="9" s="1"/>
  <c r="F23" i="9"/>
  <c r="G23" i="9" s="1"/>
  <c r="E23" i="9"/>
  <c r="H23" i="9" s="1"/>
  <c r="F22" i="9"/>
  <c r="G22" i="9" s="1"/>
  <c r="E22" i="9"/>
  <c r="H22" i="9" s="1"/>
  <c r="F21" i="9"/>
  <c r="G21" i="9" s="1"/>
  <c r="E21" i="9"/>
  <c r="H21" i="9" s="1"/>
  <c r="F20" i="9"/>
  <c r="G20" i="9" s="1"/>
  <c r="E20" i="9"/>
  <c r="H20" i="9" s="1"/>
  <c r="F19" i="9"/>
  <c r="G19" i="9" s="1"/>
  <c r="E19" i="9"/>
  <c r="H19" i="9" s="1"/>
  <c r="F18" i="9"/>
  <c r="G18" i="9" s="1"/>
  <c r="E18" i="9"/>
  <c r="H18" i="9" s="1"/>
  <c r="F17" i="9"/>
  <c r="G17" i="9" s="1"/>
  <c r="E17" i="9"/>
  <c r="H17" i="9" s="1"/>
  <c r="F16" i="9"/>
  <c r="G16" i="9" s="1"/>
  <c r="E16" i="9"/>
  <c r="H16" i="9" s="1"/>
  <c r="F15" i="9"/>
  <c r="G15" i="9" s="1"/>
  <c r="E15" i="9"/>
  <c r="H15" i="9" s="1"/>
  <c r="F14" i="9"/>
  <c r="G14" i="9" s="1"/>
  <c r="E14" i="9"/>
  <c r="H14" i="9" s="1"/>
  <c r="F13" i="9"/>
  <c r="G13" i="9" s="1"/>
  <c r="E13" i="9"/>
  <c r="H13" i="9" s="1"/>
  <c r="F12" i="9"/>
  <c r="G12" i="9" s="1"/>
  <c r="E12" i="9"/>
  <c r="H12" i="9" s="1"/>
  <c r="F11" i="9"/>
  <c r="G11" i="9" s="1"/>
  <c r="E11" i="9"/>
  <c r="H11" i="9" s="1"/>
  <c r="F10" i="9"/>
  <c r="G10" i="9" s="1"/>
  <c r="E10" i="9"/>
  <c r="H10" i="9" s="1"/>
  <c r="F9" i="9"/>
  <c r="G9" i="9" s="1"/>
  <c r="E9" i="9"/>
  <c r="H9" i="9" s="1"/>
  <c r="F8" i="9"/>
  <c r="G8" i="9" s="1"/>
  <c r="E8" i="9"/>
  <c r="H8" i="9" s="1"/>
  <c r="F7" i="9"/>
  <c r="G7" i="9" s="1"/>
  <c r="E7" i="9"/>
  <c r="H7" i="9" s="1"/>
  <c r="D16" i="8"/>
  <c r="G48" i="7"/>
  <c r="G47" i="7"/>
  <c r="G46" i="7"/>
  <c r="G45" i="7"/>
  <c r="G44" i="7"/>
  <c r="G43" i="7"/>
  <c r="G42" i="7"/>
  <c r="G41" i="7"/>
  <c r="G40" i="7"/>
  <c r="G39" i="7"/>
  <c r="G37" i="7"/>
  <c r="G36" i="7"/>
  <c r="G35" i="7"/>
  <c r="G34" i="7"/>
  <c r="G33" i="7"/>
  <c r="G32" i="7"/>
  <c r="G31" i="7"/>
  <c r="G30" i="7"/>
  <c r="G29" i="7"/>
  <c r="G28" i="7"/>
  <c r="G15" i="7"/>
  <c r="G14" i="7"/>
  <c r="G13" i="7"/>
  <c r="G12" i="7"/>
  <c r="G11" i="7"/>
  <c r="G10" i="7"/>
  <c r="G9" i="7"/>
  <c r="G8" i="7"/>
  <c r="G7" i="7"/>
  <c r="G6" i="7"/>
  <c r="G49" i="6"/>
  <c r="G48" i="6"/>
  <c r="G47" i="6"/>
  <c r="G46" i="6"/>
  <c r="G45" i="6"/>
  <c r="G44" i="6"/>
  <c r="G43" i="6"/>
  <c r="G42" i="6"/>
  <c r="G41" i="6"/>
  <c r="G40" i="6"/>
  <c r="G38" i="6"/>
  <c r="G37" i="6"/>
  <c r="G36" i="6"/>
  <c r="G35" i="6"/>
  <c r="G34" i="6"/>
  <c r="G33" i="6"/>
  <c r="G32" i="6"/>
  <c r="G31" i="6"/>
  <c r="G30" i="6"/>
  <c r="G29" i="6"/>
  <c r="G27" i="6"/>
  <c r="G26" i="6"/>
  <c r="G25" i="6"/>
  <c r="G24" i="6"/>
  <c r="G23" i="6"/>
  <c r="G22" i="6"/>
  <c r="G21" i="6"/>
  <c r="G20" i="6"/>
  <c r="G19" i="6"/>
  <c r="G18" i="6"/>
  <c r="G16" i="6"/>
  <c r="G15" i="6"/>
  <c r="G14" i="6"/>
  <c r="G13" i="6"/>
  <c r="G12" i="6"/>
  <c r="G11" i="6"/>
  <c r="G10" i="6"/>
  <c r="G9" i="6"/>
  <c r="G8" i="6"/>
  <c r="G7" i="6"/>
  <c r="H7" i="4"/>
  <c r="C15" i="4" s="1"/>
  <c r="N12" i="23"/>
  <c r="F29" i="30"/>
  <c r="V56" i="61"/>
  <c r="D16" i="75"/>
  <c r="P16" i="76"/>
  <c r="D17" i="85"/>
  <c r="K75" i="58"/>
  <c r="F70" i="30" s="1"/>
  <c r="D115" i="85"/>
  <c r="AG68" i="61"/>
  <c r="AF67" i="61"/>
  <c r="D52" i="85"/>
  <c r="AG62" i="61"/>
  <c r="D53" i="85"/>
  <c r="AD44" i="61"/>
  <c r="L15" i="77"/>
  <c r="L18" i="77" s="1"/>
  <c r="Q31" i="62"/>
  <c r="L126" i="78"/>
  <c r="F1428" i="34"/>
  <c r="F2340" i="34"/>
  <c r="O15" i="74"/>
  <c r="O18" i="74" s="1"/>
  <c r="I56" i="24"/>
  <c r="F15" i="75"/>
  <c r="F18" i="75" s="1"/>
  <c r="F2239" i="34"/>
  <c r="G45" i="30"/>
  <c r="O15" i="76"/>
  <c r="O18" i="76" s="1"/>
  <c r="L119" i="78"/>
  <c r="P16" i="73"/>
  <c r="F1529" i="34"/>
  <c r="M16" i="54" l="1"/>
  <c r="G15" i="43"/>
  <c r="D16" i="73"/>
  <c r="J16" i="72"/>
  <c r="J19" i="72" s="1"/>
  <c r="I73" i="61"/>
  <c r="M12" i="58"/>
  <c r="M11" i="58" s="1"/>
  <c r="F68" i="30" s="1"/>
  <c r="D2747" i="34"/>
  <c r="AA49" i="61"/>
  <c r="G59" i="43"/>
  <c r="F16" i="74"/>
  <c r="G20" i="74" s="1"/>
  <c r="I29" i="54"/>
  <c r="M29" i="54" s="1"/>
  <c r="E29" i="54"/>
  <c r="H29" i="54"/>
  <c r="J29" i="54"/>
  <c r="J77" i="30"/>
  <c r="G7" i="89" s="1"/>
  <c r="M21" i="54"/>
  <c r="E2748" i="34"/>
  <c r="F27" i="9"/>
  <c r="G27" i="9" s="1"/>
  <c r="H28" i="9" s="1"/>
  <c r="K50" i="58"/>
  <c r="L16" i="54"/>
  <c r="L18" i="29"/>
  <c r="E27" i="18"/>
  <c r="G27" i="18" s="1"/>
  <c r="H28" i="18" s="1"/>
  <c r="D15" i="71"/>
  <c r="D18" i="71" s="1"/>
  <c r="H15" i="71"/>
  <c r="H18" i="71" s="1"/>
  <c r="L15" i="71"/>
  <c r="L18" i="71" s="1"/>
  <c r="E15" i="71"/>
  <c r="E18" i="71" s="1"/>
  <c r="F16" i="77"/>
  <c r="J16" i="77"/>
  <c r="N15" i="77"/>
  <c r="N18" i="77" s="1"/>
  <c r="R16" i="77"/>
  <c r="G15" i="77"/>
  <c r="G18" i="77" s="1"/>
  <c r="P15" i="76"/>
  <c r="P18" i="76" s="1"/>
  <c r="M15" i="76"/>
  <c r="M18" i="76" s="1"/>
  <c r="F16" i="75"/>
  <c r="G20" i="75" s="1"/>
  <c r="J16" i="75"/>
  <c r="R16" i="75"/>
  <c r="D16" i="74"/>
  <c r="H15" i="74"/>
  <c r="H18" i="74" s="1"/>
  <c r="L15" i="74"/>
  <c r="L18" i="74" s="1"/>
  <c r="P15" i="74"/>
  <c r="P18" i="74" s="1"/>
  <c r="J16" i="73"/>
  <c r="N15" i="73"/>
  <c r="N18" i="73" s="1"/>
  <c r="R16" i="73"/>
  <c r="D16" i="72"/>
  <c r="D19" i="72" s="1"/>
  <c r="H16" i="72"/>
  <c r="H19" i="72" s="1"/>
  <c r="S19" i="72" s="1"/>
  <c r="L16" i="72"/>
  <c r="L19" i="72" s="1"/>
  <c r="P17" i="72"/>
  <c r="I16" i="72"/>
  <c r="I19" i="72" s="1"/>
  <c r="F2138" i="34"/>
  <c r="E3159" i="34"/>
  <c r="I2748" i="34"/>
  <c r="AB36" i="61"/>
  <c r="AB44" i="61"/>
  <c r="K77" i="30"/>
  <c r="H7" i="89" s="1"/>
  <c r="O21" i="54"/>
  <c r="I77" i="30"/>
  <c r="F7" i="89" s="1"/>
  <c r="I3159" i="34"/>
  <c r="D40" i="85"/>
  <c r="E1326" i="34"/>
  <c r="H21" i="78"/>
  <c r="F1933" i="34"/>
  <c r="E2751" i="34"/>
  <c r="I2749" i="34"/>
  <c r="F75" i="30"/>
  <c r="F45" i="30"/>
  <c r="F8" i="89" s="1"/>
  <c r="G129" i="104"/>
  <c r="F13" i="65"/>
  <c r="F15" i="65" s="1"/>
  <c r="F18" i="65" s="1"/>
  <c r="H36" i="65" s="1"/>
  <c r="L14" i="29"/>
  <c r="G133" i="88"/>
  <c r="I133" i="88" s="1"/>
  <c r="K133" i="88" s="1"/>
  <c r="G133" i="104"/>
  <c r="D2748" i="34"/>
  <c r="I21" i="27"/>
  <c r="Q52" i="62"/>
  <c r="N19" i="58"/>
  <c r="F49" i="30"/>
  <c r="D9" i="89" s="1"/>
  <c r="L45" i="29"/>
  <c r="N23" i="58"/>
  <c r="H59" i="78" s="1"/>
  <c r="D114" i="85"/>
  <c r="D96" i="85"/>
  <c r="D94" i="85"/>
  <c r="G82" i="42"/>
  <c r="O73" i="61"/>
  <c r="P16" i="72"/>
  <c r="P19" i="72" s="1"/>
  <c r="M6" i="56"/>
  <c r="H141" i="78"/>
  <c r="K38" i="58"/>
  <c r="F58" i="30" s="1"/>
  <c r="N76" i="58"/>
  <c r="H150" i="78" s="1"/>
  <c r="L49" i="29"/>
  <c r="N16" i="73"/>
  <c r="L75" i="58"/>
  <c r="F71" i="30" s="1"/>
  <c r="F32" i="30"/>
  <c r="I19" i="33"/>
  <c r="H108" i="78"/>
  <c r="M15" i="71"/>
  <c r="M18" i="71" s="1"/>
  <c r="R15" i="73"/>
  <c r="R18" i="73" s="1"/>
  <c r="H16" i="74"/>
  <c r="F33" i="30"/>
  <c r="L75" i="29"/>
  <c r="D111" i="85"/>
  <c r="AE44" i="61"/>
  <c r="AD49" i="61"/>
  <c r="P89" i="66"/>
  <c r="F16" i="71"/>
  <c r="J15" i="71"/>
  <c r="J18" i="71" s="1"/>
  <c r="N15" i="71"/>
  <c r="N18" i="71" s="1"/>
  <c r="R16" i="71"/>
  <c r="O16" i="71"/>
  <c r="D16" i="77"/>
  <c r="H15" i="77"/>
  <c r="H18" i="77" s="1"/>
  <c r="P16" i="77"/>
  <c r="Q16" i="77"/>
  <c r="F15" i="76"/>
  <c r="F18" i="76" s="1"/>
  <c r="J15" i="76"/>
  <c r="J18" i="76" s="1"/>
  <c r="N15" i="76"/>
  <c r="N18" i="76" s="1"/>
  <c r="R16" i="76"/>
  <c r="K16" i="76"/>
  <c r="D15" i="75"/>
  <c r="D18" i="75" s="1"/>
  <c r="H16" i="75"/>
  <c r="L15" i="75"/>
  <c r="L18" i="75" s="1"/>
  <c r="P16" i="75"/>
  <c r="E16" i="75"/>
  <c r="I16" i="75"/>
  <c r="J16" i="74"/>
  <c r="N16" i="74"/>
  <c r="R16" i="74"/>
  <c r="G16" i="74"/>
  <c r="K16" i="74"/>
  <c r="D15" i="73"/>
  <c r="D18" i="73" s="1"/>
  <c r="P15" i="73"/>
  <c r="P18" i="73" s="1"/>
  <c r="E15" i="73"/>
  <c r="E18" i="73" s="1"/>
  <c r="I15" i="73"/>
  <c r="I18" i="73" s="1"/>
  <c r="M15" i="73"/>
  <c r="M18" i="73" s="1"/>
  <c r="Q15" i="73"/>
  <c r="Q18" i="73" s="1"/>
  <c r="G16" i="72"/>
  <c r="G19" i="72" s="1"/>
  <c r="K16" i="72"/>
  <c r="K19" i="72" s="1"/>
  <c r="O17" i="72"/>
  <c r="F412" i="34"/>
  <c r="D2751" i="34"/>
  <c r="F718" i="34"/>
  <c r="F1021" i="34"/>
  <c r="I60" i="27"/>
  <c r="L16" i="71"/>
  <c r="L21" i="54"/>
  <c r="N60" i="58"/>
  <c r="H96" i="78" s="1"/>
  <c r="L76" i="29"/>
  <c r="D16" i="71"/>
  <c r="I2036" i="34"/>
  <c r="AE66" i="61"/>
  <c r="AG66" i="61" s="1"/>
  <c r="AF62" i="61"/>
  <c r="D39" i="85"/>
  <c r="J12" i="70"/>
  <c r="Z30" i="61"/>
  <c r="AC36" i="61"/>
  <c r="Z36" i="61"/>
  <c r="Z44" i="61"/>
  <c r="L70" i="29"/>
  <c r="G15" i="74"/>
  <c r="G18" i="74" s="1"/>
  <c r="I15" i="75"/>
  <c r="I18" i="75" s="1"/>
  <c r="Q15" i="77"/>
  <c r="Q18" i="77" s="1"/>
  <c r="L23" i="57"/>
  <c r="J16" i="71"/>
  <c r="J16" i="76"/>
  <c r="D15" i="77"/>
  <c r="D18" i="77" s="1"/>
  <c r="H16" i="77"/>
  <c r="L52" i="58"/>
  <c r="L50" i="58" s="1"/>
  <c r="L63" i="29" s="1"/>
  <c r="N16" i="76"/>
  <c r="R15" i="71"/>
  <c r="R18" i="71" s="1"/>
  <c r="AC58" i="61"/>
  <c r="I44" i="57"/>
  <c r="N28" i="58"/>
  <c r="H65" i="78" s="1"/>
  <c r="L38" i="58"/>
  <c r="F59" i="30" s="1"/>
  <c r="AG55" i="61"/>
  <c r="E15" i="75"/>
  <c r="E18" i="75" s="1"/>
  <c r="E16" i="73"/>
  <c r="I16" i="73"/>
  <c r="K17" i="72"/>
  <c r="AB30" i="61"/>
  <c r="O16" i="72"/>
  <c r="O19" i="72" s="1"/>
  <c r="F15" i="71"/>
  <c r="F18" i="71" s="1"/>
  <c r="R15" i="76"/>
  <c r="R18" i="76" s="1"/>
  <c r="M16" i="73"/>
  <c r="F16" i="76"/>
  <c r="I30" i="24"/>
  <c r="I44" i="33"/>
  <c r="D45" i="85"/>
  <c r="E16" i="71"/>
  <c r="I16" i="71"/>
  <c r="Q15" i="71"/>
  <c r="Q18" i="71" s="1"/>
  <c r="G16" i="77"/>
  <c r="K16" i="77"/>
  <c r="O15" i="77"/>
  <c r="O18" i="77" s="1"/>
  <c r="E15" i="76"/>
  <c r="E18" i="76" s="1"/>
  <c r="I15" i="76"/>
  <c r="I18" i="76" s="1"/>
  <c r="M16" i="76"/>
  <c r="Q15" i="76"/>
  <c r="Q18" i="76" s="1"/>
  <c r="G16" i="75"/>
  <c r="K16" i="75"/>
  <c r="O15" i="75"/>
  <c r="O18" i="75" s="1"/>
  <c r="E16" i="74"/>
  <c r="G19" i="74" s="1"/>
  <c r="G22" i="74" s="1"/>
  <c r="I15" i="74"/>
  <c r="I18" i="74" s="1"/>
  <c r="M16" i="74"/>
  <c r="Q16" i="74"/>
  <c r="G15" i="73"/>
  <c r="G18" i="73" s="1"/>
  <c r="K15" i="73"/>
  <c r="K18" i="73" s="1"/>
  <c r="E7" i="34"/>
  <c r="N15" i="74"/>
  <c r="N18" i="74" s="1"/>
  <c r="R15" i="74"/>
  <c r="R18" i="74" s="1"/>
  <c r="P15" i="77"/>
  <c r="P18" i="77" s="1"/>
  <c r="Z58" i="61"/>
  <c r="G17" i="72"/>
  <c r="F2755" i="34"/>
  <c r="I33" i="57"/>
  <c r="L38" i="57"/>
  <c r="F29" i="54"/>
  <c r="N87" i="58"/>
  <c r="H158" i="78" s="1"/>
  <c r="AD30" i="61"/>
  <c r="F74" i="30"/>
  <c r="AE36" i="61"/>
  <c r="F819" i="34"/>
  <c r="F2957" i="34"/>
  <c r="X73" i="61"/>
  <c r="AF49" i="61"/>
  <c r="I2751" i="34"/>
  <c r="I2747" i="34"/>
  <c r="I2752" i="34"/>
  <c r="L22" i="58"/>
  <c r="F55" i="30" s="1"/>
  <c r="F2643" i="34"/>
  <c r="D2752" i="34"/>
  <c r="F2752" i="34" s="1"/>
  <c r="D2036" i="34"/>
  <c r="AB65" i="61"/>
  <c r="N44" i="58"/>
  <c r="H79" i="78" s="1"/>
  <c r="N16" i="58"/>
  <c r="L36" i="23"/>
  <c r="F25" i="30" s="1"/>
  <c r="K23" i="23"/>
  <c r="N28" i="23"/>
  <c r="N20" i="23"/>
  <c r="L15" i="29" s="1"/>
  <c r="N16" i="54"/>
  <c r="N21" i="54"/>
  <c r="E17" i="72"/>
  <c r="K18" i="69"/>
  <c r="F8" i="34"/>
  <c r="D7" i="34"/>
  <c r="F210" i="34"/>
  <c r="F311" i="34"/>
  <c r="F513" i="34"/>
  <c r="F614" i="34"/>
  <c r="F920" i="34"/>
  <c r="E2746" i="34"/>
  <c r="D2749" i="34"/>
  <c r="E2750" i="34"/>
  <c r="E2036" i="34"/>
  <c r="D2750" i="34"/>
  <c r="F2542" i="34"/>
  <c r="D3159" i="34"/>
  <c r="AB49" i="61"/>
  <c r="AE65" i="61"/>
  <c r="AG65" i="61" s="1"/>
  <c r="AE30" i="61"/>
  <c r="AG30" i="61" s="1"/>
  <c r="AB56" i="61"/>
  <c r="G6" i="6"/>
  <c r="G16" i="7"/>
  <c r="G32" i="43"/>
  <c r="G129" i="88"/>
  <c r="I129" i="88" s="1"/>
  <c r="Q49" i="62"/>
  <c r="AG36" i="61"/>
  <c r="P73" i="66"/>
  <c r="I75" i="27"/>
  <c r="I2750" i="34"/>
  <c r="I78" i="27"/>
  <c r="I51" i="27"/>
  <c r="F2748" i="34"/>
  <c r="J19" i="74"/>
  <c r="J22" i="74" s="1"/>
  <c r="N53" i="23"/>
  <c r="L37" i="29"/>
  <c r="AC49" i="61"/>
  <c r="Q33" i="62"/>
  <c r="N36" i="62"/>
  <c r="O16" i="76"/>
  <c r="K22" i="58"/>
  <c r="I80" i="27"/>
  <c r="I9" i="33"/>
  <c r="I83" i="33"/>
  <c r="Q18" i="62"/>
  <c r="Q25" i="62"/>
  <c r="Q23" i="62"/>
  <c r="Q41" i="62"/>
  <c r="H97" i="78"/>
  <c r="K97" i="78" s="1"/>
  <c r="L97" i="78" s="1"/>
  <c r="Q20" i="62"/>
  <c r="J20" i="75"/>
  <c r="J19" i="75"/>
  <c r="J22" i="75" s="1"/>
  <c r="H17" i="72"/>
  <c r="I16" i="76"/>
  <c r="F2441" i="34"/>
  <c r="L16" i="74"/>
  <c r="K15" i="75"/>
  <c r="K18" i="75" s="1"/>
  <c r="I35" i="33"/>
  <c r="E2747" i="34"/>
  <c r="E717" i="34"/>
  <c r="F1327" i="34"/>
  <c r="AF44" i="61"/>
  <c r="L74" i="29"/>
  <c r="AC44" i="61"/>
  <c r="D15" i="74"/>
  <c r="D18" i="74" s="1"/>
  <c r="AA58" i="61"/>
  <c r="AD66" i="61"/>
  <c r="AF66" i="61" s="1"/>
  <c r="F82" i="42"/>
  <c r="G72" i="43"/>
  <c r="G29" i="54"/>
  <c r="I49" i="57"/>
  <c r="AD36" i="61"/>
  <c r="AF36" i="61" s="1"/>
  <c r="AA36" i="61"/>
  <c r="P16" i="74"/>
  <c r="G15" i="75"/>
  <c r="G18" i="75" s="1"/>
  <c r="Q15" i="74"/>
  <c r="Q18" i="74" s="1"/>
  <c r="G16" i="73"/>
  <c r="K16" i="73"/>
  <c r="O15" i="73"/>
  <c r="O18" i="73" s="1"/>
  <c r="E16" i="72"/>
  <c r="E19" i="72" s="1"/>
  <c r="I17" i="72"/>
  <c r="M16" i="72"/>
  <c r="M19" i="72" s="1"/>
  <c r="Q17" i="72"/>
  <c r="M77" i="29"/>
  <c r="F1731" i="34"/>
  <c r="N42" i="23"/>
  <c r="F1223" i="34"/>
  <c r="N12" i="54"/>
  <c r="D17" i="72"/>
  <c r="H155" i="78"/>
  <c r="K155" i="78" s="1"/>
  <c r="L155" i="78" s="1"/>
  <c r="D717" i="34"/>
  <c r="AA30" i="61"/>
  <c r="F27" i="18"/>
  <c r="H27" i="18" s="1"/>
  <c r="H29" i="18" s="1"/>
  <c r="D127" i="85"/>
  <c r="F21" i="89"/>
  <c r="D21" i="89"/>
  <c r="H21" i="89"/>
  <c r="G21" i="89"/>
  <c r="E21" i="89"/>
  <c r="I21" i="89"/>
  <c r="I7" i="34"/>
  <c r="L77" i="30"/>
  <c r="I7" i="89" s="1"/>
  <c r="D95" i="85"/>
  <c r="D97" i="85"/>
  <c r="G11" i="89"/>
  <c r="I11" i="89"/>
  <c r="H11" i="89"/>
  <c r="D11" i="89"/>
  <c r="E11" i="89"/>
  <c r="F11" i="89"/>
  <c r="AB58" i="61"/>
  <c r="D2746" i="34"/>
  <c r="F1630" i="34"/>
  <c r="F2856" i="34"/>
  <c r="F2037" i="34"/>
  <c r="R15" i="75"/>
  <c r="R18" i="75" s="1"/>
  <c r="AB66" i="61"/>
  <c r="I1326" i="34"/>
  <c r="E2749" i="34"/>
  <c r="E16" i="76"/>
  <c r="AA66" i="61"/>
  <c r="G20" i="89"/>
  <c r="E20" i="89"/>
  <c r="I20" i="89"/>
  <c r="H20" i="89"/>
  <c r="D20" i="89"/>
  <c r="F20" i="89"/>
  <c r="E27" i="9"/>
  <c r="H27" i="9" s="1"/>
  <c r="H29" i="9" s="1"/>
  <c r="L23" i="23"/>
  <c r="F21" i="30" s="1"/>
  <c r="F12" i="89"/>
  <c r="D12" i="89"/>
  <c r="G12" i="89"/>
  <c r="H12" i="89"/>
  <c r="E12" i="89"/>
  <c r="I12" i="89"/>
  <c r="P81" i="66"/>
  <c r="F16" i="73"/>
  <c r="F109" i="34"/>
  <c r="H46" i="17"/>
  <c r="G56" i="24"/>
  <c r="D26" i="85" s="1"/>
  <c r="N14" i="23"/>
  <c r="F16" i="30"/>
  <c r="L16" i="29"/>
  <c r="F30" i="30"/>
  <c r="L30" i="29"/>
  <c r="L11" i="23"/>
  <c r="D16" i="85"/>
  <c r="L17" i="29"/>
  <c r="F17" i="30"/>
  <c r="N69" i="23"/>
  <c r="H39" i="30"/>
  <c r="E18" i="89" s="1"/>
  <c r="H16" i="73"/>
  <c r="J19" i="73" s="1"/>
  <c r="J22" i="73" s="1"/>
  <c r="L16" i="73"/>
  <c r="F16" i="72"/>
  <c r="F19" i="72" s="1"/>
  <c r="N16" i="72"/>
  <c r="N19" i="72" s="1"/>
  <c r="R16" i="72"/>
  <c r="R19" i="72" s="1"/>
  <c r="G42" i="43"/>
  <c r="K12" i="58"/>
  <c r="K11" i="58" s="1"/>
  <c r="F66" i="30" s="1"/>
  <c r="D46" i="85"/>
  <c r="G16" i="71"/>
  <c r="G19" i="71" s="1"/>
  <c r="G22" i="71" s="1"/>
  <c r="K15" i="71"/>
  <c r="K18" i="71" s="1"/>
  <c r="O15" i="71"/>
  <c r="O18" i="71" s="1"/>
  <c r="H16" i="71"/>
  <c r="P16" i="71"/>
  <c r="E16" i="77"/>
  <c r="G19" i="77" s="1"/>
  <c r="G22" i="77" s="1"/>
  <c r="I15" i="77"/>
  <c r="I18" i="77" s="1"/>
  <c r="M16" i="77"/>
  <c r="F15" i="77"/>
  <c r="F18" i="77" s="1"/>
  <c r="J15" i="77"/>
  <c r="J18" i="77" s="1"/>
  <c r="N16" i="77"/>
  <c r="R15" i="77"/>
  <c r="R18" i="77" s="1"/>
  <c r="G16" i="76"/>
  <c r="D15" i="76"/>
  <c r="D18" i="76" s="1"/>
  <c r="H15" i="76"/>
  <c r="H18" i="76" s="1"/>
  <c r="L15" i="76"/>
  <c r="L18" i="76" s="1"/>
  <c r="M15" i="75"/>
  <c r="M18" i="75" s="1"/>
  <c r="Q16" i="75"/>
  <c r="K15" i="74"/>
  <c r="K18" i="74" s="1"/>
  <c r="O16" i="74"/>
  <c r="L133" i="78"/>
  <c r="H56" i="78"/>
  <c r="K56" i="78" s="1"/>
  <c r="L56" i="78" s="1"/>
  <c r="Y73" i="61"/>
  <c r="AA56" i="61"/>
  <c r="AD56" i="61"/>
  <c r="AF56" i="61" s="1"/>
  <c r="Q16" i="62"/>
  <c r="Q27" i="62"/>
  <c r="Q38" i="62"/>
  <c r="P49" i="66"/>
  <c r="P57" i="66"/>
  <c r="P65" i="66"/>
  <c r="K114" i="67"/>
  <c r="F39" i="11"/>
  <c r="F44" i="11"/>
  <c r="K36" i="23"/>
  <c r="M36" i="23"/>
  <c r="F3159" i="34"/>
  <c r="N37" i="23"/>
  <c r="G63" i="33"/>
  <c r="G67" i="33" s="1"/>
  <c r="G17" i="6"/>
  <c r="G28" i="6"/>
  <c r="G39" i="6"/>
  <c r="K39" i="30"/>
  <c r="I39" i="30"/>
  <c r="J39" i="30"/>
  <c r="G18" i="89" s="1"/>
  <c r="I58" i="33"/>
  <c r="I89" i="33"/>
  <c r="I95" i="33"/>
  <c r="G6" i="41"/>
  <c r="G17" i="41"/>
  <c r="G39" i="41"/>
  <c r="H142" i="78"/>
  <c r="K142" i="78" s="1"/>
  <c r="L142" i="78" s="1"/>
  <c r="L141" i="78" s="1"/>
  <c r="M22" i="58"/>
  <c r="N39" i="58"/>
  <c r="H73" i="78" s="1"/>
  <c r="N106" i="58"/>
  <c r="AC30" i="61"/>
  <c r="Q16" i="76"/>
  <c r="J15" i="75"/>
  <c r="J18" i="75" s="1"/>
  <c r="N16" i="75"/>
  <c r="F15" i="73"/>
  <c r="F18" i="73" s="1"/>
  <c r="J15" i="73"/>
  <c r="J18" i="73" s="1"/>
  <c r="L17" i="72"/>
  <c r="G5" i="7"/>
  <c r="G27" i="7"/>
  <c r="H28" i="78"/>
  <c r="G30" i="24"/>
  <c r="D30" i="85" s="1"/>
  <c r="F56" i="11"/>
  <c r="F49" i="11"/>
  <c r="H35" i="17"/>
  <c r="H24" i="17"/>
  <c r="H13" i="17"/>
  <c r="N24" i="23"/>
  <c r="F28" i="30"/>
  <c r="L28" i="29"/>
  <c r="N46" i="23"/>
  <c r="D29" i="54"/>
  <c r="L29" i="54" s="1"/>
  <c r="L12" i="54"/>
  <c r="O12" i="54"/>
  <c r="K29" i="54"/>
  <c r="O16" i="54"/>
  <c r="H18" i="57"/>
  <c r="I18" i="57" s="1"/>
  <c r="I23" i="57"/>
  <c r="M38" i="58"/>
  <c r="N13" i="58"/>
  <c r="L12" i="58"/>
  <c r="H145" i="78"/>
  <c r="H146" i="78"/>
  <c r="I14" i="33"/>
  <c r="H8" i="33"/>
  <c r="H31" i="33" s="1"/>
  <c r="I31" i="33" s="1"/>
  <c r="Z65" i="61"/>
  <c r="Z66" i="61"/>
  <c r="G38" i="7"/>
  <c r="H20" i="22"/>
  <c r="E22" i="22"/>
  <c r="E23" i="22"/>
  <c r="H56" i="33"/>
  <c r="J73" i="61"/>
  <c r="AG44" i="61"/>
  <c r="H104" i="78"/>
  <c r="K104" i="78" s="1"/>
  <c r="L104" i="78" s="1"/>
  <c r="M75" i="58"/>
  <c r="P37" i="62"/>
  <c r="Q37" i="62" s="1"/>
  <c r="N82" i="58"/>
  <c r="F76" i="30"/>
  <c r="L112" i="78"/>
  <c r="L34" i="29"/>
  <c r="N49" i="23"/>
  <c r="F34" i="30"/>
  <c r="F36" i="30"/>
  <c r="L36" i="29"/>
  <c r="F37" i="30"/>
  <c r="N58" i="23"/>
  <c r="L38" i="29"/>
  <c r="N66" i="23"/>
  <c r="F38" i="30"/>
  <c r="I34" i="33"/>
  <c r="I16" i="77"/>
  <c r="AF30" i="61"/>
  <c r="E15" i="77"/>
  <c r="E18" i="77" s="1"/>
  <c r="H16" i="76"/>
  <c r="J15" i="74"/>
  <c r="J18" i="74" s="1"/>
  <c r="M15" i="77"/>
  <c r="M18" i="77" s="1"/>
  <c r="G15" i="76"/>
  <c r="G18" i="76" s="1"/>
  <c r="P36" i="62"/>
  <c r="I15" i="71"/>
  <c r="I18" i="71" s="1"/>
  <c r="V73" i="61"/>
  <c r="D62" i="85"/>
  <c r="S39" i="29"/>
  <c r="O39" i="29"/>
  <c r="G15" i="71"/>
  <c r="G18" i="71" s="1"/>
  <c r="O16" i="73"/>
  <c r="U73" i="61"/>
  <c r="I12" i="27"/>
  <c r="I36" i="27"/>
  <c r="H76" i="27"/>
  <c r="S73" i="61"/>
  <c r="P39" i="29"/>
  <c r="I79" i="27"/>
  <c r="P73" i="61"/>
  <c r="Q39" i="29"/>
  <c r="M39" i="29"/>
  <c r="L16" i="76"/>
  <c r="P15" i="75"/>
  <c r="P18" i="75" s="1"/>
  <c r="Q16" i="72"/>
  <c r="Q19" i="72" s="1"/>
  <c r="G28" i="41"/>
  <c r="Z49" i="61"/>
  <c r="O36" i="62"/>
  <c r="P15" i="71"/>
  <c r="P18" i="71" s="1"/>
  <c r="D16" i="76"/>
  <c r="M16" i="75"/>
  <c r="Q15" i="75"/>
  <c r="Q18" i="75" s="1"/>
  <c r="L15" i="73"/>
  <c r="L18" i="73" s="1"/>
  <c r="F17" i="72"/>
  <c r="J17" i="72"/>
  <c r="N17" i="72"/>
  <c r="R17" i="72"/>
  <c r="F50" i="27"/>
  <c r="D18" i="85" s="1"/>
  <c r="I71" i="27"/>
  <c r="R39" i="29"/>
  <c r="Q77" i="29"/>
  <c r="H77" i="30"/>
  <c r="E7" i="89" s="1"/>
  <c r="L18" i="57"/>
  <c r="L73" i="61"/>
  <c r="M73" i="61"/>
  <c r="AD65" i="61"/>
  <c r="AF65" i="61" s="1"/>
  <c r="AC66" i="61"/>
  <c r="R73" i="61"/>
  <c r="Z56" i="61"/>
  <c r="AC56" i="61"/>
  <c r="F1326" i="34"/>
  <c r="F2747" i="34"/>
  <c r="I45" i="27"/>
  <c r="F76" i="27"/>
  <c r="I68" i="27"/>
  <c r="I70" i="27"/>
  <c r="I69" i="27"/>
  <c r="L158" i="78"/>
  <c r="M50" i="58"/>
  <c r="M23" i="23"/>
  <c r="F22" i="30" s="1"/>
  <c r="O16" i="77"/>
  <c r="F15" i="74"/>
  <c r="F18" i="74" s="1"/>
  <c r="L109" i="78"/>
  <c r="I11" i="27"/>
  <c r="F67" i="27"/>
  <c r="F65" i="27" s="1"/>
  <c r="G76" i="27"/>
  <c r="I74" i="27"/>
  <c r="I73" i="27"/>
  <c r="I72" i="27"/>
  <c r="H67" i="27"/>
  <c r="H65" i="27" s="1"/>
  <c r="D23" i="85" s="1"/>
  <c r="G67" i="27"/>
  <c r="G65" i="27" s="1"/>
  <c r="I27" i="27"/>
  <c r="I77" i="27"/>
  <c r="N73" i="61"/>
  <c r="T73" i="61"/>
  <c r="AD58" i="61"/>
  <c r="D116" i="85" s="1"/>
  <c r="R77" i="29"/>
  <c r="O77" i="29"/>
  <c r="Q16" i="71"/>
  <c r="H15" i="75"/>
  <c r="H18" i="75" s="1"/>
  <c r="M17" i="72"/>
  <c r="Q73" i="61"/>
  <c r="AE58" i="61"/>
  <c r="AA65" i="61"/>
  <c r="D61" i="85" s="1"/>
  <c r="S77" i="29"/>
  <c r="P77" i="29"/>
  <c r="L79" i="78"/>
  <c r="L59" i="78"/>
  <c r="L65" i="78"/>
  <c r="L78" i="78"/>
  <c r="L150" i="78"/>
  <c r="I26" i="27"/>
  <c r="D12" i="85"/>
  <c r="D112" i="85"/>
  <c r="I35" i="27"/>
  <c r="I57" i="83"/>
  <c r="W73" i="61"/>
  <c r="K56" i="61"/>
  <c r="K73" i="61" s="1"/>
  <c r="J24" i="75" l="1"/>
  <c r="J23" i="75"/>
  <c r="J26" i="75" s="1"/>
  <c r="S26" i="75" s="1"/>
  <c r="J20" i="73"/>
  <c r="F15" i="30"/>
  <c r="S18" i="75"/>
  <c r="S18" i="73"/>
  <c r="R20" i="75"/>
  <c r="G19" i="75"/>
  <c r="G22" i="75" s="1"/>
  <c r="N29" i="54"/>
  <c r="T73" i="29"/>
  <c r="T77" i="29" s="1"/>
  <c r="T80" i="29" s="1"/>
  <c r="N73" i="29"/>
  <c r="N77" i="29" s="1"/>
  <c r="T35" i="29"/>
  <c r="T39" i="29" s="1"/>
  <c r="N35" i="29"/>
  <c r="N39" i="29" s="1"/>
  <c r="L68" i="29"/>
  <c r="G51" i="6"/>
  <c r="E26" i="22" s="1"/>
  <c r="G44" i="80"/>
  <c r="F38" i="105"/>
  <c r="F2751" i="34"/>
  <c r="G43" i="80"/>
  <c r="F37" i="105"/>
  <c r="F36" i="105" s="1"/>
  <c r="G36" i="105" s="1"/>
  <c r="P91" i="66"/>
  <c r="O93" i="66" s="1"/>
  <c r="G20" i="73"/>
  <c r="J24" i="73" s="1"/>
  <c r="F2750" i="34"/>
  <c r="G73" i="30"/>
  <c r="G77" i="30" s="1"/>
  <c r="D7" i="89" s="1"/>
  <c r="E8" i="89"/>
  <c r="I8" i="89"/>
  <c r="D8" i="89"/>
  <c r="G8" i="89"/>
  <c r="H8" i="89"/>
  <c r="G39" i="80"/>
  <c r="F33" i="105"/>
  <c r="D2744" i="34"/>
  <c r="F2749" i="34"/>
  <c r="F717" i="34"/>
  <c r="N75" i="58"/>
  <c r="L69" i="29" s="1"/>
  <c r="L71" i="29"/>
  <c r="F2746" i="34"/>
  <c r="R80" i="29"/>
  <c r="Q80" i="29"/>
  <c r="S80" i="29"/>
  <c r="F63" i="30"/>
  <c r="L59" i="29"/>
  <c r="L58" i="29"/>
  <c r="L55" i="29"/>
  <c r="G127" i="104"/>
  <c r="I129" i="104"/>
  <c r="K129" i="104" s="1"/>
  <c r="H11" i="105"/>
  <c r="H14" i="105" s="1"/>
  <c r="H43" i="90" s="1"/>
  <c r="F33" i="95"/>
  <c r="L62" i="29"/>
  <c r="K92" i="58"/>
  <c r="I133" i="104"/>
  <c r="N52" i="58"/>
  <c r="I76" i="27"/>
  <c r="E9" i="89"/>
  <c r="G9" i="89"/>
  <c r="I9" i="89"/>
  <c r="F9" i="89"/>
  <c r="H9" i="89"/>
  <c r="O29" i="54"/>
  <c r="R20" i="74"/>
  <c r="F7" i="34"/>
  <c r="J20" i="74"/>
  <c r="J23" i="74" s="1"/>
  <c r="J26" i="74" s="1"/>
  <c r="S26" i="74" s="1"/>
  <c r="G20" i="76"/>
  <c r="M80" i="29"/>
  <c r="F2036" i="34"/>
  <c r="L88" i="78"/>
  <c r="N50" i="58"/>
  <c r="L66" i="29"/>
  <c r="G127" i="88"/>
  <c r="L35" i="29"/>
  <c r="L25" i="29"/>
  <c r="N11" i="23"/>
  <c r="G50" i="7"/>
  <c r="H30" i="9" s="1"/>
  <c r="H31" i="9" s="1"/>
  <c r="I50" i="27"/>
  <c r="AD73" i="61"/>
  <c r="AF73" i="61" s="1"/>
  <c r="E2744" i="34"/>
  <c r="L21" i="29"/>
  <c r="Q36" i="62"/>
  <c r="K80" i="30"/>
  <c r="H18" i="89"/>
  <c r="D21" i="85"/>
  <c r="F62" i="30"/>
  <c r="S18" i="74"/>
  <c r="R19" i="74"/>
  <c r="R22" i="74" s="1"/>
  <c r="S22" i="74" s="1"/>
  <c r="R20" i="77"/>
  <c r="AC65" i="61"/>
  <c r="G19" i="73"/>
  <c r="G22" i="73" s="1"/>
  <c r="S18" i="71"/>
  <c r="S18" i="76"/>
  <c r="S18" i="77"/>
  <c r="J80" i="30"/>
  <c r="P80" i="29"/>
  <c r="H80" i="30"/>
  <c r="K146" i="78"/>
  <c r="L146" i="78" s="1"/>
  <c r="L145" i="78" s="1"/>
  <c r="L140" i="78" s="1"/>
  <c r="I80" i="30"/>
  <c r="F18" i="89"/>
  <c r="J24" i="74"/>
  <c r="R27" i="74" s="1"/>
  <c r="R30" i="74" s="1"/>
  <c r="S30" i="74" s="1"/>
  <c r="I127" i="88"/>
  <c r="K129" i="88"/>
  <c r="K127" i="88" s="1"/>
  <c r="H58" i="65"/>
  <c r="H12" i="80"/>
  <c r="H14" i="80" s="1"/>
  <c r="L108" i="78"/>
  <c r="O80" i="29"/>
  <c r="G20" i="77"/>
  <c r="F13" i="30"/>
  <c r="L13" i="29"/>
  <c r="L72" i="23"/>
  <c r="G20" i="71"/>
  <c r="M92" i="58"/>
  <c r="G51" i="41"/>
  <c r="H30" i="18" s="1"/>
  <c r="H31" i="18" s="1"/>
  <c r="H32" i="18" s="1"/>
  <c r="E25" i="22"/>
  <c r="E27" i="22" s="1"/>
  <c r="E28" i="22" s="1"/>
  <c r="F56" i="30"/>
  <c r="L56" i="29"/>
  <c r="N36" i="23"/>
  <c r="F24" i="30"/>
  <c r="L24" i="29"/>
  <c r="K116" i="67"/>
  <c r="F26" i="30"/>
  <c r="L26" i="29"/>
  <c r="AA73" i="61"/>
  <c r="J20" i="71"/>
  <c r="J19" i="71"/>
  <c r="J22" i="71" s="1"/>
  <c r="L12" i="29"/>
  <c r="F12" i="30"/>
  <c r="G19" i="76"/>
  <c r="G22" i="76" s="1"/>
  <c r="N23" i="23"/>
  <c r="L19" i="29" s="1"/>
  <c r="J21" i="72"/>
  <c r="J20" i="72"/>
  <c r="J23" i="72" s="1"/>
  <c r="I8" i="33"/>
  <c r="J16" i="70"/>
  <c r="H59" i="17"/>
  <c r="K20" i="69" s="1"/>
  <c r="R19" i="75"/>
  <c r="R22" i="75" s="1"/>
  <c r="S22" i="75" s="1"/>
  <c r="G21" i="72"/>
  <c r="G20" i="72"/>
  <c r="G23" i="72" s="1"/>
  <c r="L54" i="29"/>
  <c r="F54" i="30"/>
  <c r="N22" i="58"/>
  <c r="J20" i="77"/>
  <c r="J19" i="77"/>
  <c r="J22" i="77" s="1"/>
  <c r="H156" i="78"/>
  <c r="K156" i="78" s="1"/>
  <c r="L156" i="78" s="1"/>
  <c r="L73" i="29"/>
  <c r="F73" i="30"/>
  <c r="I56" i="33"/>
  <c r="H63" i="33"/>
  <c r="L11" i="58"/>
  <c r="N12" i="58"/>
  <c r="M72" i="23"/>
  <c r="R20" i="76"/>
  <c r="R19" i="76"/>
  <c r="R22" i="76" s="1"/>
  <c r="R19" i="73"/>
  <c r="R22" i="73" s="1"/>
  <c r="R20" i="73"/>
  <c r="J20" i="76"/>
  <c r="J23" i="76" s="1"/>
  <c r="J26" i="76" s="1"/>
  <c r="S26" i="76" s="1"/>
  <c r="J19" i="76"/>
  <c r="J22" i="76" s="1"/>
  <c r="F35" i="30"/>
  <c r="F20" i="30"/>
  <c r="L20" i="29"/>
  <c r="K72" i="23"/>
  <c r="L22" i="29"/>
  <c r="L31" i="29"/>
  <c r="F31" i="30"/>
  <c r="L72" i="29"/>
  <c r="F72" i="30"/>
  <c r="F60" i="30"/>
  <c r="L60" i="29"/>
  <c r="N38" i="58"/>
  <c r="L27" i="29"/>
  <c r="F27" i="30"/>
  <c r="Z73" i="61"/>
  <c r="D50" i="85"/>
  <c r="AC73" i="61"/>
  <c r="AB73" i="61"/>
  <c r="I67" i="27"/>
  <c r="D98" i="85"/>
  <c r="I2744" i="34"/>
  <c r="L64" i="29"/>
  <c r="F64" i="30"/>
  <c r="R21" i="72"/>
  <c r="R20" i="72"/>
  <c r="R23" i="72" s="1"/>
  <c r="R19" i="71"/>
  <c r="R22" i="71" s="1"/>
  <c r="S22" i="71" s="1"/>
  <c r="R20" i="71"/>
  <c r="L73" i="78"/>
  <c r="L72" i="78" s="1"/>
  <c r="D55" i="85"/>
  <c r="AG58" i="61"/>
  <c r="D51" i="85"/>
  <c r="D54" i="85"/>
  <c r="D49" i="85"/>
  <c r="AF58" i="61"/>
  <c r="D113" i="85"/>
  <c r="R19" i="77"/>
  <c r="R22" i="77" s="1"/>
  <c r="S22" i="77" s="1"/>
  <c r="AE73" i="61"/>
  <c r="AE56" i="61"/>
  <c r="AG56" i="61" s="1"/>
  <c r="R27" i="75"/>
  <c r="R30" i="75" s="1"/>
  <c r="S30" i="75" s="1"/>
  <c r="R28" i="75"/>
  <c r="S31" i="75" s="1"/>
  <c r="I65" i="27"/>
  <c r="D22" i="85"/>
  <c r="L58" i="78"/>
  <c r="R27" i="73" l="1"/>
  <c r="R30" i="73" s="1"/>
  <c r="S30" i="73" s="1"/>
  <c r="J23" i="73"/>
  <c r="J26" i="73" s="1"/>
  <c r="S26" i="73" s="1"/>
  <c r="R28" i="73"/>
  <c r="S31" i="73" s="1"/>
  <c r="R28" i="74"/>
  <c r="S31" i="74" s="1"/>
  <c r="S32" i="74" s="1"/>
  <c r="S33" i="74" s="1"/>
  <c r="S23" i="72"/>
  <c r="J30" i="70"/>
  <c r="F11" i="30"/>
  <c r="D19" i="89" s="1"/>
  <c r="I22" i="89" s="1"/>
  <c r="I24" i="89" s="1"/>
  <c r="J29" i="70"/>
  <c r="G20" i="90"/>
  <c r="H20" i="90" s="1"/>
  <c r="H41" i="90" s="1"/>
  <c r="H39" i="90" s="1"/>
  <c r="H44" i="90" s="1"/>
  <c r="N80" i="29"/>
  <c r="H149" i="78"/>
  <c r="G41" i="80"/>
  <c r="F35" i="105"/>
  <c r="H32" i="9"/>
  <c r="F40" i="105"/>
  <c r="G40" i="105" s="1"/>
  <c r="G42" i="80"/>
  <c r="F2744" i="34"/>
  <c r="D34" i="85" s="1"/>
  <c r="F69" i="30"/>
  <c r="G45" i="80"/>
  <c r="F39" i="105"/>
  <c r="G39" i="105" s="1"/>
  <c r="G138" i="104"/>
  <c r="I138" i="104" s="1"/>
  <c r="G138" i="88"/>
  <c r="G136" i="88" s="1"/>
  <c r="G272" i="88" s="1"/>
  <c r="I127" i="104"/>
  <c r="D131" i="85"/>
  <c r="D133" i="85"/>
  <c r="K133" i="104"/>
  <c r="K127" i="104" s="1"/>
  <c r="L11" i="29"/>
  <c r="D130" i="85"/>
  <c r="D47" i="85"/>
  <c r="L61" i="29"/>
  <c r="H87" i="78"/>
  <c r="J11" i="70"/>
  <c r="F61" i="30"/>
  <c r="H13" i="89" s="1"/>
  <c r="H15" i="89" s="1"/>
  <c r="H16" i="89" s="1"/>
  <c r="J13" i="70"/>
  <c r="D7" i="85"/>
  <c r="D24" i="85"/>
  <c r="J24" i="70"/>
  <c r="F19" i="30"/>
  <c r="G46" i="80"/>
  <c r="J33" i="70"/>
  <c r="J25" i="70" s="1"/>
  <c r="S32" i="75"/>
  <c r="S33" i="75" s="1"/>
  <c r="S22" i="73"/>
  <c r="G167" i="78"/>
  <c r="L163" i="78"/>
  <c r="L23" i="29"/>
  <c r="F23" i="30"/>
  <c r="J24" i="71"/>
  <c r="R28" i="71" s="1"/>
  <c r="S31" i="71" s="1"/>
  <c r="J23" i="71"/>
  <c r="J26" i="71" s="1"/>
  <c r="S26" i="71" s="1"/>
  <c r="J24" i="76"/>
  <c r="R28" i="76" s="1"/>
  <c r="S31" i="76" s="1"/>
  <c r="N72" i="23"/>
  <c r="J25" i="72"/>
  <c r="R29" i="72" s="1"/>
  <c r="S32" i="72" s="1"/>
  <c r="J24" i="72"/>
  <c r="J27" i="72" s="1"/>
  <c r="S27" i="72" s="1"/>
  <c r="S22" i="76"/>
  <c r="J24" i="77"/>
  <c r="J23" i="77"/>
  <c r="J26" i="77" s="1"/>
  <c r="S26" i="77" s="1"/>
  <c r="S32" i="73"/>
  <c r="S33" i="73" s="1"/>
  <c r="H72" i="78"/>
  <c r="F57" i="30"/>
  <c r="L57" i="29"/>
  <c r="F67" i="30"/>
  <c r="L67" i="29"/>
  <c r="L92" i="58"/>
  <c r="N92" i="58" s="1"/>
  <c r="N11" i="58"/>
  <c r="H58" i="78"/>
  <c r="L53" i="29"/>
  <c r="F53" i="30"/>
  <c r="I63" i="33"/>
  <c r="G69" i="33" s="1"/>
  <c r="G68" i="33"/>
  <c r="AG73" i="61"/>
  <c r="D48" i="85"/>
  <c r="G22" i="89" l="1"/>
  <c r="G24" i="89" s="1"/>
  <c r="G25" i="89" s="1"/>
  <c r="H22" i="89"/>
  <c r="H24" i="89" s="1"/>
  <c r="H25" i="89" s="1"/>
  <c r="F22" i="89"/>
  <c r="F24" i="89" s="1"/>
  <c r="F25" i="89" s="1"/>
  <c r="E22" i="89"/>
  <c r="E24" i="89" s="1"/>
  <c r="E25" i="89" s="1"/>
  <c r="D22" i="89"/>
  <c r="D24" i="89" s="1"/>
  <c r="R27" i="71"/>
  <c r="R30" i="71" s="1"/>
  <c r="S30" i="71" s="1"/>
  <c r="G136" i="104"/>
  <c r="G338" i="104" s="1"/>
  <c r="G341" i="104" s="1"/>
  <c r="F13" i="89"/>
  <c r="F15" i="89" s="1"/>
  <c r="F16" i="89" s="1"/>
  <c r="F27" i="89" s="1"/>
  <c r="L39" i="29"/>
  <c r="F19" i="95"/>
  <c r="F25" i="95" s="1"/>
  <c r="F34" i="95" s="1"/>
  <c r="F37" i="95" s="1"/>
  <c r="H50" i="105" s="1"/>
  <c r="K138" i="104"/>
  <c r="K136" i="104" s="1"/>
  <c r="K338" i="104" s="1"/>
  <c r="I136" i="104"/>
  <c r="G275" i="88"/>
  <c r="I138" i="88"/>
  <c r="I136" i="88" s="1"/>
  <c r="D13" i="89"/>
  <c r="D15" i="89" s="1"/>
  <c r="D16" i="89" s="1"/>
  <c r="E13" i="89"/>
  <c r="E15" i="89" s="1"/>
  <c r="E16" i="89" s="1"/>
  <c r="I13" i="89"/>
  <c r="I15" i="89" s="1"/>
  <c r="I16" i="89" s="1"/>
  <c r="G13" i="89"/>
  <c r="G15" i="89" s="1"/>
  <c r="G16" i="89" s="1"/>
  <c r="G27" i="89" s="1"/>
  <c r="F39" i="30"/>
  <c r="H27" i="89"/>
  <c r="R28" i="72"/>
  <c r="R31" i="72" s="1"/>
  <c r="S31" i="72" s="1"/>
  <c r="S33" i="72" s="1"/>
  <c r="S34" i="72" s="1"/>
  <c r="J19" i="70"/>
  <c r="G166" i="78"/>
  <c r="G169" i="78" s="1"/>
  <c r="H163" i="78"/>
  <c r="D141" i="85"/>
  <c r="R27" i="76"/>
  <c r="R30" i="76" s="1"/>
  <c r="S30" i="76" s="1"/>
  <c r="S32" i="76" s="1"/>
  <c r="S33" i="76" s="1"/>
  <c r="D5" i="85"/>
  <c r="F65" i="30"/>
  <c r="F77" i="30" s="1"/>
  <c r="L65" i="29"/>
  <c r="L77" i="29" s="1"/>
  <c r="D138" i="85"/>
  <c r="R28" i="77"/>
  <c r="S31" i="77" s="1"/>
  <c r="R27" i="77"/>
  <c r="R30" i="77" s="1"/>
  <c r="S30" i="77" s="1"/>
  <c r="D140" i="85"/>
  <c r="J26" i="70"/>
  <c r="J20" i="70"/>
  <c r="J8" i="70"/>
  <c r="J21" i="70"/>
  <c r="S32" i="71"/>
  <c r="E27" i="89" l="1"/>
  <c r="L80" i="29"/>
  <c r="R81" i="29" s="1"/>
  <c r="D135" i="85"/>
  <c r="K138" i="88"/>
  <c r="K136" i="88" s="1"/>
  <c r="K272" i="88" s="1"/>
  <c r="F80" i="30"/>
  <c r="S32" i="77"/>
  <c r="S33" i="77" s="1"/>
  <c r="S33" i="71"/>
  <c r="H27" i="78"/>
  <c r="H30" i="78" s="1"/>
  <c r="Q81" i="29" l="1"/>
  <c r="O81" i="29"/>
  <c r="M81" i="29"/>
  <c r="L81" i="29"/>
  <c r="P81" i="29"/>
  <c r="T81" i="29"/>
  <c r="S81" i="29"/>
  <c r="N81" i="29"/>
  <c r="F81" i="30"/>
  <c r="K19" i="69"/>
  <c r="F34" i="105" s="1"/>
  <c r="F32" i="105" s="1"/>
  <c r="H31" i="78"/>
  <c r="H32" i="78" s="1"/>
  <c r="H34" i="78" s="1"/>
  <c r="H49" i="78" s="1"/>
  <c r="G32" i="105" l="1"/>
  <c r="G41" i="105" s="1"/>
  <c r="H44" i="105" s="1"/>
  <c r="H20" i="105" s="1"/>
  <c r="F41" i="105"/>
  <c r="K21" i="69"/>
  <c r="G173" i="78" s="1"/>
  <c r="G168" i="78" s="1"/>
  <c r="G172" i="78" s="1"/>
  <c r="G174" i="78" s="1"/>
  <c r="G40" i="80"/>
  <c r="G38" i="80" s="1"/>
  <c r="G47" i="80" s="1"/>
  <c r="H50" i="80" s="1"/>
  <c r="H24" i="80" s="1"/>
  <c r="H52" i="80" s="1"/>
  <c r="H56" i="80" s="1"/>
  <c r="G175" i="78"/>
  <c r="H46" i="105" l="1"/>
  <c r="H48" i="105" s="1"/>
  <c r="G18" i="105"/>
  <c r="K22" i="69"/>
  <c r="G76" i="65"/>
  <c r="H79" i="65" s="1"/>
  <c r="G23" i="80"/>
  <c r="G176" i="78"/>
  <c r="G177" i="78"/>
  <c r="H81" i="65" l="1"/>
  <c r="H16" i="80"/>
  <c r="H18" i="80" s="1"/>
  <c r="H54" i="80" s="1"/>
  <c r="H58" i="80"/>
  <c r="H177" i="78"/>
  <c r="H45" i="90" l="1"/>
  <c r="H60" i="80"/>
  <c r="L35" i="30" l="1"/>
  <c r="L39" i="30" s="1"/>
  <c r="I18" i="89" s="1"/>
  <c r="I25" i="89" s="1"/>
  <c r="I27" i="89" s="1"/>
  <c r="G35" i="30"/>
  <c r="G39" i="30" s="1"/>
  <c r="G80" i="30" l="1"/>
  <c r="D137" i="85"/>
  <c r="D18" i="89"/>
  <c r="D25" i="89" s="1"/>
  <c r="D27" i="89" s="1"/>
  <c r="D29" i="89" s="1"/>
  <c r="E29" i="89" s="1"/>
  <c r="F29" i="89" s="1"/>
  <c r="G29" i="89" s="1"/>
  <c r="H29" i="89" s="1"/>
  <c r="I29" i="89" s="1"/>
  <c r="L80" i="30"/>
  <c r="G81" i="30" l="1"/>
  <c r="J81" i="30"/>
  <c r="K81" i="30"/>
  <c r="H81" i="30"/>
  <c r="I81" i="30"/>
  <c r="L81" i="30"/>
</calcChain>
</file>

<file path=xl/sharedStrings.xml><?xml version="1.0" encoding="utf-8"?>
<sst xmlns="http://schemas.openxmlformats.org/spreadsheetml/2006/main" count="6669" uniqueCount="2902">
  <si>
    <t>A</t>
  </si>
  <si>
    <t>B</t>
  </si>
  <si>
    <t>C</t>
  </si>
  <si>
    <t>Trading Book Ratio A/B (%)</t>
  </si>
  <si>
    <t>I</t>
  </si>
  <si>
    <t>H</t>
  </si>
  <si>
    <t>Market Value of the Underlying Securities</t>
  </si>
  <si>
    <t>Market Value of the Options</t>
  </si>
  <si>
    <t>Risk Charge</t>
  </si>
  <si>
    <t>Amount the Option is in the Money</t>
  </si>
  <si>
    <t>Capital Charge</t>
  </si>
  <si>
    <t>Total Long Call</t>
  </si>
  <si>
    <t>Total Long Put</t>
  </si>
  <si>
    <t>Total Capital Charge for Equity Options:</t>
  </si>
  <si>
    <t>Total Capital Charge for Foreign Exchange Options:</t>
  </si>
  <si>
    <t>Total Capital Charge for Commodity Options:</t>
  </si>
  <si>
    <t>Customer</t>
  </si>
  <si>
    <t>Amount</t>
  </si>
  <si>
    <t>Related Party</t>
  </si>
  <si>
    <t>Maturity Date</t>
  </si>
  <si>
    <t>1.</t>
  </si>
  <si>
    <t>2.</t>
  </si>
  <si>
    <t>3.</t>
  </si>
  <si>
    <t>4.</t>
  </si>
  <si>
    <t>5.</t>
  </si>
  <si>
    <t>6.</t>
  </si>
  <si>
    <t>7.</t>
  </si>
  <si>
    <t>8.</t>
  </si>
  <si>
    <t>9.</t>
  </si>
  <si>
    <t>10.</t>
  </si>
  <si>
    <t>Total</t>
  </si>
  <si>
    <t>D</t>
  </si>
  <si>
    <t>E</t>
  </si>
  <si>
    <t>F</t>
  </si>
  <si>
    <t>Commodity Instruments</t>
  </si>
  <si>
    <t>Gross Long</t>
  </si>
  <si>
    <t>Gross Short</t>
  </si>
  <si>
    <t>Gross Equity Position</t>
  </si>
  <si>
    <t>Net Open Position</t>
  </si>
  <si>
    <t>15% of Net Open</t>
  </si>
  <si>
    <t>3% Net Position</t>
  </si>
  <si>
    <t>(Col A + B)</t>
  </si>
  <si>
    <t>(Col A - B)</t>
  </si>
  <si>
    <t>(15% of D)</t>
  </si>
  <si>
    <t>(3% of C)</t>
  </si>
  <si>
    <t>Institution</t>
  </si>
  <si>
    <t xml:space="preserve">Related Party </t>
  </si>
  <si>
    <t>Exempt Exposure</t>
  </si>
  <si>
    <t>Country of Office/Branch Where Loan Booked</t>
  </si>
  <si>
    <t>Investment Level</t>
  </si>
  <si>
    <t>Counterparty Rating</t>
  </si>
  <si>
    <t>Rating Agency</t>
  </si>
  <si>
    <t>Investments</t>
  </si>
  <si>
    <t>N.B. Please select from the drop down lists for Related Party, Type and Investment Level.</t>
  </si>
  <si>
    <t xml:space="preserve">Type </t>
  </si>
  <si>
    <t>Amount $</t>
  </si>
  <si>
    <t>Provision $</t>
  </si>
  <si>
    <t>Net Value $</t>
  </si>
  <si>
    <t>11.</t>
  </si>
  <si>
    <t>12.</t>
  </si>
  <si>
    <t>13.</t>
  </si>
  <si>
    <t>14.</t>
  </si>
  <si>
    <t>15.</t>
  </si>
  <si>
    <t>16.</t>
  </si>
  <si>
    <t>17.</t>
  </si>
  <si>
    <t>18.</t>
  </si>
  <si>
    <t>19.</t>
  </si>
  <si>
    <t>20.</t>
  </si>
  <si>
    <t>T Y P E</t>
  </si>
  <si>
    <t>Book Value</t>
  </si>
  <si>
    <t>Market Value</t>
  </si>
  <si>
    <t>Net Unrealized Gain/(Loss)</t>
  </si>
  <si>
    <t>1</t>
  </si>
  <si>
    <t>Total Trading Securities</t>
  </si>
  <si>
    <t>1.1</t>
  </si>
  <si>
    <t>Debt</t>
  </si>
  <si>
    <t>1.2</t>
  </si>
  <si>
    <t>Equity</t>
  </si>
  <si>
    <t>1.3</t>
  </si>
  <si>
    <t>Other</t>
  </si>
  <si>
    <t>2</t>
  </si>
  <si>
    <t>Total Investment and Held-to-Maturity</t>
  </si>
  <si>
    <t>2.1</t>
  </si>
  <si>
    <t>2.2</t>
  </si>
  <si>
    <t>2.3</t>
  </si>
  <si>
    <t>3</t>
  </si>
  <si>
    <t>Other (Specify)</t>
  </si>
  <si>
    <t>3.1</t>
  </si>
  <si>
    <t>3.2</t>
  </si>
  <si>
    <t>3.3</t>
  </si>
  <si>
    <t>3.4</t>
  </si>
  <si>
    <t>3.5</t>
  </si>
  <si>
    <t>4</t>
  </si>
  <si>
    <t>Grand Total</t>
  </si>
  <si>
    <t>Currency Type</t>
  </si>
  <si>
    <t>Value of Security Pledged</t>
  </si>
  <si>
    <t>Description</t>
  </si>
  <si>
    <t>TOTAL</t>
  </si>
  <si>
    <t>AVERAGE</t>
  </si>
  <si>
    <t>Not Rated</t>
  </si>
  <si>
    <t>NotRated</t>
  </si>
  <si>
    <t>InvestmentLevel</t>
  </si>
  <si>
    <t>Low</t>
  </si>
  <si>
    <t>Medium</t>
  </si>
  <si>
    <t>High</t>
  </si>
  <si>
    <t>InvestmentType</t>
  </si>
  <si>
    <t>N</t>
  </si>
  <si>
    <t>Y/N</t>
  </si>
  <si>
    <t>Y</t>
  </si>
  <si>
    <t xml:space="preserve">DEVELOPING COUNTRIES (4T) </t>
  </si>
  <si>
    <t>4T</t>
  </si>
  <si>
    <t>Country</t>
  </si>
  <si>
    <t>4Y</t>
  </si>
  <si>
    <t>Residual Asia and Pacific</t>
  </si>
  <si>
    <t>2O</t>
  </si>
  <si>
    <t>Wallis and Futuna</t>
  </si>
  <si>
    <t>WF</t>
  </si>
  <si>
    <t>Vietnam</t>
  </si>
  <si>
    <t>VN</t>
  </si>
  <si>
    <t>Uzbekistan</t>
  </si>
  <si>
    <t>UZ</t>
  </si>
  <si>
    <t>PU</t>
  </si>
  <si>
    <t>TV</t>
  </si>
  <si>
    <t>Turkmenistan</t>
  </si>
  <si>
    <t>TM</t>
  </si>
  <si>
    <t>Tonga</t>
  </si>
  <si>
    <t>TO</t>
  </si>
  <si>
    <t>Timor Leste</t>
  </si>
  <si>
    <t>TL</t>
  </si>
  <si>
    <t>Thailand</t>
  </si>
  <si>
    <t>TH</t>
  </si>
  <si>
    <t>Tajikistan</t>
  </si>
  <si>
    <t>TJ</t>
  </si>
  <si>
    <t>Taiwan,China</t>
  </si>
  <si>
    <t>TW</t>
  </si>
  <si>
    <t>Sri Lanka</t>
  </si>
  <si>
    <t>LK</t>
  </si>
  <si>
    <t xml:space="preserve">South Korea </t>
  </si>
  <si>
    <t>KR</t>
  </si>
  <si>
    <t>Solomon Islands</t>
  </si>
  <si>
    <t>SB</t>
  </si>
  <si>
    <t>Samoa</t>
  </si>
  <si>
    <t>WS</t>
  </si>
  <si>
    <t>Philippines</t>
  </si>
  <si>
    <t>PH</t>
  </si>
  <si>
    <t>Papua New Guinea</t>
  </si>
  <si>
    <t>PG</t>
  </si>
  <si>
    <t>Palau</t>
  </si>
  <si>
    <t>PW</t>
  </si>
  <si>
    <t>Pakistan</t>
  </si>
  <si>
    <t>PK</t>
  </si>
  <si>
    <t xml:space="preserve">North Korea </t>
  </si>
  <si>
    <t>KP</t>
  </si>
  <si>
    <t>New Caledonia</t>
  </si>
  <si>
    <t>NC</t>
  </si>
  <si>
    <t>Nepal</t>
  </si>
  <si>
    <t>NP</t>
  </si>
  <si>
    <t>Nauru</t>
  </si>
  <si>
    <t>NR</t>
  </si>
  <si>
    <t>MM</t>
  </si>
  <si>
    <t>Mongolia</t>
  </si>
  <si>
    <t>MN</t>
  </si>
  <si>
    <t>Micronesia</t>
  </si>
  <si>
    <t>FM</t>
  </si>
  <si>
    <t>Marshall Islands</t>
  </si>
  <si>
    <t>MH</t>
  </si>
  <si>
    <t>Maldives</t>
  </si>
  <si>
    <t>MV</t>
  </si>
  <si>
    <t>MY</t>
  </si>
  <si>
    <t>Laos</t>
  </si>
  <si>
    <t>LA</t>
  </si>
  <si>
    <t>Kyrgyz Republic</t>
  </si>
  <si>
    <t>KG</t>
  </si>
  <si>
    <t>KI</t>
  </si>
  <si>
    <t>Kazakhstan</t>
  </si>
  <si>
    <t>KZ</t>
  </si>
  <si>
    <t>Indonesia</t>
  </si>
  <si>
    <t>ID</t>
  </si>
  <si>
    <t>India</t>
  </si>
  <si>
    <t>IN</t>
  </si>
  <si>
    <t>Georgia</t>
  </si>
  <si>
    <t>GE</t>
  </si>
  <si>
    <t>PF</t>
  </si>
  <si>
    <t>Fiji</t>
  </si>
  <si>
    <t>FJ</t>
  </si>
  <si>
    <t>China</t>
  </si>
  <si>
    <t>CN</t>
  </si>
  <si>
    <t>KH</t>
  </si>
  <si>
    <t>Brunei</t>
  </si>
  <si>
    <t>BN</t>
  </si>
  <si>
    <t>1W</t>
  </si>
  <si>
    <t>Bhutan</t>
  </si>
  <si>
    <t>BT</t>
  </si>
  <si>
    <t>Bangladesh</t>
  </si>
  <si>
    <t>BD</t>
  </si>
  <si>
    <t>Azerbaijan</t>
  </si>
  <si>
    <t>AZ</t>
  </si>
  <si>
    <t>Armenia</t>
  </si>
  <si>
    <t>AM</t>
  </si>
  <si>
    <t>Afghanistan</t>
  </si>
  <si>
    <t>AF</t>
  </si>
  <si>
    <t>Developing Asia and Pacific (4Y)</t>
  </si>
  <si>
    <t>4W</t>
  </si>
  <si>
    <t>2W</t>
  </si>
  <si>
    <t>Zimbabwe</t>
  </si>
  <si>
    <t>ZW</t>
  </si>
  <si>
    <t>Zambia</t>
  </si>
  <si>
    <t>ZM</t>
  </si>
  <si>
    <t>Yemen</t>
  </si>
  <si>
    <t>YE</t>
  </si>
  <si>
    <t>United Arab Emirates</t>
  </si>
  <si>
    <t>AE</t>
  </si>
  <si>
    <t>Uganda</t>
  </si>
  <si>
    <t>UG</t>
  </si>
  <si>
    <t>Tunisia</t>
  </si>
  <si>
    <t>TN</t>
  </si>
  <si>
    <t>Togo</t>
  </si>
  <si>
    <t>TG</t>
  </si>
  <si>
    <t>Tanzania</t>
  </si>
  <si>
    <t>TZ</t>
  </si>
  <si>
    <t>Syria</t>
  </si>
  <si>
    <t>SY</t>
  </si>
  <si>
    <t>Swaziland</t>
  </si>
  <si>
    <t>SZ</t>
  </si>
  <si>
    <t>Sudan</t>
  </si>
  <si>
    <t>SD</t>
  </si>
  <si>
    <t>SH</t>
  </si>
  <si>
    <t>South Africa</t>
  </si>
  <si>
    <t>ZA</t>
  </si>
  <si>
    <t>Somalia</t>
  </si>
  <si>
    <t>SO</t>
  </si>
  <si>
    <t>Sierra Leone</t>
  </si>
  <si>
    <t>SL</t>
  </si>
  <si>
    <t>Seychelles</t>
  </si>
  <si>
    <t>SC</t>
  </si>
  <si>
    <t>Senegal</t>
  </si>
  <si>
    <t>SN</t>
  </si>
  <si>
    <t>Saudi Arabia</t>
  </si>
  <si>
    <t>SA</t>
  </si>
  <si>
    <t>Sao Tome and Principe</t>
  </si>
  <si>
    <t>ST</t>
  </si>
  <si>
    <t>Rwanda</t>
  </si>
  <si>
    <t>RW</t>
  </si>
  <si>
    <t>Qatar</t>
  </si>
  <si>
    <t>QA</t>
  </si>
  <si>
    <t>Palestinian Territory</t>
  </si>
  <si>
    <t>PS</t>
  </si>
  <si>
    <t>Oman</t>
  </si>
  <si>
    <t>OM</t>
  </si>
  <si>
    <t>Nigeria</t>
  </si>
  <si>
    <t>NG</t>
  </si>
  <si>
    <t>Niger</t>
  </si>
  <si>
    <t>NE</t>
  </si>
  <si>
    <t>Namibia</t>
  </si>
  <si>
    <t>NA</t>
  </si>
  <si>
    <t>Mozambique</t>
  </si>
  <si>
    <t>MZ</t>
  </si>
  <si>
    <t>Morocco</t>
  </si>
  <si>
    <t>MA</t>
  </si>
  <si>
    <t>Mauritania</t>
  </si>
  <si>
    <t>MR</t>
  </si>
  <si>
    <t>Mali</t>
  </si>
  <si>
    <t>ML</t>
  </si>
  <si>
    <t>Malawi</t>
  </si>
  <si>
    <t>MW</t>
  </si>
  <si>
    <t>Madagascar</t>
  </si>
  <si>
    <t>MG</t>
  </si>
  <si>
    <t>Libya</t>
  </si>
  <si>
    <t>LY</t>
  </si>
  <si>
    <t>Liberia</t>
  </si>
  <si>
    <t>LR</t>
  </si>
  <si>
    <t>Lesotho</t>
  </si>
  <si>
    <t>LS</t>
  </si>
  <si>
    <t>Kuwait</t>
  </si>
  <si>
    <t>KW</t>
  </si>
  <si>
    <t>Kenya</t>
  </si>
  <si>
    <t>KE</t>
  </si>
  <si>
    <t>Jordan</t>
  </si>
  <si>
    <t>JO</t>
  </si>
  <si>
    <t>Israel</t>
  </si>
  <si>
    <t>IL</t>
  </si>
  <si>
    <t>Iraq</t>
  </si>
  <si>
    <t>IQ</t>
  </si>
  <si>
    <t>Iran</t>
  </si>
  <si>
    <t>IR</t>
  </si>
  <si>
    <t>Guinea-Bissau</t>
  </si>
  <si>
    <t>GW</t>
  </si>
  <si>
    <t>Guinea</t>
  </si>
  <si>
    <t>GN</t>
  </si>
  <si>
    <t>Ghana</t>
  </si>
  <si>
    <t>GH</t>
  </si>
  <si>
    <t>Gambia</t>
  </si>
  <si>
    <t>GM</t>
  </si>
  <si>
    <t>Gabon</t>
  </si>
  <si>
    <t>GA</t>
  </si>
  <si>
    <t>Ethiopia</t>
  </si>
  <si>
    <t>ET</t>
  </si>
  <si>
    <t>Eritrea</t>
  </si>
  <si>
    <t>ER</t>
  </si>
  <si>
    <t>Equatorial Guinea</t>
  </si>
  <si>
    <t>GQ</t>
  </si>
  <si>
    <t>Egypt</t>
  </si>
  <si>
    <t>EG</t>
  </si>
  <si>
    <t>Djibouti</t>
  </si>
  <si>
    <t>DJ</t>
  </si>
  <si>
    <t>Cote d'Ivoire</t>
  </si>
  <si>
    <t>CI</t>
  </si>
  <si>
    <t>CD</t>
  </si>
  <si>
    <t>Congo</t>
  </si>
  <si>
    <t>CG</t>
  </si>
  <si>
    <t>Comoros Islands</t>
  </si>
  <si>
    <t>KM</t>
  </si>
  <si>
    <t>Chad</t>
  </si>
  <si>
    <t>TD</t>
  </si>
  <si>
    <t>Central African Republic</t>
  </si>
  <si>
    <t>CF</t>
  </si>
  <si>
    <t>Cape Verde</t>
  </si>
  <si>
    <t>CV</t>
  </si>
  <si>
    <t>Cameroon</t>
  </si>
  <si>
    <t>CM</t>
  </si>
  <si>
    <t>Burundi</t>
  </si>
  <si>
    <t>BI</t>
  </si>
  <si>
    <t>BF</t>
  </si>
  <si>
    <t>Botswana</t>
  </si>
  <si>
    <t>BW</t>
  </si>
  <si>
    <t>Benin</t>
  </si>
  <si>
    <t>BJ</t>
  </si>
  <si>
    <t>Angola</t>
  </si>
  <si>
    <t>AO</t>
  </si>
  <si>
    <t>Algeria</t>
  </si>
  <si>
    <t>DZ</t>
  </si>
  <si>
    <t>Developing Africa and Middle East (4W)</t>
  </si>
  <si>
    <t>4U</t>
  </si>
  <si>
    <t xml:space="preserve">Residual Latin America and Caribbean </t>
  </si>
  <si>
    <t>2H</t>
  </si>
  <si>
    <t>Venezuela</t>
  </si>
  <si>
    <t>VE</t>
  </si>
  <si>
    <t>Uruguay</t>
  </si>
  <si>
    <t>UY</t>
  </si>
  <si>
    <t>Turks and Caicos</t>
  </si>
  <si>
    <t>TC</t>
  </si>
  <si>
    <t>Trinidad and Tobago</t>
  </si>
  <si>
    <t>TT</t>
  </si>
  <si>
    <t>Suriname</t>
  </si>
  <si>
    <t>SR</t>
  </si>
  <si>
    <t>VC</t>
  </si>
  <si>
    <t>St. Lucia</t>
  </si>
  <si>
    <t>LC</t>
  </si>
  <si>
    <t>Peru</t>
  </si>
  <si>
    <t>PE</t>
  </si>
  <si>
    <t>Paraguay</t>
  </si>
  <si>
    <t>PY</t>
  </si>
  <si>
    <t>Nicaragua</t>
  </si>
  <si>
    <t>NI</t>
  </si>
  <si>
    <t>Mexico</t>
  </si>
  <si>
    <t>MX</t>
  </si>
  <si>
    <t>Jamaica</t>
  </si>
  <si>
    <t>JM</t>
  </si>
  <si>
    <t>Honduras</t>
  </si>
  <si>
    <t>HN</t>
  </si>
  <si>
    <t>Haiti</t>
  </si>
  <si>
    <t>HT</t>
  </si>
  <si>
    <t>Guyana</t>
  </si>
  <si>
    <t>GY</t>
  </si>
  <si>
    <t>Guatemala</t>
  </si>
  <si>
    <t>GT</t>
  </si>
  <si>
    <t>Grenada</t>
  </si>
  <si>
    <t>GD</t>
  </si>
  <si>
    <t>Falkland Islands</t>
  </si>
  <si>
    <t>FK</t>
  </si>
  <si>
    <t>El Salvador</t>
  </si>
  <si>
    <t>SV</t>
  </si>
  <si>
    <t>Ecuador</t>
  </si>
  <si>
    <t>EC</t>
  </si>
  <si>
    <t>Dominican Republic</t>
  </si>
  <si>
    <t>DO</t>
  </si>
  <si>
    <t>Dominica</t>
  </si>
  <si>
    <t>DM</t>
  </si>
  <si>
    <t>Cuba</t>
  </si>
  <si>
    <t>CU</t>
  </si>
  <si>
    <t>Costa Rica</t>
  </si>
  <si>
    <t>CR</t>
  </si>
  <si>
    <t>Colombia</t>
  </si>
  <si>
    <t>CO</t>
  </si>
  <si>
    <t>Chile</t>
  </si>
  <si>
    <t>CL</t>
  </si>
  <si>
    <t>Brazil</t>
  </si>
  <si>
    <t>BR</t>
  </si>
  <si>
    <t>Bolivia</t>
  </si>
  <si>
    <t>BO</t>
  </si>
  <si>
    <t>Belize</t>
  </si>
  <si>
    <t>BZ</t>
  </si>
  <si>
    <t>Argentina</t>
  </si>
  <si>
    <t>AR</t>
  </si>
  <si>
    <t>Developing Latin America and Caribbean (4U)</t>
  </si>
  <si>
    <t>3C</t>
  </si>
  <si>
    <t>2B</t>
  </si>
  <si>
    <t>Ukraine</t>
  </si>
  <si>
    <t>UA</t>
  </si>
  <si>
    <t>Turkey</t>
  </si>
  <si>
    <t>TR</t>
  </si>
  <si>
    <t>Slovenia</t>
  </si>
  <si>
    <t>SI</t>
  </si>
  <si>
    <t>Slovakia</t>
  </si>
  <si>
    <t>SK</t>
  </si>
  <si>
    <t>Serbia and Montenegro</t>
  </si>
  <si>
    <t>CS</t>
  </si>
  <si>
    <t>Russia</t>
  </si>
  <si>
    <t>RU</t>
  </si>
  <si>
    <t>Romania</t>
  </si>
  <si>
    <t>RO</t>
  </si>
  <si>
    <t>Poland</t>
  </si>
  <si>
    <t>PL</t>
  </si>
  <si>
    <t>Moldova</t>
  </si>
  <si>
    <t>MD</t>
  </si>
  <si>
    <t>Malta</t>
  </si>
  <si>
    <t>MT</t>
  </si>
  <si>
    <t>MK</t>
  </si>
  <si>
    <t>Lithuania</t>
  </si>
  <si>
    <t>LT</t>
  </si>
  <si>
    <t>Latvia</t>
  </si>
  <si>
    <t>LV</t>
  </si>
  <si>
    <t>Hungary</t>
  </si>
  <si>
    <t>HU</t>
  </si>
  <si>
    <t>Estonia</t>
  </si>
  <si>
    <t>EE</t>
  </si>
  <si>
    <t>Czech Republic</t>
  </si>
  <si>
    <t>CZ</t>
  </si>
  <si>
    <t>Cyprus</t>
  </si>
  <si>
    <t>CY</t>
  </si>
  <si>
    <t>Croatia</t>
  </si>
  <si>
    <t>HR</t>
  </si>
  <si>
    <t>Bulgaria</t>
  </si>
  <si>
    <t>BG</t>
  </si>
  <si>
    <t>Bosnia and Herzegovina</t>
  </si>
  <si>
    <t>BA</t>
  </si>
  <si>
    <t>Belarus</t>
  </si>
  <si>
    <t>BY</t>
  </si>
  <si>
    <t>Albania</t>
  </si>
  <si>
    <t>AL</t>
  </si>
  <si>
    <t>DEVELOPING EUROPE (3C)</t>
  </si>
  <si>
    <t>1N</t>
  </si>
  <si>
    <t>1Z</t>
  </si>
  <si>
    <t>Vanuatu</t>
  </si>
  <si>
    <t>VU</t>
  </si>
  <si>
    <t>Singapore</t>
  </si>
  <si>
    <t>SG</t>
  </si>
  <si>
    <t>Panama</t>
  </si>
  <si>
    <t>PA</t>
  </si>
  <si>
    <t>AN</t>
  </si>
  <si>
    <t>Mauritius</t>
  </si>
  <si>
    <t>MU</t>
  </si>
  <si>
    <t>Macau SAR</t>
  </si>
  <si>
    <t>MO</t>
  </si>
  <si>
    <t>Lebanon</t>
  </si>
  <si>
    <t>LB</t>
  </si>
  <si>
    <t>Jersey</t>
  </si>
  <si>
    <t>JE</t>
  </si>
  <si>
    <t>Isle of Man</t>
  </si>
  <si>
    <t>IM</t>
  </si>
  <si>
    <t>Hong Kong SAR</t>
  </si>
  <si>
    <t>HK</t>
  </si>
  <si>
    <t>Guernsey</t>
  </si>
  <si>
    <t>GG</t>
  </si>
  <si>
    <t>Gibraltar</t>
  </si>
  <si>
    <t>GI</t>
  </si>
  <si>
    <t>Cayman Islands</t>
  </si>
  <si>
    <t>KY</t>
  </si>
  <si>
    <t>Bermuda</t>
  </si>
  <si>
    <t>BM</t>
  </si>
  <si>
    <t>Barbados</t>
  </si>
  <si>
    <t>BB</t>
  </si>
  <si>
    <t>Bahrain</t>
  </si>
  <si>
    <t>BH</t>
  </si>
  <si>
    <t>Bahamas</t>
  </si>
  <si>
    <t>BS</t>
  </si>
  <si>
    <t>Aruba</t>
  </si>
  <si>
    <t>AW</t>
  </si>
  <si>
    <t>OFFSHORE CENTRES (1N)</t>
  </si>
  <si>
    <t>5R</t>
  </si>
  <si>
    <t>US</t>
  </si>
  <si>
    <t>NZ</t>
  </si>
  <si>
    <t>Japan</t>
  </si>
  <si>
    <t>JP</t>
  </si>
  <si>
    <t>Canada</t>
  </si>
  <si>
    <t>CA</t>
  </si>
  <si>
    <t>AU</t>
  </si>
  <si>
    <t>Vatican</t>
  </si>
  <si>
    <t>VA</t>
  </si>
  <si>
    <t>U1</t>
  </si>
  <si>
    <t>CH</t>
  </si>
  <si>
    <t>Sweden</t>
  </si>
  <si>
    <t>SE</t>
  </si>
  <si>
    <t>ES</t>
  </si>
  <si>
    <t>San Marino</t>
  </si>
  <si>
    <t>SM</t>
  </si>
  <si>
    <t>PT</t>
  </si>
  <si>
    <t>NO</t>
  </si>
  <si>
    <t>Netherlands</t>
  </si>
  <si>
    <t>NL</t>
  </si>
  <si>
    <t>Luxembourg</t>
  </si>
  <si>
    <t>LU</t>
  </si>
  <si>
    <t>Liechtenstein</t>
  </si>
  <si>
    <t>LI</t>
  </si>
  <si>
    <t>Italy</t>
  </si>
  <si>
    <t>IT</t>
  </si>
  <si>
    <t>Ireland</t>
  </si>
  <si>
    <t>IE</t>
  </si>
  <si>
    <t>Iceland</t>
  </si>
  <si>
    <t>IS</t>
  </si>
  <si>
    <t>Greenland</t>
  </si>
  <si>
    <t>GL</t>
  </si>
  <si>
    <t>Greece</t>
  </si>
  <si>
    <t>GR</t>
  </si>
  <si>
    <t>DE</t>
  </si>
  <si>
    <t>FR</t>
  </si>
  <si>
    <t>FI</t>
  </si>
  <si>
    <t>Faroe Island</t>
  </si>
  <si>
    <t>FO</t>
  </si>
  <si>
    <t>DK</t>
  </si>
  <si>
    <t>Belgium</t>
  </si>
  <si>
    <t>BE</t>
  </si>
  <si>
    <t>Austria</t>
  </si>
  <si>
    <t>AT</t>
  </si>
  <si>
    <t>Andorra</t>
  </si>
  <si>
    <t>AD</t>
  </si>
  <si>
    <t>DEVELOPED COUNTRIES (5R)</t>
  </si>
  <si>
    <t>Parent Key</t>
  </si>
  <si>
    <r>
      <t xml:space="preserve">Label </t>
    </r>
    <r>
      <rPr>
        <b/>
        <sz val="11"/>
        <color indexed="10"/>
        <rFont val="Calibri"/>
        <family val="2"/>
      </rPr>
      <t>*</t>
    </r>
  </si>
  <si>
    <r>
      <t xml:space="preserve">Key </t>
    </r>
    <r>
      <rPr>
        <b/>
        <sz val="11"/>
        <color indexed="10"/>
        <rFont val="Calibri"/>
        <family val="2"/>
      </rPr>
      <t>*</t>
    </r>
  </si>
  <si>
    <r>
      <t xml:space="preserve">Enumeration </t>
    </r>
    <r>
      <rPr>
        <b/>
        <sz val="11"/>
        <color indexed="10"/>
        <rFont val="Calibri"/>
        <family val="2"/>
      </rPr>
      <t>*</t>
    </r>
  </si>
  <si>
    <t>OtherNonEURGBP</t>
  </si>
  <si>
    <t>Currency</t>
  </si>
  <si>
    <t>PAB-Panamanian Balboa</t>
  </si>
  <si>
    <t>PAB</t>
  </si>
  <si>
    <t>BRL-Brazilian Real</t>
  </si>
  <si>
    <t>BRL</t>
  </si>
  <si>
    <t>INR-Indian Rupee</t>
  </si>
  <si>
    <t>INR</t>
  </si>
  <si>
    <t>MXN-Mexican Peso</t>
  </si>
  <si>
    <t>MXN</t>
  </si>
  <si>
    <t>HKD-Hong Kong Dollar</t>
  </si>
  <si>
    <t>HKD</t>
  </si>
  <si>
    <t>CAD-Canadian Dollar</t>
  </si>
  <si>
    <t>CAD</t>
  </si>
  <si>
    <t>CHF-Swiss Franc</t>
  </si>
  <si>
    <t>CHF</t>
  </si>
  <si>
    <t>JPY-Japanese Yen</t>
  </si>
  <si>
    <t>JPY</t>
  </si>
  <si>
    <t>OtherNonB$USD</t>
  </si>
  <si>
    <t>Other Non EUR/GBP</t>
  </si>
  <si>
    <t>GBP-British Pound</t>
  </si>
  <si>
    <t>GBP</t>
  </si>
  <si>
    <t>EUR-Euro Currency</t>
  </si>
  <si>
    <t>EUR</t>
  </si>
  <si>
    <t>Frgn</t>
  </si>
  <si>
    <t>Other Non B$/USD</t>
  </si>
  <si>
    <t>USD-United States Dollar</t>
  </si>
  <si>
    <t>USD</t>
  </si>
  <si>
    <t>Dom</t>
  </si>
  <si>
    <t>B$-Bahamian Dollar</t>
  </si>
  <si>
    <t>B$</t>
  </si>
  <si>
    <t>Foreign</t>
  </si>
  <si>
    <t>Domestic</t>
  </si>
  <si>
    <t>Column1</t>
  </si>
  <si>
    <t>Column2</t>
  </si>
  <si>
    <t>Column3</t>
  </si>
  <si>
    <t>Column4</t>
  </si>
  <si>
    <t>Column5</t>
  </si>
  <si>
    <t>Column6</t>
  </si>
  <si>
    <t>Column7</t>
  </si>
  <si>
    <t>Column8</t>
  </si>
  <si>
    <t>Column9</t>
  </si>
  <si>
    <t>Column10</t>
  </si>
  <si>
    <t>Column11</t>
  </si>
  <si>
    <t>Column12</t>
  </si>
  <si>
    <t>Column13</t>
  </si>
  <si>
    <t>Column14</t>
  </si>
  <si>
    <t>Column15</t>
  </si>
  <si>
    <t>Column16</t>
  </si>
  <si>
    <t>Column17</t>
  </si>
  <si>
    <t>Column18</t>
  </si>
  <si>
    <t>Column19</t>
  </si>
  <si>
    <t>Column20</t>
  </si>
  <si>
    <t>Column21</t>
  </si>
  <si>
    <t>Column22</t>
  </si>
  <si>
    <t>Column23</t>
  </si>
  <si>
    <t>Column24</t>
  </si>
  <si>
    <t>Column25</t>
  </si>
  <si>
    <t>Column26</t>
  </si>
  <si>
    <t>Column27</t>
  </si>
  <si>
    <t>Column28</t>
  </si>
  <si>
    <t>Column29</t>
  </si>
  <si>
    <t>Column30</t>
  </si>
  <si>
    <t>Column31</t>
  </si>
  <si>
    <t>Column32</t>
  </si>
  <si>
    <t>Column33</t>
  </si>
  <si>
    <t>Column34</t>
  </si>
  <si>
    <t>Column35</t>
  </si>
  <si>
    <t>Column36</t>
  </si>
  <si>
    <t>Column37</t>
  </si>
  <si>
    <t>Column38</t>
  </si>
  <si>
    <t>Column39</t>
  </si>
  <si>
    <t>Column40</t>
  </si>
  <si>
    <t>Column41</t>
  </si>
  <si>
    <t>Column42</t>
  </si>
  <si>
    <t>Column43</t>
  </si>
  <si>
    <t>Column44</t>
  </si>
  <si>
    <t>Column45</t>
  </si>
  <si>
    <t>Column46</t>
  </si>
  <si>
    <t>Column47</t>
  </si>
  <si>
    <t>Column48</t>
  </si>
  <si>
    <t>Column49</t>
  </si>
  <si>
    <t>Column50</t>
  </si>
  <si>
    <t>Column51</t>
  </si>
  <si>
    <t>Column52</t>
  </si>
  <si>
    <t>Column53</t>
  </si>
  <si>
    <t>Column54</t>
  </si>
  <si>
    <t>Column55</t>
  </si>
  <si>
    <t>Column56</t>
  </si>
  <si>
    <t>Column57</t>
  </si>
  <si>
    <t>Column58</t>
  </si>
  <si>
    <t>Column59</t>
  </si>
  <si>
    <t>Column60</t>
  </si>
  <si>
    <t>Column61</t>
  </si>
  <si>
    <t>Column62</t>
  </si>
  <si>
    <t>Column63</t>
  </si>
  <si>
    <t>Column64</t>
  </si>
  <si>
    <t>Column65</t>
  </si>
  <si>
    <t>Column66</t>
  </si>
  <si>
    <t>Column67</t>
  </si>
  <si>
    <t>Column68</t>
  </si>
  <si>
    <t>Column69</t>
  </si>
  <si>
    <t>Column70</t>
  </si>
  <si>
    <t>Column71</t>
  </si>
  <si>
    <t>Column72</t>
  </si>
  <si>
    <t>Column73</t>
  </si>
  <si>
    <t>Column74</t>
  </si>
  <si>
    <t>Column75</t>
  </si>
  <si>
    <t>Column76</t>
  </si>
  <si>
    <t>Column77</t>
  </si>
  <si>
    <t>Column78</t>
  </si>
  <si>
    <t>Column79</t>
  </si>
  <si>
    <t>Column80</t>
  </si>
  <si>
    <t>Column81</t>
  </si>
  <si>
    <t>Column82</t>
  </si>
  <si>
    <t>Column83</t>
  </si>
  <si>
    <t>Column84</t>
  </si>
  <si>
    <t>Column85</t>
  </si>
  <si>
    <t>Column86</t>
  </si>
  <si>
    <t>Column87</t>
  </si>
  <si>
    <t>Column88</t>
  </si>
  <si>
    <t>Column89</t>
  </si>
  <si>
    <t>Column90</t>
  </si>
  <si>
    <t>Column91</t>
  </si>
  <si>
    <t>Column92</t>
  </si>
  <si>
    <t>Column93</t>
  </si>
  <si>
    <t>Column94</t>
  </si>
  <si>
    <t>Column95</t>
  </si>
  <si>
    <t>Column96</t>
  </si>
  <si>
    <t>Column97</t>
  </si>
  <si>
    <t>Column98</t>
  </si>
  <si>
    <t>Column99</t>
  </si>
  <si>
    <t>Column100</t>
  </si>
  <si>
    <t>Column101</t>
  </si>
  <si>
    <t>Column102</t>
  </si>
  <si>
    <t>Column103</t>
  </si>
  <si>
    <t>Column104</t>
  </si>
  <si>
    <t>Column105</t>
  </si>
  <si>
    <t>Column106</t>
  </si>
  <si>
    <t>Column107</t>
  </si>
  <si>
    <t>Column108</t>
  </si>
  <si>
    <t>Column109</t>
  </si>
  <si>
    <t>Column110</t>
  </si>
  <si>
    <t>Column111</t>
  </si>
  <si>
    <t>Column112</t>
  </si>
  <si>
    <t>Column113</t>
  </si>
  <si>
    <t>Column114</t>
  </si>
  <si>
    <t>Column115</t>
  </si>
  <si>
    <t>Column116</t>
  </si>
  <si>
    <t>Column117</t>
  </si>
  <si>
    <t>Column118</t>
  </si>
  <si>
    <t>Column119</t>
  </si>
  <si>
    <t>Column120</t>
  </si>
  <si>
    <t>Column121</t>
  </si>
  <si>
    <t>Column122</t>
  </si>
  <si>
    <t>Column123</t>
  </si>
  <si>
    <t>Column124</t>
  </si>
  <si>
    <t>Column125</t>
  </si>
  <si>
    <t>Column126</t>
  </si>
  <si>
    <t>Column127</t>
  </si>
  <si>
    <t>Column128</t>
  </si>
  <si>
    <t>Column129</t>
  </si>
  <si>
    <t>Column130</t>
  </si>
  <si>
    <t>Column131</t>
  </si>
  <si>
    <t>Column132</t>
  </si>
  <si>
    <t>Column133</t>
  </si>
  <si>
    <t>Column134</t>
  </si>
  <si>
    <t>Column135</t>
  </si>
  <si>
    <t>Column136</t>
  </si>
  <si>
    <t>Column137</t>
  </si>
  <si>
    <t>Column138</t>
  </si>
  <si>
    <t>Column139</t>
  </si>
  <si>
    <t>Column140</t>
  </si>
  <si>
    <t>Column141</t>
  </si>
  <si>
    <t>Column142</t>
  </si>
  <si>
    <t>Column143</t>
  </si>
  <si>
    <t>Column144</t>
  </si>
  <si>
    <t>Column145</t>
  </si>
  <si>
    <t>Column146</t>
  </si>
  <si>
    <t>Column147</t>
  </si>
  <si>
    <t>Column148</t>
  </si>
  <si>
    <t>Column149</t>
  </si>
  <si>
    <t>Column150</t>
  </si>
  <si>
    <t>Column151</t>
  </si>
  <si>
    <t>Column152</t>
  </si>
  <si>
    <t>Column153</t>
  </si>
  <si>
    <t>Column154</t>
  </si>
  <si>
    <t>Column155</t>
  </si>
  <si>
    <t>Column156</t>
  </si>
  <si>
    <t>Column157</t>
  </si>
  <si>
    <t>Column158</t>
  </si>
  <si>
    <t>Column159</t>
  </si>
  <si>
    <t>Column160</t>
  </si>
  <si>
    <t>Column161</t>
  </si>
  <si>
    <t>Column162</t>
  </si>
  <si>
    <t>Column163</t>
  </si>
  <si>
    <t>Column164</t>
  </si>
  <si>
    <t>Column165</t>
  </si>
  <si>
    <t>Column166</t>
  </si>
  <si>
    <t>Column167</t>
  </si>
  <si>
    <t>Column168</t>
  </si>
  <si>
    <t>Column169</t>
  </si>
  <si>
    <t>Column170</t>
  </si>
  <si>
    <t>Column171</t>
  </si>
  <si>
    <t>Column172</t>
  </si>
  <si>
    <t>Column173</t>
  </si>
  <si>
    <t>Column174</t>
  </si>
  <si>
    <t>Column175</t>
  </si>
  <si>
    <t>Column176</t>
  </si>
  <si>
    <t>Column177</t>
  </si>
  <si>
    <t>Column178</t>
  </si>
  <si>
    <t>Column179</t>
  </si>
  <si>
    <t>Column180</t>
  </si>
  <si>
    <t>Column181</t>
  </si>
  <si>
    <t>Column182</t>
  </si>
  <si>
    <t>Column183</t>
  </si>
  <si>
    <t>Column184</t>
  </si>
  <si>
    <t>Column185</t>
  </si>
  <si>
    <t>Column186</t>
  </si>
  <si>
    <t>Column187</t>
  </si>
  <si>
    <t>Column188</t>
  </si>
  <si>
    <t>Column189</t>
  </si>
  <si>
    <t>Column190</t>
  </si>
  <si>
    <t>Column191</t>
  </si>
  <si>
    <t>Column192</t>
  </si>
  <si>
    <t>Column193</t>
  </si>
  <si>
    <t>Column194</t>
  </si>
  <si>
    <t>Column195</t>
  </si>
  <si>
    <t>Column196</t>
  </si>
  <si>
    <t>Column197</t>
  </si>
  <si>
    <t>Column198</t>
  </si>
  <si>
    <t>Column199</t>
  </si>
  <si>
    <t>Column200</t>
  </si>
  <si>
    <t>Column201</t>
  </si>
  <si>
    <t>Column202</t>
  </si>
  <si>
    <t>Column203</t>
  </si>
  <si>
    <t>Column204</t>
  </si>
  <si>
    <t>Column205</t>
  </si>
  <si>
    <t>Column206</t>
  </si>
  <si>
    <t>Column207</t>
  </si>
  <si>
    <t>Column208</t>
  </si>
  <si>
    <t>Column209</t>
  </si>
  <si>
    <t>Column210</t>
  </si>
  <si>
    <t>Column211</t>
  </si>
  <si>
    <t>Column212</t>
  </si>
  <si>
    <t>Column213</t>
  </si>
  <si>
    <t>Column214</t>
  </si>
  <si>
    <t>Column215</t>
  </si>
  <si>
    <t>Column216</t>
  </si>
  <si>
    <t>Column217</t>
  </si>
  <si>
    <t>Column218</t>
  </si>
  <si>
    <t>Column219</t>
  </si>
  <si>
    <t>Column220</t>
  </si>
  <si>
    <t>Column221</t>
  </si>
  <si>
    <t>Column222</t>
  </si>
  <si>
    <t>Column223</t>
  </si>
  <si>
    <t>Column224</t>
  </si>
  <si>
    <t>Column225</t>
  </si>
  <si>
    <t>Column226</t>
  </si>
  <si>
    <t>Column227</t>
  </si>
  <si>
    <t>Column228</t>
  </si>
  <si>
    <t>Column229</t>
  </si>
  <si>
    <t>Column230</t>
  </si>
  <si>
    <t>Column231</t>
  </si>
  <si>
    <t>Column232</t>
  </si>
  <si>
    <t>Column233</t>
  </si>
  <si>
    <t>Column234</t>
  </si>
  <si>
    <t>Column235</t>
  </si>
  <si>
    <t>Column236</t>
  </si>
  <si>
    <t>Column237</t>
  </si>
  <si>
    <t>Column238</t>
  </si>
  <si>
    <t>Column239</t>
  </si>
  <si>
    <t>Column240</t>
  </si>
  <si>
    <t>Column241</t>
  </si>
  <si>
    <t>Column242</t>
  </si>
  <si>
    <t>Column243</t>
  </si>
  <si>
    <t>Column244</t>
  </si>
  <si>
    <t>Column245</t>
  </si>
  <si>
    <t>Column246</t>
  </si>
  <si>
    <t>Column247</t>
  </si>
  <si>
    <t>Column248</t>
  </si>
  <si>
    <t>Column249</t>
  </si>
  <si>
    <t>Column250</t>
  </si>
  <si>
    <t>Column251</t>
  </si>
  <si>
    <t>Column252</t>
  </si>
  <si>
    <t>Sector</t>
  </si>
  <si>
    <t>Resident</t>
  </si>
  <si>
    <t>Agriculture</t>
  </si>
  <si>
    <t>Livestock &amp; Dairying</t>
  </si>
  <si>
    <t>Food Crops</t>
  </si>
  <si>
    <t>Other - Agriculture</t>
  </si>
  <si>
    <t>Fisheries</t>
  </si>
  <si>
    <t>Mining &amp; Quarrying</t>
  </si>
  <si>
    <t>Manufacturing</t>
  </si>
  <si>
    <t>Food &amp; Non-Alcoholic Beverages</t>
  </si>
  <si>
    <t>Alcoholic Beverages &amp; Tobacco</t>
  </si>
  <si>
    <t>Building Material &amp; Metal Products</t>
  </si>
  <si>
    <t>Furniture &amp; Wood Products</t>
  </si>
  <si>
    <t>Textiles, Clothing, etc.</t>
  </si>
  <si>
    <t>Petro-Chemicals, Chemical &amp; Plastic Products</t>
  </si>
  <si>
    <t>Other - Manufacturing</t>
  </si>
  <si>
    <t>Distribution</t>
  </si>
  <si>
    <t>Commission Agents</t>
  </si>
  <si>
    <t>Wholesale</t>
  </si>
  <si>
    <t>Retail</t>
  </si>
  <si>
    <t>Other - Distribution</t>
  </si>
  <si>
    <t>Tourism</t>
  </si>
  <si>
    <t>Hotels</t>
  </si>
  <si>
    <t>Apartments</t>
  </si>
  <si>
    <t>Other - Tourism</t>
  </si>
  <si>
    <t>Entertainment &amp; Catering</t>
  </si>
  <si>
    <t>Transport</t>
  </si>
  <si>
    <t>Public Corporations</t>
  </si>
  <si>
    <t>Construction</t>
  </si>
  <si>
    <t>Land Development</t>
  </si>
  <si>
    <t>Other - Construction</t>
  </si>
  <si>
    <t>Private Residence</t>
  </si>
  <si>
    <t>Commercial &amp; Industrial</t>
  </si>
  <si>
    <t>Government</t>
  </si>
  <si>
    <t>Public Financial Institutions</t>
  </si>
  <si>
    <t>Private Financial Institutions</t>
  </si>
  <si>
    <t>Professional &amp; Other Services</t>
  </si>
  <si>
    <t>Personal</t>
  </si>
  <si>
    <t>Housing</t>
  </si>
  <si>
    <t>Residential Mortgages</t>
  </si>
  <si>
    <t>Home Improvement</t>
  </si>
  <si>
    <t>Land Purchases (Real Estate)</t>
  </si>
  <si>
    <t>Other - Personal</t>
  </si>
  <si>
    <t>Miscellaneous</t>
  </si>
  <si>
    <t>Non-Resident</t>
  </si>
  <si>
    <t>Nationality</t>
  </si>
  <si>
    <t>Bah</t>
  </si>
  <si>
    <t>Male</t>
  </si>
  <si>
    <t>NonBah</t>
  </si>
  <si>
    <t>Female</t>
  </si>
  <si>
    <t>Total Capital Charge for Interest Rate Options:</t>
  </si>
  <si>
    <t>Specific Risk for 'Other' Securities</t>
  </si>
  <si>
    <t>Specific Risk for 'Qualifying' Securities</t>
  </si>
  <si>
    <t>Specific Risk for 'Government' Securities</t>
  </si>
  <si>
    <t>ZONE 3</t>
  </si>
  <si>
    <t>ZONE 2</t>
  </si>
  <si>
    <t>ZONE 1</t>
  </si>
  <si>
    <t>For underlying instrument:</t>
  </si>
  <si>
    <t>Interest Rate Options</t>
  </si>
  <si>
    <t>Equity Instruments</t>
  </si>
  <si>
    <t>8% Gross Position</t>
  </si>
  <si>
    <t>8% Net Position</t>
  </si>
  <si>
    <t>(8% of C)</t>
  </si>
  <si>
    <t>(8% of D)</t>
  </si>
  <si>
    <t>Total Equity Instruments</t>
  </si>
  <si>
    <t>N.B. Please select from the drop down lists for Currency Type, Sector and Over 90 Days.</t>
  </si>
  <si>
    <t>Monthly Repayment ($000s)</t>
  </si>
  <si>
    <t>Over 90 Days</t>
  </si>
  <si>
    <t>Value ($000s)</t>
  </si>
  <si>
    <t xml:space="preserve">   Type of Commodity</t>
  </si>
  <si>
    <t>Value of Debt Outstanding</t>
  </si>
  <si>
    <t>Value of Repayments</t>
  </si>
  <si>
    <t>Value of New Credit Extended</t>
  </si>
  <si>
    <t>Number of Agreements</t>
  </si>
  <si>
    <t>Private Cars</t>
  </si>
  <si>
    <t>Taxis or Rented Cars</t>
  </si>
  <si>
    <t>Commercial Vehicles</t>
  </si>
  <si>
    <t>Furnishings and Domestic Appliances</t>
  </si>
  <si>
    <t>Travel</t>
  </si>
  <si>
    <t>Education</t>
  </si>
  <si>
    <t>Medical</t>
  </si>
  <si>
    <t>Consolidation of Debts</t>
  </si>
  <si>
    <t>Credit Cards</t>
  </si>
  <si>
    <t>DEMAND - OVER 7 YEARS</t>
  </si>
  <si>
    <t>Type of Commodity</t>
  </si>
  <si>
    <t xml:space="preserve"> Value of Repayments</t>
  </si>
  <si>
    <t xml:space="preserve">Currency </t>
  </si>
  <si>
    <t>Net Spot Position (1.1)</t>
  </si>
  <si>
    <t>Guarantees (1.3)</t>
  </si>
  <si>
    <t>Net Future Income/Expenses (1.4)</t>
  </si>
  <si>
    <t>Net Delta Based of Foreign Currency Options (1.5)</t>
  </si>
  <si>
    <t>Net Open Position (1.6)</t>
  </si>
  <si>
    <t>Net Long Position (1.7)</t>
  </si>
  <si>
    <t>Net Short Position (1.8)</t>
  </si>
  <si>
    <t>Gold-Absolute Value of Open Position (1.9)</t>
  </si>
  <si>
    <t>Greater of Absolute Value of Net Long and Net Short Position (1.10)</t>
  </si>
  <si>
    <t>Foreign Exchange Option Risk</t>
  </si>
  <si>
    <t>Total Foreign Exchange Exposure</t>
  </si>
  <si>
    <t>Total Capital Charge for FX Risk (1.11) (8%)</t>
  </si>
  <si>
    <t xml:space="preserve"> </t>
  </si>
  <si>
    <t>L I A B I L I T I E S</t>
  </si>
  <si>
    <t>US$</t>
  </si>
  <si>
    <t>OTHER</t>
  </si>
  <si>
    <t>Deposits</t>
  </si>
  <si>
    <t xml:space="preserve">a) </t>
  </si>
  <si>
    <t>Demand Deposits (Checking Accounts)</t>
  </si>
  <si>
    <t>b)</t>
  </si>
  <si>
    <t>Savings Deposits</t>
  </si>
  <si>
    <t xml:space="preserve">c)  </t>
  </si>
  <si>
    <t>Fixed Deposits:</t>
  </si>
  <si>
    <t>(i)</t>
  </si>
  <si>
    <t>(ii)</t>
  </si>
  <si>
    <t>(iii)</t>
  </si>
  <si>
    <t xml:space="preserve">(iv) </t>
  </si>
  <si>
    <t>d)</t>
  </si>
  <si>
    <t>Negotiable Certificates of Deposit Issued</t>
  </si>
  <si>
    <t>Due to Central Bank</t>
  </si>
  <si>
    <t>Borrowings from Central Bank</t>
  </si>
  <si>
    <t xml:space="preserve">b)  </t>
  </si>
  <si>
    <t>Deposits held for Central Bank</t>
  </si>
  <si>
    <t>Due to Financial Institutions (in Bahamas)</t>
  </si>
  <si>
    <t>a)</t>
  </si>
  <si>
    <t>Commercial Banks (Authorised Dealers)</t>
  </si>
  <si>
    <t>Demand Deposits</t>
  </si>
  <si>
    <t>Fixed Deposits</t>
  </si>
  <si>
    <t xml:space="preserve">    </t>
  </si>
  <si>
    <t xml:space="preserve">(iii) </t>
  </si>
  <si>
    <t>Borrowings</t>
  </si>
  <si>
    <t xml:space="preserve">     </t>
  </si>
  <si>
    <t>Other Local Financial Institutions (Authorized Agents)</t>
  </si>
  <si>
    <t/>
  </si>
  <si>
    <t xml:space="preserve">      </t>
  </si>
  <si>
    <t>c)</t>
  </si>
  <si>
    <t>Due to "Offshore" Financial Institutions in Bahamas</t>
  </si>
  <si>
    <t>Due to Financial Institutions (outside Bahamas)</t>
  </si>
  <si>
    <t xml:space="preserve">  </t>
  </si>
  <si>
    <t>Others</t>
  </si>
  <si>
    <t xml:space="preserve">   </t>
  </si>
  <si>
    <t>Bills Payable</t>
  </si>
  <si>
    <t>In The Bahamas</t>
  </si>
  <si>
    <t>Outside The Bahamas</t>
  </si>
  <si>
    <t>Debentures Issued</t>
  </si>
  <si>
    <t xml:space="preserve">Cheques and Other Instruments </t>
  </si>
  <si>
    <t>Other Liabilities</t>
  </si>
  <si>
    <t>Accrued Interest</t>
  </si>
  <si>
    <t>Accounts Payable</t>
  </si>
  <si>
    <t>Suspense Account</t>
  </si>
  <si>
    <t>Hybrid Debt/Equity</t>
  </si>
  <si>
    <t>Unsecured Subordinated Loan Stock</t>
  </si>
  <si>
    <t>Shareholders Funds</t>
  </si>
  <si>
    <t>Minority Interest</t>
  </si>
  <si>
    <t>Reserves</t>
  </si>
  <si>
    <t>Provisions</t>
  </si>
  <si>
    <t>Specific</t>
  </si>
  <si>
    <t>General Loan Loss Reserves</t>
  </si>
  <si>
    <t>Profit &amp; Loss Account</t>
  </si>
  <si>
    <t>Retained Earnings</t>
  </si>
  <si>
    <t>Accrued Profit for the Current Year</t>
  </si>
  <si>
    <t>Total Liabilities &amp; Capital Reserves</t>
  </si>
  <si>
    <t>Foreign Exchange Forward Contracts: Sale</t>
  </si>
  <si>
    <t>OTHER ASSETS: OTHER</t>
  </si>
  <si>
    <t>11</t>
  </si>
  <si>
    <t xml:space="preserve">Should Equal </t>
  </si>
  <si>
    <t>OTHER LIABILITIES: OTHER</t>
  </si>
  <si>
    <t>Longest Maturity Date</t>
  </si>
  <si>
    <t>Related Sector</t>
  </si>
  <si>
    <t>Value</t>
  </si>
  <si>
    <t>(iv)</t>
  </si>
  <si>
    <t>(v)</t>
  </si>
  <si>
    <t>Business Firms</t>
  </si>
  <si>
    <t xml:space="preserve">(vi) </t>
  </si>
  <si>
    <t>Private Individuals</t>
  </si>
  <si>
    <t>(vii)</t>
  </si>
  <si>
    <t>Central Govt. - Consolidated Fund Accounts</t>
  </si>
  <si>
    <t>Commissioners' Accounts</t>
  </si>
  <si>
    <t>Deposit Fund</t>
  </si>
  <si>
    <t xml:space="preserve">(v) </t>
  </si>
  <si>
    <t>(vi)</t>
  </si>
  <si>
    <t xml:space="preserve">Negotiable Certificates of Deposits </t>
  </si>
  <si>
    <t>Total Deposits</t>
  </si>
  <si>
    <t>BOB</t>
  </si>
  <si>
    <t>BNS</t>
  </si>
  <si>
    <t>CIT</t>
  </si>
  <si>
    <t>CBL</t>
  </si>
  <si>
    <t>FBB</t>
  </si>
  <si>
    <t>FIN</t>
  </si>
  <si>
    <t>RBC</t>
  </si>
  <si>
    <t>Demand/Call</t>
  </si>
  <si>
    <t>Fixed</t>
  </si>
  <si>
    <t>Loans</t>
  </si>
  <si>
    <t>Negotiable Paper</t>
  </si>
  <si>
    <t>BNT</t>
  </si>
  <si>
    <t>BBL</t>
  </si>
  <si>
    <t>CBT</t>
  </si>
  <si>
    <t>MTC</t>
  </si>
  <si>
    <t>RFMB</t>
  </si>
  <si>
    <t>DEMAND - UP TO 7 YEARS</t>
  </si>
  <si>
    <t xml:space="preserve">                                                                                                        </t>
  </si>
  <si>
    <t>Interest Rate Sensitivity of Liabilities and Assets</t>
  </si>
  <si>
    <t>Variable Rate</t>
  </si>
  <si>
    <t>DEPOSITS</t>
  </si>
  <si>
    <t xml:space="preserve">US$ </t>
  </si>
  <si>
    <t>A S S E T S</t>
  </si>
  <si>
    <t>Maturity-Wise Analysis of Liabilities and Assets</t>
  </si>
  <si>
    <t>Country - Zones</t>
  </si>
  <si>
    <t>ZoneA</t>
  </si>
  <si>
    <t>ZoneB</t>
  </si>
  <si>
    <t>Australia</t>
  </si>
  <si>
    <t>Bahamas, The</t>
  </si>
  <si>
    <t>Denmark</t>
  </si>
  <si>
    <t>Finland</t>
  </si>
  <si>
    <t>France</t>
  </si>
  <si>
    <t>Germany</t>
  </si>
  <si>
    <t>New Zealand</t>
  </si>
  <si>
    <t>Norway</t>
  </si>
  <si>
    <t>Portugal</t>
  </si>
  <si>
    <t>Spain</t>
  </si>
  <si>
    <t>Switzerland</t>
  </si>
  <si>
    <t>United Kingdom</t>
  </si>
  <si>
    <t>United States</t>
  </si>
  <si>
    <t>Antigua and Barbuda</t>
  </si>
  <si>
    <t>Burkina Faso</t>
  </si>
  <si>
    <t>Cambodia</t>
  </si>
  <si>
    <t>China, People's Republic of</t>
  </si>
  <si>
    <t>Comoros</t>
  </si>
  <si>
    <t>Congo, (Congo Â– Kinshasa)</t>
  </si>
  <si>
    <t>Congo, (Congo Â– Brazzaville)</t>
  </si>
  <si>
    <t>Cote d'Ivoire (Ivory Coast)</t>
  </si>
  <si>
    <t>Gambia, The</t>
  </si>
  <si>
    <t>Kiribati</t>
  </si>
  <si>
    <t>Korea, North</t>
  </si>
  <si>
    <t>Korea, South</t>
  </si>
  <si>
    <t>Kyrgyzstan</t>
  </si>
  <si>
    <t>Macedonia</t>
  </si>
  <si>
    <t>Malaysia</t>
  </si>
  <si>
    <t>Monaco</t>
  </si>
  <si>
    <t>Montenegro</t>
  </si>
  <si>
    <t>Myanmar (Burma)</t>
  </si>
  <si>
    <t>Saint Kitts and Nevis</t>
  </si>
  <si>
    <t>Saint Lucia</t>
  </si>
  <si>
    <t>Saint Vincent and the Grenadines</t>
  </si>
  <si>
    <t>Serbia</t>
  </si>
  <si>
    <t>Timor-Leste (East Timor)</t>
  </si>
  <si>
    <t>Tuvalu</t>
  </si>
  <si>
    <t>Vatican City</t>
  </si>
  <si>
    <t>China, Republic of (Taiwan)</t>
  </si>
  <si>
    <t>Northern Cyprus</t>
  </si>
  <si>
    <t>Christmas Island</t>
  </si>
  <si>
    <t>Cocos (Keeling) Islands</t>
  </si>
  <si>
    <t>Heard Island and McDonald Islands</t>
  </si>
  <si>
    <t>Norfolk Island</t>
  </si>
  <si>
    <t>French Polynesia</t>
  </si>
  <si>
    <t>Mayotte</t>
  </si>
  <si>
    <t>Saint Pierre and Miquelon</t>
  </si>
  <si>
    <t>French Southern and Antarctic Lands</t>
  </si>
  <si>
    <t>Clipperton Island</t>
  </si>
  <si>
    <t>Bouvet Island</t>
  </si>
  <si>
    <t>Cook Islands</t>
  </si>
  <si>
    <t>Niue</t>
  </si>
  <si>
    <t>Tokelau</t>
  </si>
  <si>
    <t>Anguilla</t>
  </si>
  <si>
    <t>British Indian Ocean Territory</t>
  </si>
  <si>
    <t>British Virgin Islands</t>
  </si>
  <si>
    <t>Falkland Islands (Islas Malvinas)</t>
  </si>
  <si>
    <t>Montserrat</t>
  </si>
  <si>
    <t>Pitcairn Islands</t>
  </si>
  <si>
    <t>Saint Helena</t>
  </si>
  <si>
    <t>South Georgia &amp; South Sandwich Islands</t>
  </si>
  <si>
    <t>Turks and Caicos Islands</t>
  </si>
  <si>
    <t>Northern Mariana Islands</t>
  </si>
  <si>
    <t>Puerto Rico</t>
  </si>
  <si>
    <t>American Samoa</t>
  </si>
  <si>
    <t>Guam</t>
  </si>
  <si>
    <t>U.S. Virgin Islands</t>
  </si>
  <si>
    <t>Hong Kong</t>
  </si>
  <si>
    <t>Macau</t>
  </si>
  <si>
    <t>Faroe Islands</t>
  </si>
  <si>
    <t>French Guiana</t>
  </si>
  <si>
    <t>Guadeloupe</t>
  </si>
  <si>
    <t>Martinique</t>
  </si>
  <si>
    <t>Reunion</t>
  </si>
  <si>
    <t>Aland</t>
  </si>
  <si>
    <t>Netherlands Antilles</t>
  </si>
  <si>
    <t>Svalbard</t>
  </si>
  <si>
    <t>Ascension</t>
  </si>
  <si>
    <t>Tristan da Cunha</t>
  </si>
  <si>
    <t>Profit and Loss Statement</t>
  </si>
  <si>
    <t>($000s)</t>
  </si>
  <si>
    <t>I.</t>
  </si>
  <si>
    <t>Operating Income:</t>
  </si>
  <si>
    <t>F/C</t>
  </si>
  <si>
    <t>Interest Income</t>
  </si>
  <si>
    <t>iii. Securities/Investments</t>
  </si>
  <si>
    <t>Non-Interest Income</t>
  </si>
  <si>
    <t>Resident Loan Fees</t>
  </si>
  <si>
    <t>Non-Resident Loan Fees</t>
  </si>
  <si>
    <t>Securities Commission</t>
  </si>
  <si>
    <t>Dividend Income</t>
  </si>
  <si>
    <t>Net Foreign Exchange Income</t>
  </si>
  <si>
    <t>Other Non-Interest Income</t>
  </si>
  <si>
    <t>Total Operating Income</t>
  </si>
  <si>
    <t>II.</t>
  </si>
  <si>
    <t>Operating Expense:</t>
  </si>
  <si>
    <t>1.  Interest Expense</t>
  </si>
  <si>
    <t>Resident Deposits</t>
  </si>
  <si>
    <t xml:space="preserve">     Demand Deposits</t>
  </si>
  <si>
    <t xml:space="preserve">     Savings Deposits</t>
  </si>
  <si>
    <t xml:space="preserve">     Fixed Deposits</t>
  </si>
  <si>
    <t>Interbank Loans/Deposits</t>
  </si>
  <si>
    <t>Borrowings from Head Office</t>
  </si>
  <si>
    <t>Central Bank Loans/Deposits</t>
  </si>
  <si>
    <t>Other Interest Expense</t>
  </si>
  <si>
    <t>2.  Non-Interest Expense</t>
  </si>
  <si>
    <t>Salaries</t>
  </si>
  <si>
    <t>Other Staff Expense</t>
  </si>
  <si>
    <t>Professional Services Fees</t>
  </si>
  <si>
    <t>Government Fees</t>
  </si>
  <si>
    <t>Rental Expense</t>
  </si>
  <si>
    <t>Utilities Expense</t>
  </si>
  <si>
    <t>Maintenance of Furniture &amp; Equipment</t>
  </si>
  <si>
    <t>Depreciation Expense</t>
  </si>
  <si>
    <t>Other Non-Interest Expense</t>
  </si>
  <si>
    <t>3.  Bad Debt And Provision Expense</t>
  </si>
  <si>
    <t xml:space="preserve">     Provisions (Additions Less Reversals)</t>
  </si>
  <si>
    <t>Plus Loans Write-Offs</t>
  </si>
  <si>
    <t xml:space="preserve">     Consumer</t>
  </si>
  <si>
    <t xml:space="preserve">     Business</t>
  </si>
  <si>
    <t xml:space="preserve">     Other</t>
  </si>
  <si>
    <t>Less: Recoveries</t>
  </si>
  <si>
    <t>III.</t>
  </si>
  <si>
    <t>(i)   B$ Operations</t>
  </si>
  <si>
    <t>(ii)  F/C Operations</t>
  </si>
  <si>
    <t>(iii) Total Operations</t>
  </si>
  <si>
    <t>IV.</t>
  </si>
  <si>
    <t>Allocation of Profits</t>
  </si>
  <si>
    <t>Dividends Paid/Payable</t>
  </si>
  <si>
    <t>V.</t>
  </si>
  <si>
    <t>MEMORANDUM ITEMS:</t>
  </si>
  <si>
    <t>Interest, Dividends &amp; Profits, Etc.</t>
  </si>
  <si>
    <t>Received on Non-Resident F/C Assets</t>
  </si>
  <si>
    <t>Paid on Non-Resident F/C Liabilities</t>
  </si>
  <si>
    <t>Commissions, Charges, Fees, Etc.</t>
  </si>
  <si>
    <t>Received on Offshore Transactions</t>
  </si>
  <si>
    <t>Paid on Offshore Transactions</t>
  </si>
  <si>
    <t>Offshore Management Fees</t>
  </si>
  <si>
    <t>Employment</t>
  </si>
  <si>
    <t>Bahamians</t>
  </si>
  <si>
    <t>Non-Bahamians</t>
  </si>
  <si>
    <t>Number of Employees:</t>
  </si>
  <si>
    <t xml:space="preserve">   1. Males</t>
  </si>
  <si>
    <t xml:space="preserve">   2. Females</t>
  </si>
  <si>
    <t>Number of Temporary Bahamian Workers</t>
  </si>
  <si>
    <t>Number of Employees by Job Type:</t>
  </si>
  <si>
    <t>1. Executive Management</t>
  </si>
  <si>
    <t>2. Middle Management</t>
  </si>
  <si>
    <t xml:space="preserve">3. Technical/Non-Management </t>
  </si>
  <si>
    <t>4. Clerical/Administrative Support</t>
  </si>
  <si>
    <t>5. Other</t>
  </si>
  <si>
    <t>Number of Employees employed permanently in:</t>
  </si>
  <si>
    <t>1. Local (Commercial) Banking</t>
  </si>
  <si>
    <t>2. Offshore Banking</t>
  </si>
  <si>
    <t>3. Trust Administration</t>
  </si>
  <si>
    <t>4. Other</t>
  </si>
  <si>
    <t>Resident Demand Deposits</t>
  </si>
  <si>
    <t>(vii) Other</t>
  </si>
  <si>
    <t>Resident Savings Deposits</t>
  </si>
  <si>
    <t>Resident Fixed Deposits</t>
  </si>
  <si>
    <t>Resident Negotiable Certificates of Deposits</t>
  </si>
  <si>
    <t>Total Resident F/C Deposits</t>
  </si>
  <si>
    <t>CLIENT ACCOUNTS</t>
  </si>
  <si>
    <t>A.</t>
  </si>
  <si>
    <t>B.</t>
  </si>
  <si>
    <t>C.</t>
  </si>
  <si>
    <t>D.</t>
  </si>
  <si>
    <t>Negotiable Certificates of Deposits</t>
  </si>
  <si>
    <t>S E C T O R</t>
  </si>
  <si>
    <t>General Provisions</t>
  </si>
  <si>
    <t>NUMBER</t>
  </si>
  <si>
    <t>VALUE</t>
  </si>
  <si>
    <t>Demand Deposits up to $5,000</t>
  </si>
  <si>
    <t>Demand Deposits over $5,000 up to $10,000</t>
  </si>
  <si>
    <t>Demand Deposits over $10,000 up to $15,000</t>
  </si>
  <si>
    <t>Demand Deposits over $15,000 up to $20,000</t>
  </si>
  <si>
    <t>Demand Deposits over $20,000 up to $25,000</t>
  </si>
  <si>
    <t>Demand Deposits over $25,000 up to $30,000</t>
  </si>
  <si>
    <t>Demand Deposits over $30,000 up to $35,000</t>
  </si>
  <si>
    <t>Demand Deposits over $35,000 up to $40,000</t>
  </si>
  <si>
    <t>Demand Deposits over $40,000 up to $45,000</t>
  </si>
  <si>
    <t>Demand Deposits over $45,000 up to $50,000</t>
  </si>
  <si>
    <t>Demand Deposits over $50,000</t>
  </si>
  <si>
    <t>Total Demand Deposits</t>
  </si>
  <si>
    <t>Savings Deposits up to $5,000</t>
  </si>
  <si>
    <t>Savings Deposits over $5,000 up to $10,000</t>
  </si>
  <si>
    <t>Savings Deposits over $10,000 up to $15,000</t>
  </si>
  <si>
    <t>Savings Deposits over $15,000 up to $20,000</t>
  </si>
  <si>
    <t>Savings Deposits over $20,000 up to $25,000</t>
  </si>
  <si>
    <t>Savings Deposits over $25,000 up to $30,000</t>
  </si>
  <si>
    <t>Savings Deposits over $30,000 up to $35,000</t>
  </si>
  <si>
    <t>Savings Deposits over $35,000 up to $40,000</t>
  </si>
  <si>
    <t>Savings Deposits over $40,000 up to $45,000</t>
  </si>
  <si>
    <t>Savings Deposits over $45,000 up to $50,000</t>
  </si>
  <si>
    <t>Savings Deposits over $50,000</t>
  </si>
  <si>
    <t>Total Savings Deposits</t>
  </si>
  <si>
    <t>Fixed Deposits up to $5,000</t>
  </si>
  <si>
    <t>Fixed Deposits over $5,000 up to $10,000</t>
  </si>
  <si>
    <t>Fixed Deposits over $10,000 up to $15,000</t>
  </si>
  <si>
    <t>Fixed Deposits over $15,000 up to $20,000</t>
  </si>
  <si>
    <t>Fixed Deposits over $20,000 up to $25,000</t>
  </si>
  <si>
    <t>Fixed Deposits over $25,000 up to $30,000</t>
  </si>
  <si>
    <t>Fixed Deposits over $30,000 up to $35,000</t>
  </si>
  <si>
    <t>Fixed Deposits over $35,000 up to $40,000</t>
  </si>
  <si>
    <t>Fixed Deposits over $40,000 up to $45,000</t>
  </si>
  <si>
    <t>Fixed Deposits over $45,000 up to $50,000</t>
  </si>
  <si>
    <t>Fixed Deposits over $50,000</t>
  </si>
  <si>
    <t>Total Fixed Deposits</t>
  </si>
  <si>
    <t>Negotiable Certificates of Deposits up to $5,000</t>
  </si>
  <si>
    <t>Negotiable Certificates of Deposits over $5,000 up to $10,000</t>
  </si>
  <si>
    <t>Negotiable Certificates of Deposits over $10,000 up to $15,000</t>
  </si>
  <si>
    <t>Negotiable Certificates of Deposits over $15,000 up to $20,000</t>
  </si>
  <si>
    <t>Negotiable Certificates of Deposits over $20,000 up to $25,000</t>
  </si>
  <si>
    <t>Negotiable Certificates of Deposits over $25,000 up to $30,000</t>
  </si>
  <si>
    <t>Negotiable Certificates of Deposits over $30,000 up to $35,000</t>
  </si>
  <si>
    <t>Negotiable Certificates of Deposits over $35,000 up to $40,000</t>
  </si>
  <si>
    <t>Negotiable Certificates of Deposits over $40,000 up to $45,000</t>
  </si>
  <si>
    <t>Negotiable Certificates of Deposits over $45,000 up to $50,000</t>
  </si>
  <si>
    <t>Negotiable Certificates of Deposits over $50,000</t>
  </si>
  <si>
    <t>Total Negotiable Certificates of Deposits</t>
  </si>
  <si>
    <t>Total Deposits up to $5,000</t>
  </si>
  <si>
    <t>Total Deposits over $5,000 up to $10,000</t>
  </si>
  <si>
    <t>Total Deposits over $10,000 up to $15,000</t>
  </si>
  <si>
    <t>Total Deposits over $15,000 up to $20,000</t>
  </si>
  <si>
    <t>Total Deposits over $20,000 up to $25,000</t>
  </si>
  <si>
    <t>Total Deposits over $25,000 up to $30,000</t>
  </si>
  <si>
    <t>Total Deposits over $30,000 up to $35,000</t>
  </si>
  <si>
    <t>Total Deposits over $35,000 up to $40,000</t>
  </si>
  <si>
    <t>Total Deposits over $40,000 up to $45,000</t>
  </si>
  <si>
    <t>Total Deposits over $45,000 up to $50,000</t>
  </si>
  <si>
    <t>Total Deposits over $50,000</t>
  </si>
  <si>
    <t>MEMORANDUM ITEM</t>
  </si>
  <si>
    <t>Demand Deposits - Interest Bearing A/Cs</t>
  </si>
  <si>
    <t>Total Demand Deposits - Interest Bearing A/Cs</t>
  </si>
  <si>
    <t>R E S I D E N T I A L</t>
  </si>
  <si>
    <t>Residential Mortgages Outstanding:</t>
  </si>
  <si>
    <t xml:space="preserve">Number </t>
  </si>
  <si>
    <t>New Construction Single Dwelling</t>
  </si>
  <si>
    <t>New Construction Duplex &amp; Row</t>
  </si>
  <si>
    <t>Existing Single Dwelling</t>
  </si>
  <si>
    <t>Existing Duplex &amp; Row</t>
  </si>
  <si>
    <t>Rehab./Additions Single Dwelling</t>
  </si>
  <si>
    <t>Rehab./Additions Duplex &amp; Row</t>
  </si>
  <si>
    <t xml:space="preserve">Total </t>
  </si>
  <si>
    <t>Average</t>
  </si>
  <si>
    <t>Total Disbursements</t>
  </si>
  <si>
    <t xml:space="preserve"> Principal &amp; Int.</t>
  </si>
  <si>
    <t xml:space="preserve">New &amp; Existing Single Dwelling </t>
  </si>
  <si>
    <t xml:space="preserve">Rehab./Additions Single Dwelling </t>
  </si>
  <si>
    <t xml:space="preserve">New &amp; Existing Duplex &amp; Row </t>
  </si>
  <si>
    <t xml:space="preserve">Rehab./Additions Duplex &amp; Row </t>
  </si>
  <si>
    <t xml:space="preserve">Total Payments </t>
  </si>
  <si>
    <t>Loan/Market Value Ratio</t>
  </si>
  <si>
    <t>Ratio</t>
  </si>
  <si>
    <t>New &amp; Existing Single Dwelling</t>
  </si>
  <si>
    <t>New &amp; Existing Duplex &amp; Row</t>
  </si>
  <si>
    <t>Average Interest Rates</t>
  </si>
  <si>
    <t>Rate</t>
  </si>
  <si>
    <t>Mortgages Report</t>
  </si>
  <si>
    <t>Mortgage Loan Disbursements (For The Quarter)</t>
  </si>
  <si>
    <t>Total Payments For The Quarter</t>
  </si>
  <si>
    <t>Mortgage Loan Commitments (For The Quarter)</t>
  </si>
  <si>
    <t>C O M M E R C I A L</t>
  </si>
  <si>
    <t>Commercial Mortgages Outstanding:</t>
  </si>
  <si>
    <t>Number</t>
  </si>
  <si>
    <t>New Construction</t>
  </si>
  <si>
    <t>Existing Structure</t>
  </si>
  <si>
    <t>Rehab. &amp; Additions</t>
  </si>
  <si>
    <t xml:space="preserve">Mortgage Loan Disbursements (Qtr.) </t>
  </si>
  <si>
    <t>Total Payments For The Quarter (Value)</t>
  </si>
  <si>
    <t xml:space="preserve">New Construction </t>
  </si>
  <si>
    <t xml:space="preserve">Existing Structure </t>
  </si>
  <si>
    <t xml:space="preserve">Rehab. &amp; Additions </t>
  </si>
  <si>
    <t>O T H E R   I T E M S</t>
  </si>
  <si>
    <t>Foreclosures</t>
  </si>
  <si>
    <t>Residential</t>
  </si>
  <si>
    <t>Loans and Advances</t>
  </si>
  <si>
    <t>Treasury Bills (up to 1 year original maturity)</t>
  </si>
  <si>
    <t>Long-term Securities</t>
  </si>
  <si>
    <t>Domestic Securities</t>
  </si>
  <si>
    <t xml:space="preserve">(i) </t>
  </si>
  <si>
    <t>Public Corporation Bonds</t>
  </si>
  <si>
    <t xml:space="preserve">(ii)  </t>
  </si>
  <si>
    <t>Other Domestic Securities</t>
  </si>
  <si>
    <t>Statements of Large Exposures</t>
  </si>
  <si>
    <t>Ten Largest Exposures to Central Governments ($000s)</t>
  </si>
  <si>
    <t xml:space="preserve">Country </t>
  </si>
  <si>
    <t>Exposure at Reporting Date $</t>
  </si>
  <si>
    <t>Maximum Exposure in Reporting Period $</t>
  </si>
  <si>
    <t xml:space="preserve">Exempt Exposure </t>
  </si>
  <si>
    <t>Longest Maturity Date (dd/mm/yyyy)</t>
  </si>
  <si>
    <t xml:space="preserve"> Country Exposures ($000s)</t>
  </si>
  <si>
    <t>Exposure</t>
  </si>
  <si>
    <t>Compliance</t>
  </si>
  <si>
    <t>Sectoral Exposures  ($000s)</t>
  </si>
  <si>
    <t>Applicable Limit 
(Dollar Equivalent)</t>
  </si>
  <si>
    <t>Count</t>
  </si>
  <si>
    <t>Statement of Fiduciary Assets</t>
  </si>
  <si>
    <t>General Statistics - Value of Fiduciary Assets of which: [See Notes Below]</t>
  </si>
  <si>
    <t>For Total Value of Fiduciary Assets - Breakdown by Asset Class</t>
  </si>
  <si>
    <t>Assets Under Administration</t>
  </si>
  <si>
    <t>Capital Market Instruments</t>
  </si>
  <si>
    <t>Assets Under Management</t>
  </si>
  <si>
    <t>Assets Under Custody</t>
  </si>
  <si>
    <t>General Statistics - Number of Investment Holding Structures/Vehicles</t>
  </si>
  <si>
    <t>Total Number of Investment Holding Structures/Vehicles</t>
  </si>
  <si>
    <t>International Business Companies</t>
  </si>
  <si>
    <t>Investment Funds/Collective Investment Schemes</t>
  </si>
  <si>
    <t>Trusts</t>
  </si>
  <si>
    <t>Limited Liability Companies (LLC)</t>
  </si>
  <si>
    <t>E.</t>
  </si>
  <si>
    <t>Private Trust Companies</t>
  </si>
  <si>
    <t>F.</t>
  </si>
  <si>
    <t>Foundations</t>
  </si>
  <si>
    <t>G.</t>
  </si>
  <si>
    <t>Bahamas Executive Entities (BEE)</t>
  </si>
  <si>
    <t>H.</t>
  </si>
  <si>
    <t>Investment Condominiums</t>
  </si>
  <si>
    <t>Individual</t>
  </si>
  <si>
    <t>J.</t>
  </si>
  <si>
    <t xml:space="preserve">Notes:  </t>
  </si>
  <si>
    <t>Fiduciary Assets</t>
  </si>
  <si>
    <t xml:space="preserve">    Book Value</t>
  </si>
  <si>
    <t>Net Positions</t>
  </si>
  <si>
    <t>Average Maturity (In Years)</t>
  </si>
  <si>
    <t>€</t>
  </si>
  <si>
    <t>Public Sector Entities</t>
  </si>
  <si>
    <t>Multilateral Development Banks</t>
  </si>
  <si>
    <t>Corporate Bonds</t>
  </si>
  <si>
    <t>Structured Products</t>
  </si>
  <si>
    <t>Money Market Instruments</t>
  </si>
  <si>
    <t>a. Certificates of Deposit</t>
  </si>
  <si>
    <t>b. Time Deposits</t>
  </si>
  <si>
    <t>c. Repurchase Agreements</t>
  </si>
  <si>
    <t>d. Resale Agreements</t>
  </si>
  <si>
    <t>Derivatives, Net</t>
  </si>
  <si>
    <t>a. Swaps</t>
  </si>
  <si>
    <t>b. Futures</t>
  </si>
  <si>
    <t>c. Options</t>
  </si>
  <si>
    <t>d. Forward Contracts</t>
  </si>
  <si>
    <t>Quoted Equities, Net</t>
  </si>
  <si>
    <t>Unquoted Equities, Net</t>
  </si>
  <si>
    <t>Other Currency</t>
  </si>
  <si>
    <t>Credit Cards Report</t>
  </si>
  <si>
    <t>Visa</t>
  </si>
  <si>
    <t>MasterCard</t>
  </si>
  <si>
    <t>Credit Cards Outstanding:</t>
  </si>
  <si>
    <t>Number of Card Accounts Outstanding</t>
  </si>
  <si>
    <t>By Range of Card Limit:</t>
  </si>
  <si>
    <t>$0-$500</t>
  </si>
  <si>
    <t>Over $500 - $1,000</t>
  </si>
  <si>
    <t>Over $1,000 - $2,000</t>
  </si>
  <si>
    <t>Over $2,000 - $3,000</t>
  </si>
  <si>
    <t>Over $3,000 - $5,000</t>
  </si>
  <si>
    <t>Over $5,000 - $10,000</t>
  </si>
  <si>
    <t>Over $10,000</t>
  </si>
  <si>
    <t>Value of Credit Cards Outstanding</t>
  </si>
  <si>
    <t>Limits:</t>
  </si>
  <si>
    <t>Aggregate Limits</t>
  </si>
  <si>
    <t>Credit Utilized</t>
  </si>
  <si>
    <t>In Bahamian Dollars</t>
  </si>
  <si>
    <t>In Foreign Currency</t>
  </si>
  <si>
    <t>Cash Advances</t>
  </si>
  <si>
    <t>Merchants Receipts US$</t>
  </si>
  <si>
    <t>Net Payments Received</t>
  </si>
  <si>
    <t>Less: Cardholders' Chargeback</t>
  </si>
  <si>
    <t>Payments To Int'l Card Vendors (Net)</t>
  </si>
  <si>
    <t>Payments To</t>
  </si>
  <si>
    <t>Payments From</t>
  </si>
  <si>
    <t>Estimated F/C Usage</t>
  </si>
  <si>
    <t>I.   Minimum Card Limit</t>
  </si>
  <si>
    <t>II.  Maximum Card Limit</t>
  </si>
  <si>
    <t>III. Interest Rate Charged</t>
  </si>
  <si>
    <t>Analysis of Payments System</t>
  </si>
  <si>
    <t>ATMs/ABMs and POS Terminals</t>
  </si>
  <si>
    <t>New Providence</t>
  </si>
  <si>
    <t>Grand Bahama</t>
  </si>
  <si>
    <t>Family Islands</t>
  </si>
  <si>
    <t>Volume/Value of Transactions</t>
  </si>
  <si>
    <t>Cashless Payment Instruments</t>
  </si>
  <si>
    <t>Payments by Card</t>
  </si>
  <si>
    <t>Debit Cards</t>
  </si>
  <si>
    <t>Stored Value</t>
  </si>
  <si>
    <t>Direct Debits</t>
  </si>
  <si>
    <t>Direct Credits/Credit Transfers</t>
  </si>
  <si>
    <t xml:space="preserve">Merchant Accounts </t>
  </si>
  <si>
    <t>Merchant Accounts - Terminals (Visa/Mastercard)</t>
  </si>
  <si>
    <t>Electronic Banking</t>
  </si>
  <si>
    <t>Registered Users Public Sector</t>
  </si>
  <si>
    <t>Other Registered Users</t>
  </si>
  <si>
    <t xml:space="preserve">Notes &amp; Coins </t>
  </si>
  <si>
    <t>Balance with Central Bank</t>
  </si>
  <si>
    <t>Government Securities</t>
  </si>
  <si>
    <t>Balance with Financial Institutions (in Bahamas)</t>
  </si>
  <si>
    <t>Negotiable Paper Issued by Other Banks</t>
  </si>
  <si>
    <t>Balance with Financial Institutions (outside Bahamas)</t>
  </si>
  <si>
    <t>Claims on Multilateral Development Banks (MDBs)</t>
  </si>
  <si>
    <t>Mortgages</t>
  </si>
  <si>
    <t>of which: Equity Loans</t>
  </si>
  <si>
    <t>Investment (in Stocks, Shares &amp; Funds)</t>
  </si>
  <si>
    <t>Fixed Assets</t>
  </si>
  <si>
    <t>Gold and Silver Bullion</t>
  </si>
  <si>
    <t>Other Assets</t>
  </si>
  <si>
    <t xml:space="preserve">Total Assets </t>
  </si>
  <si>
    <t>Memorandum Items</t>
  </si>
  <si>
    <t>Contingent Liabilities</t>
  </si>
  <si>
    <t>e)  Loan Commitments</t>
  </si>
  <si>
    <t>Foreign Exchange Forward Contract: Purchases</t>
  </si>
  <si>
    <t>Unused Overdrafts (Facilities over $100,000 only)</t>
  </si>
  <si>
    <t>Analysis of Loans &amp; Overdrafts Classified by Sector, Currency &amp; Maturity</t>
  </si>
  <si>
    <t>L O A N S</t>
  </si>
  <si>
    <t>OVERDRAFTS</t>
  </si>
  <si>
    <t xml:space="preserve"> Up to 2 Years</t>
  </si>
  <si>
    <t xml:space="preserve">  3 to 5 Years</t>
  </si>
  <si>
    <t xml:space="preserve"> 6 to 10 Years</t>
  </si>
  <si>
    <t>Over 10 Years</t>
  </si>
  <si>
    <t>TOTAL  LOANS</t>
  </si>
  <si>
    <t xml:space="preserve">  GRAND TOTAL</t>
  </si>
  <si>
    <t>NO.</t>
  </si>
  <si>
    <t xml:space="preserve">      a) Livestock &amp; Dairying</t>
  </si>
  <si>
    <t xml:space="preserve">      b) Food Crops</t>
  </si>
  <si>
    <t xml:space="preserve">      c) Other</t>
  </si>
  <si>
    <t xml:space="preserve">      a) Food &amp; Non-Alcoholic Beverages</t>
  </si>
  <si>
    <t xml:space="preserve">      c) Building Material &amp; Metal Products</t>
  </si>
  <si>
    <t xml:space="preserve">      d) Furniture &amp; Wood Products</t>
  </si>
  <si>
    <t xml:space="preserve">      e) Textiles, Clothing, etc.</t>
  </si>
  <si>
    <t xml:space="preserve">      g) Other Manufacturing</t>
  </si>
  <si>
    <t xml:space="preserve">      a) Commission Agents</t>
  </si>
  <si>
    <t xml:space="preserve">      b) Wholesale</t>
  </si>
  <si>
    <t xml:space="preserve">      c) Retail</t>
  </si>
  <si>
    <t xml:space="preserve">      d) Other</t>
  </si>
  <si>
    <t xml:space="preserve">      a) Hotels</t>
  </si>
  <si>
    <t xml:space="preserve">      b) Apartments</t>
  </si>
  <si>
    <t xml:space="preserve">      a) Land Development</t>
  </si>
  <si>
    <t xml:space="preserve">      b) Other Construction</t>
  </si>
  <si>
    <t xml:space="preserve">          (i)  Private Residence</t>
  </si>
  <si>
    <t xml:space="preserve">          (ii) Commercial &amp; Industrial</t>
  </si>
  <si>
    <t xml:space="preserve">      a) Housing</t>
  </si>
  <si>
    <t xml:space="preserve">      b) Land Purchase</t>
  </si>
  <si>
    <t>Statement of Assets &amp; Liabilities by Zones</t>
  </si>
  <si>
    <t>Market Loans</t>
  </si>
  <si>
    <t>of which: at Zone A banks in freely convertible currency</t>
  </si>
  <si>
    <t>of which: at Zone A banks with a residual maturity up to 180 days</t>
  </si>
  <si>
    <t>of which: at Zone A banks</t>
  </si>
  <si>
    <t>Others:</t>
  </si>
  <si>
    <t>Government Securities - Other Government</t>
  </si>
  <si>
    <t>Issued by Zone A Central Government</t>
  </si>
  <si>
    <t>Investment (in Stocks &amp; Shares)</t>
  </si>
  <si>
    <t>Financial</t>
  </si>
  <si>
    <t>Non-Financial</t>
  </si>
  <si>
    <t>Banking and Other, Financial</t>
  </si>
  <si>
    <t>Market Receivables</t>
  </si>
  <si>
    <t>Total Eligible Capital</t>
  </si>
  <si>
    <t>Total Capital Required for Credit Risk</t>
  </si>
  <si>
    <t>Total Capital Required for Market Risk</t>
  </si>
  <si>
    <t>Section I: Common Equity Tier 1 (CET1) Capital: Instruments and Reserves</t>
  </si>
  <si>
    <t>Ordinary Shares/common stock (issued and paid up that relate to directly issued qualifying CET1 capital instruments)</t>
  </si>
  <si>
    <t>Perpetual non-cumulative preferred share/stock (issued and paid up)</t>
  </si>
  <si>
    <t>Stock Surplus (Share Premiums arising from Item (1) above)</t>
  </si>
  <si>
    <t>Minority Interest (arising from CET1 capital instruments issued by the consolidated bank subsidiaries and held by third parties)</t>
  </si>
  <si>
    <t>CET1 Capital Before Deductions ( A )</t>
  </si>
  <si>
    <t>Deductions (Regulatory Adjustments):</t>
  </si>
  <si>
    <t>Valuation Adjustments</t>
  </si>
  <si>
    <t xml:space="preserve">Goodwill </t>
  </si>
  <si>
    <t xml:space="preserve">Other intangible assets </t>
  </si>
  <si>
    <t>Cumulative cash flow hedge reserve (that relates to the hedging of financial instruments that are not fair valued on the balance sheet)</t>
  </si>
  <si>
    <t>Gains and losses due to changes in own credit risk on fair valued liabilities</t>
  </si>
  <si>
    <t>Defined benefit pension fund assets (and liabilities)</t>
  </si>
  <si>
    <t>Deferred tax assets</t>
  </si>
  <si>
    <t>Investments in own shares (Treasury stock CET1 capital instruments)</t>
  </si>
  <si>
    <t>Reciprocal cross holdings in CET1 capital instruments issued by any financial sector entities</t>
  </si>
  <si>
    <t xml:space="preserve">Gains on sale related to securitization transactions </t>
  </si>
  <si>
    <t>Non-significant investments in the capital of banking, financial and insurance entities (outside the scope of regulatory consolidation and the bank does not own more than 10% of the issued common share capital of the entity)</t>
  </si>
  <si>
    <t>Significant investments in the capital of banking, financial and insurance entities (outside the scope of regulatory consolidation and the bank owns more than 10% of the issued common share capital of the enitity or where the entity is an affiliate of the bank)</t>
  </si>
  <si>
    <t>Regulatory adjustments applied to CET1 due to insufficient Additional Tier 1 and Tier 2 to cover deductions</t>
  </si>
  <si>
    <t xml:space="preserve"> CET1 Capital After Deductions ( B )</t>
  </si>
  <si>
    <t>Section II: Additional Tier 1 Capital: Instruments</t>
  </si>
  <si>
    <t xml:space="preserve">Additional Tier 1 capital instruments issued (meeting criteria for AT1 and are not included in CET1) </t>
  </si>
  <si>
    <t xml:space="preserve"> of which: amount that is subject to phase out</t>
  </si>
  <si>
    <t>Stock surplus (i.e. share premium, if any, meeting the criteria for AT1)</t>
  </si>
  <si>
    <t xml:space="preserve">Investment in own Additional Tier 1 instruments </t>
  </si>
  <si>
    <t>Reciprocal cross holdings in Additional Tier 1 instruments</t>
  </si>
  <si>
    <t>Non-significant capital investments in Additional Tier 1 of banking, financial and insurance entities (outside the scope of regulatory consolidation and the bank does not own more than 10% of the issued common share capital of the entity)</t>
  </si>
  <si>
    <t>Other deductions from Tier 1 capital as determined by the CBoB</t>
  </si>
  <si>
    <t>Regulatory adjustments applied to Additional Tier 1 due to insufficient Tier 2 to cover deductions</t>
  </si>
  <si>
    <t>Additional Tier 1 After Deductions ( D )</t>
  </si>
  <si>
    <t>Section III: Tier 2 Capital: Instruments and Provisions</t>
  </si>
  <si>
    <t>Directly issued qualifying Tier 2 instruments (i.e. Subordinated term debt meeting criteria of Tier 2)</t>
  </si>
  <si>
    <t>Stock surplus (i.e. share premium, if any, resulting from the issue of instruments included in Tier 2)</t>
  </si>
  <si>
    <t>Regulatory reserves</t>
  </si>
  <si>
    <t>Revaluation Reserves</t>
  </si>
  <si>
    <t xml:space="preserve">General provisions </t>
  </si>
  <si>
    <t>Tier 2 Capital Before Deductions ( F )</t>
  </si>
  <si>
    <t>Investments in own Tier 2 capital instruments</t>
  </si>
  <si>
    <t xml:space="preserve">Reciprocal cross holdings in Tier 2 capital instruments </t>
  </si>
  <si>
    <t>Non-significant capital investments in Tier 2 of banking, financial and insurance entities (outside the scope of regulatory consolidation and the bank does not own more than 10% of the issued common share capital of the entity)</t>
  </si>
  <si>
    <t>General provisions (i.e. the amount which is in excess of the maximum 1.25% of credit risk-weighted assets eligible for inclusion in Tier 2)</t>
  </si>
  <si>
    <t>Tier 2 Capital After Deductions ( G )</t>
  </si>
  <si>
    <t>Risk Weight (%)</t>
  </si>
  <si>
    <t>Credit Conversion Factor</t>
  </si>
  <si>
    <t>Risk Weighted Amount</t>
  </si>
  <si>
    <t>A.1</t>
  </si>
  <si>
    <t>A.2</t>
  </si>
  <si>
    <t>A.3</t>
  </si>
  <si>
    <t>A.4</t>
  </si>
  <si>
    <t>A.5</t>
  </si>
  <si>
    <t>A.6</t>
  </si>
  <si>
    <t>A.7</t>
  </si>
  <si>
    <t>B.1</t>
  </si>
  <si>
    <t>B.2</t>
  </si>
  <si>
    <t>B.3</t>
  </si>
  <si>
    <t>B.4</t>
  </si>
  <si>
    <t>B.5</t>
  </si>
  <si>
    <t>B.6</t>
  </si>
  <si>
    <t>C.1</t>
  </si>
  <si>
    <t>C.2</t>
  </si>
  <si>
    <t>C.3</t>
  </si>
  <si>
    <t>C.4</t>
  </si>
  <si>
    <t>C.5</t>
  </si>
  <si>
    <t>C.6</t>
  </si>
  <si>
    <t>D.1</t>
  </si>
  <si>
    <t>D.2</t>
  </si>
  <si>
    <t>D.3</t>
  </si>
  <si>
    <t>D.4</t>
  </si>
  <si>
    <t>D.5</t>
  </si>
  <si>
    <t>D.6</t>
  </si>
  <si>
    <t>E.1</t>
  </si>
  <si>
    <t>E.2</t>
  </si>
  <si>
    <t>E.3</t>
  </si>
  <si>
    <t>E.4</t>
  </si>
  <si>
    <t>E.5</t>
  </si>
  <si>
    <t>E.6</t>
  </si>
  <si>
    <t>F.1</t>
  </si>
  <si>
    <t>F.2</t>
  </si>
  <si>
    <t>F.3</t>
  </si>
  <si>
    <t>F.4</t>
  </si>
  <si>
    <t>F.5</t>
  </si>
  <si>
    <t>F.6</t>
  </si>
  <si>
    <t>Total Risk Weighted Assets</t>
  </si>
  <si>
    <t>Credit Equivalent Exposure</t>
  </si>
  <si>
    <t>Credit Equivalent Exposure pre-CRM</t>
  </si>
  <si>
    <t>Credit Equivalent Exposure post-CRM</t>
  </si>
  <si>
    <t>CCF   0%</t>
  </si>
  <si>
    <t>ALL</t>
  </si>
  <si>
    <t>CCF   20%</t>
  </si>
  <si>
    <t>CCF   50%</t>
  </si>
  <si>
    <t>CCF   100%</t>
  </si>
  <si>
    <t>Notes &amp; Coins</t>
  </si>
  <si>
    <t>BB+ to B-</t>
  </si>
  <si>
    <t>Below B-</t>
  </si>
  <si>
    <t>Unrated</t>
  </si>
  <si>
    <t>External  Credit Assessment</t>
  </si>
  <si>
    <t>Net Long or Short Position</t>
  </si>
  <si>
    <t>Capital Required</t>
  </si>
  <si>
    <t>Zone A Government Debt Securities</t>
  </si>
  <si>
    <t>AAA to AA-&gt;</t>
  </si>
  <si>
    <t>A+ to BBB-&gt;</t>
  </si>
  <si>
    <t>Zone B Governments</t>
  </si>
  <si>
    <t>Qualifying Securities:</t>
  </si>
  <si>
    <t>Capital Required Against Specific Risk:</t>
  </si>
  <si>
    <t xml:space="preserve">Risk Charge </t>
  </si>
  <si>
    <t>Current</t>
  </si>
  <si>
    <t xml:space="preserve">   1.</t>
  </si>
  <si>
    <t>Dividends Payout Ratio</t>
  </si>
  <si>
    <t xml:space="preserve">   2.</t>
  </si>
  <si>
    <t>Assets Quality:</t>
  </si>
  <si>
    <t>Non-Performing Loans/Total Loans</t>
  </si>
  <si>
    <t xml:space="preserve">   3.</t>
  </si>
  <si>
    <t>Management Ratios:</t>
  </si>
  <si>
    <t xml:space="preserve">   4.</t>
  </si>
  <si>
    <t>Earnings Ratios:</t>
  </si>
  <si>
    <t>4.1</t>
  </si>
  <si>
    <t>Return on Assets(Net Income/Total Assets)</t>
  </si>
  <si>
    <t>4.2</t>
  </si>
  <si>
    <t>Return on Equity (Net Income/Shareholder's Equity)</t>
  </si>
  <si>
    <t>4.3</t>
  </si>
  <si>
    <t>Profit Margin</t>
  </si>
  <si>
    <t xml:space="preserve">   5.</t>
  </si>
  <si>
    <t>Liquidity Ratios:</t>
  </si>
  <si>
    <t>5.1</t>
  </si>
  <si>
    <t>Total Loans/Total Deposits</t>
  </si>
  <si>
    <t>5.2</t>
  </si>
  <si>
    <t>Liquidity Ratio (Liquid Assets/Total Deposits)</t>
  </si>
  <si>
    <t>5.3</t>
  </si>
  <si>
    <t>Liquid Assets/Total Assets</t>
  </si>
  <si>
    <t xml:space="preserve">   6.</t>
  </si>
  <si>
    <t>Leverage Ratios:</t>
  </si>
  <si>
    <t>6.1</t>
  </si>
  <si>
    <t>Third Party Deposits/Eligible Capital (times)</t>
  </si>
  <si>
    <t>6.2</t>
  </si>
  <si>
    <t>Total Deposits/Eligible Capital (times)</t>
  </si>
  <si>
    <t>Other:</t>
  </si>
  <si>
    <t>Liquid Assets</t>
  </si>
  <si>
    <t>Zone 1</t>
  </si>
  <si>
    <t>Zone 2</t>
  </si>
  <si>
    <t>Zone 3</t>
  </si>
  <si>
    <t>Capital Charges</t>
  </si>
  <si>
    <t>Position:</t>
  </si>
  <si>
    <t>Total Long</t>
  </si>
  <si>
    <t>Total Short</t>
  </si>
  <si>
    <t>1A</t>
  </si>
  <si>
    <t>Weighted Long</t>
  </si>
  <si>
    <t>Weighted Short</t>
  </si>
  <si>
    <t>Matched</t>
  </si>
  <si>
    <t>Unmatched</t>
  </si>
  <si>
    <t>1C</t>
  </si>
  <si>
    <t>Capital Charge 1</t>
  </si>
  <si>
    <t>2C</t>
  </si>
  <si>
    <t>Capital Charge 2</t>
  </si>
  <si>
    <t>Capital Charge 3</t>
  </si>
  <si>
    <t>4C</t>
  </si>
  <si>
    <t>Capital Charge 4</t>
  </si>
  <si>
    <t>Overall Net Open / Capital Charge 5 (100%)</t>
  </si>
  <si>
    <t>Total Capital Charge</t>
  </si>
  <si>
    <t>1. For each source of Interest Rate Risk exposure, insert long or short position in the appropriate Time Band according to residual maturity.</t>
  </si>
  <si>
    <t>2. Multiply individual positions by the weight assigned to each time Band (to reflect price sensitivity to assumed changes in interest rates).</t>
  </si>
  <si>
    <t>3. Determine matched (smaller of the weighted long or short position) and unmatched positions in each time band.</t>
  </si>
  <si>
    <t>4. Calculate 'Capital Charge 1': 10% of the matched position in each Time Band.  Then determine matched and unmatched positions from the residual  balances in each Time Zone.</t>
  </si>
  <si>
    <t xml:space="preserve">5. Calculate 'Capital Charge 2':  40% of matched position in Zone 1 plus  30% matched position in Zone 2 plus 30% matched position in Zone 3.  Determine matched positions Zones 1 vs. Zone 2. </t>
  </si>
  <si>
    <t>7. Calculate 'Capital Charge 4':  40% of matched position in Zones 1 and 2 vs. Zone 3.</t>
  </si>
  <si>
    <t>8. Calculate 'Capital Charge 5': 100% of the remaining open (unmatched) position.</t>
  </si>
  <si>
    <t xml:space="preserve">        Please Enter the Currency</t>
  </si>
  <si>
    <t>Statement of Capital Adequacy</t>
  </si>
  <si>
    <t>Item</t>
  </si>
  <si>
    <t>Total of Items 6.1 to 6.5</t>
  </si>
  <si>
    <t>Other Assets Revaluation Reserves</t>
  </si>
  <si>
    <t xml:space="preserve">Equity and other capital requirements in financial institutions held by the bank or its subsidiary </t>
  </si>
  <si>
    <t xml:space="preserve">Any undertakings by the bank to absorb designated first level of losses on claims supported </t>
  </si>
  <si>
    <t>by the bank.</t>
  </si>
  <si>
    <t>[A]</t>
  </si>
  <si>
    <t>[B]</t>
  </si>
  <si>
    <t>[C]</t>
  </si>
  <si>
    <t>[D]</t>
  </si>
  <si>
    <t>[E]</t>
  </si>
  <si>
    <t>Notional Amounts</t>
  </si>
  <si>
    <t>Adjustments</t>
  </si>
  <si>
    <t>Net Assets</t>
  </si>
  <si>
    <t>Net Risk-Weighted Assets</t>
  </si>
  <si>
    <t>ASSETS</t>
  </si>
  <si>
    <t>c) Balance with "Offshore" Financial Institutions in Bahamas</t>
  </si>
  <si>
    <t>b) Accounts Receivable</t>
  </si>
  <si>
    <t>c) Suspense Account</t>
  </si>
  <si>
    <t>d) Other</t>
  </si>
  <si>
    <t>T1</t>
  </si>
  <si>
    <t>T2</t>
  </si>
  <si>
    <t>T3</t>
  </si>
  <si>
    <t>T4</t>
  </si>
  <si>
    <t>T5</t>
  </si>
  <si>
    <t>Target Ratio</t>
  </si>
  <si>
    <t>T6</t>
  </si>
  <si>
    <t>Trigger Ratio</t>
  </si>
  <si>
    <t>T7</t>
  </si>
  <si>
    <t>T8</t>
  </si>
  <si>
    <t>T9</t>
  </si>
  <si>
    <t>Total Required Capital</t>
  </si>
  <si>
    <t>T10</t>
  </si>
  <si>
    <t>T11</t>
  </si>
  <si>
    <t>Capital Surplus/(Deficit)</t>
  </si>
  <si>
    <t>T12</t>
  </si>
  <si>
    <t>Related Party Deposits</t>
  </si>
  <si>
    <t>Should Not Exceed</t>
  </si>
  <si>
    <t xml:space="preserve"> 1.  Agriculture</t>
  </si>
  <si>
    <t xml:space="preserve"> 2.  Fisheries</t>
  </si>
  <si>
    <t xml:space="preserve"> 3.  Mining &amp; Quarrying</t>
  </si>
  <si>
    <t xml:space="preserve"> 4.  Manufacturing</t>
  </si>
  <si>
    <t xml:space="preserve">      b) Alcoholic Beverages &amp; Tobacco</t>
  </si>
  <si>
    <t xml:space="preserve"> 5.  Distribution</t>
  </si>
  <si>
    <t xml:space="preserve"> 6.  Tourism</t>
  </si>
  <si>
    <t xml:space="preserve"> 8.  Transport</t>
  </si>
  <si>
    <t xml:space="preserve"> 7.  Entertainment &amp; Catering</t>
  </si>
  <si>
    <t>10. Construction</t>
  </si>
  <si>
    <t xml:space="preserve"> 9.  Public Corporations</t>
  </si>
  <si>
    <t>11. Government</t>
  </si>
  <si>
    <t>12. Public Financial Institutions</t>
  </si>
  <si>
    <t>13. Private Financial Institutions</t>
  </si>
  <si>
    <t>14. Professional &amp; Other Services</t>
  </si>
  <si>
    <t>15. Personal</t>
  </si>
  <si>
    <t>16. Miscellaneous</t>
  </si>
  <si>
    <t>17. Total Resident</t>
  </si>
  <si>
    <t>18. Total Non-Resident</t>
  </si>
  <si>
    <t>Land Purchase (i.e. Lots)</t>
  </si>
  <si>
    <t xml:space="preserve"> ($000s)</t>
  </si>
  <si>
    <t>15</t>
  </si>
  <si>
    <t>Minority Interests (in Tier 2 Capital)</t>
  </si>
  <si>
    <t>Subordinated Term Debt</t>
  </si>
  <si>
    <t>Hybrid (Debt/Equity) Instruments</t>
  </si>
  <si>
    <t>Fixed Asset Revaluation Reserve</t>
  </si>
  <si>
    <t>Current Year’s Losses</t>
  </si>
  <si>
    <t>Ordinary Shares/Common Stock (Issued and Paid Up)</t>
  </si>
  <si>
    <t>Perpetual Non-Cumulative Preferred Share/Stock (Issued and Paid Up)</t>
  </si>
  <si>
    <t xml:space="preserve">Goodwill and Other Intangible Assets </t>
  </si>
  <si>
    <t>Total Tier 1 Capital (Item 6.6 less 6.7)</t>
  </si>
  <si>
    <t>Minority Interests (in Tier 1 Capital)</t>
  </si>
  <si>
    <t xml:space="preserve">Total Eligible Tier 2 Capital (Items 6.18 less 6.19) </t>
  </si>
  <si>
    <t xml:space="preserve">Tier 2 Capital in Excess of the Overall Limit/Excess Tier 2 Capital </t>
  </si>
  <si>
    <t xml:space="preserve">Total of (Items 6.9 to 6.14) Less Total of (Items 6.15 to 6.17) </t>
  </si>
  <si>
    <t>Amortization on Tier 2 Subordinated Debt</t>
  </si>
  <si>
    <t>Excess Tier 2 Subordinated Debt</t>
  </si>
  <si>
    <t>Excess General Provisions</t>
  </si>
  <si>
    <t>Total Deduction To Base Capital</t>
  </si>
  <si>
    <t>Total Eligible Base Capital</t>
  </si>
  <si>
    <t>Total On-Balance Sheet (Risk Weighted) Assets</t>
  </si>
  <si>
    <t>Total Off-Balance Sheet (Risk Weighted) Assets</t>
  </si>
  <si>
    <t>Capital Adequacy Ratio</t>
  </si>
  <si>
    <t>a) Unearned Interest</t>
  </si>
  <si>
    <t>c) Other Investments</t>
  </si>
  <si>
    <t>b) Foreign Securities</t>
  </si>
  <si>
    <t>a) Domestic Securities</t>
  </si>
  <si>
    <t>a) Treasury Bills</t>
  </si>
  <si>
    <t>b) Non-Resident</t>
  </si>
  <si>
    <t>a) Resident:</t>
  </si>
  <si>
    <t>a) Head Office or Branches:</t>
  </si>
  <si>
    <t>b) Others:</t>
  </si>
  <si>
    <t>b) Other Local Financial Institutions (Authorized Agents)</t>
  </si>
  <si>
    <t xml:space="preserve">a) Commercial Banks (Authorized Dealers) </t>
  </si>
  <si>
    <t xml:space="preserve">     6.3.1 Share Premium Account</t>
  </si>
  <si>
    <t xml:space="preserve">     6.3.2 Disclosed Prior Year's Reserves (excluding Item 6.9), etc.</t>
  </si>
  <si>
    <t xml:space="preserve">     6.3.3 Current Year’s Retained Profit </t>
  </si>
  <si>
    <t>Equity and other capital requirements in subsidiary companies or associate</t>
  </si>
  <si>
    <t>Equity and other capital requirements in non-operating bank or financial holding company</t>
  </si>
  <si>
    <t>companies (where financial institution is not consolidated with the bank or its subsidiary).</t>
  </si>
  <si>
    <t>(where financial institution is not consolidated with the bank or its subsidiary).</t>
  </si>
  <si>
    <t>(where subsidiary is not consolidated with the bank).</t>
  </si>
  <si>
    <t xml:space="preserve">    (i)   Demand Deposits</t>
  </si>
  <si>
    <t xml:space="preserve">    (ii)  Fixed Deposits</t>
  </si>
  <si>
    <t xml:space="preserve">    (iii) Loans</t>
  </si>
  <si>
    <t xml:space="preserve">    (iv) Negotiable Paper Issued by Other Banks</t>
  </si>
  <si>
    <r>
      <t xml:space="preserve">          of which: </t>
    </r>
    <r>
      <rPr>
        <sz val="10"/>
        <rFont val="Arial"/>
        <family val="2"/>
      </rPr>
      <t>Loans to Zone B Banks Over 1 Year</t>
    </r>
  </si>
  <si>
    <r>
      <t xml:space="preserve">          of which: </t>
    </r>
    <r>
      <rPr>
        <sz val="10"/>
        <rFont val="Arial"/>
        <family val="2"/>
      </rPr>
      <t>Fixed Deposits to Zone A (excluding Bahamas) Banks &lt; 1 Year</t>
    </r>
  </si>
  <si>
    <r>
      <t xml:space="preserve">          of which: </t>
    </r>
    <r>
      <rPr>
        <sz val="10"/>
        <rFont val="Arial"/>
        <family val="2"/>
      </rPr>
      <t>Fixed Deposits to Zone B Banks &lt; 1 Year</t>
    </r>
  </si>
  <si>
    <t xml:space="preserve">    (iii) Public Financial Institutions</t>
  </si>
  <si>
    <t xml:space="preserve">    (ii)  Public Corporation</t>
  </si>
  <si>
    <t xml:space="preserve">    (i)   Government</t>
  </si>
  <si>
    <t xml:space="preserve">    (v)  Others</t>
  </si>
  <si>
    <t xml:space="preserve">    (vi) Loans Covered by Cash with Legal Right of Set-Off</t>
  </si>
  <si>
    <t xml:space="preserve">    (iv) Mortgages</t>
  </si>
  <si>
    <t xml:space="preserve">    (ii) Other Domestic Securities</t>
  </si>
  <si>
    <t xml:space="preserve">    (i)  Public Financial Institutions Bonds</t>
  </si>
  <si>
    <t>b) Long-Term Securities</t>
  </si>
  <si>
    <t xml:space="preserve">    (iii) Issued Outside Zone A</t>
  </si>
  <si>
    <t xml:space="preserve">    (i)   Issued by Bahamas Government</t>
  </si>
  <si>
    <t xml:space="preserve">    (ii)  Issued by Other Zone A Regional and Local Government</t>
  </si>
  <si>
    <t xml:space="preserve">    (iv) Residential Mortgages</t>
  </si>
  <si>
    <r>
      <t xml:space="preserve">         of which: </t>
    </r>
    <r>
      <rPr>
        <b/>
        <sz val="10"/>
        <rFont val="Arial"/>
        <family val="2"/>
      </rPr>
      <t>Total Market Risk Equivalent Assets</t>
    </r>
  </si>
  <si>
    <t xml:space="preserve">          a) Zone A Governments or Government-Guaranteed</t>
  </si>
  <si>
    <t xml:space="preserve">          b) Outside Zone A Governments</t>
  </si>
  <si>
    <t>Gov't. Ministries/Departments (See App. III)</t>
  </si>
  <si>
    <t>Cheques &amp; Other Instruments in Course of Collection</t>
  </si>
  <si>
    <t>Other Assets:</t>
  </si>
  <si>
    <t>Total Assets</t>
  </si>
  <si>
    <t>Additional Tier 1 Before Deductions ( C )</t>
  </si>
  <si>
    <t>Other deduction or regulatory adjustments to CET1 as determined by the CBOB</t>
  </si>
  <si>
    <t>Minority Interest, i.e. Additional Tier 1 capital instruments issued by consolidated bank subsidiaries and held by third parties and are not included in CET1</t>
  </si>
  <si>
    <r>
      <rPr>
        <i/>
        <sz val="10"/>
        <color indexed="8"/>
        <rFont val="Arial"/>
        <family val="2"/>
      </rPr>
      <t>of which:</t>
    </r>
    <r>
      <rPr>
        <sz val="10"/>
        <color indexed="8"/>
        <rFont val="Arial"/>
        <family val="2"/>
      </rPr>
      <t xml:space="preserve"> amount that is subject to phase out</t>
    </r>
  </si>
  <si>
    <t>Minority Interest, i.e. Tier 2 instruments issued by consolidated bank subsidiaries and held by third parties (and are not included in CET1 and AT1)</t>
  </si>
  <si>
    <t>Significant capital investments in Tier 2 of banking, financial and insurance entities (outside the scope of regulatory consolidation and the bank owns more than 10% of the issued common share capital of the enitity or where the entity is an affiliate of the bank)</t>
  </si>
  <si>
    <t>Other deductions from Tier 2 capital as determined by the CBOB</t>
  </si>
  <si>
    <t>Total Commodity Instruments</t>
  </si>
  <si>
    <t>Breakdown Of Capital Base</t>
  </si>
  <si>
    <t>Commodities Risk</t>
  </si>
  <si>
    <r>
      <rPr>
        <b/>
        <i/>
        <sz val="10"/>
        <rFont val="Arial"/>
        <family val="2"/>
      </rPr>
      <t xml:space="preserve">Note: </t>
    </r>
    <r>
      <rPr>
        <i/>
        <sz val="10"/>
        <rFont val="Arial"/>
        <family val="2"/>
      </rPr>
      <t>Each commodity position should be expressed in terms of the standard unit of measurement (e.g. barrels, kilos, grams, etc.) and the net position converted at current spot rates into the domestic currency.</t>
    </r>
  </si>
  <si>
    <r>
      <t>Commodity Position Risk Equivalent Assets</t>
    </r>
    <r>
      <rPr>
        <b/>
        <i/>
        <sz val="10"/>
        <rFont val="Arial"/>
        <family val="2"/>
      </rPr>
      <t xml:space="preserve"> </t>
    </r>
    <r>
      <rPr>
        <i/>
        <sz val="10"/>
        <rFont val="Arial"/>
        <family val="2"/>
      </rPr>
      <t>(Total Capital Requirement x CAR Reciprocal)</t>
    </r>
  </si>
  <si>
    <r>
      <t>Total Capital Requirement Against Commodity Position Risk</t>
    </r>
    <r>
      <rPr>
        <b/>
        <i/>
        <sz val="10"/>
        <rFont val="Arial"/>
        <family val="2"/>
      </rPr>
      <t xml:space="preserve"> </t>
    </r>
    <r>
      <rPr>
        <i/>
        <sz val="10"/>
        <rFont val="Arial"/>
        <family val="2"/>
      </rPr>
      <t>(Total of Rows: 1 + 2 + 3)</t>
    </r>
  </si>
  <si>
    <r>
      <t>Capital Required Against Basis, Interest Rate &amp; Forward Gap Risks</t>
    </r>
    <r>
      <rPr>
        <b/>
        <i/>
        <sz val="10"/>
        <rFont val="Arial"/>
        <family val="2"/>
      </rPr>
      <t xml:space="preserve"> </t>
    </r>
    <r>
      <rPr>
        <i/>
        <sz val="10"/>
        <rFont val="Arial"/>
        <family val="2"/>
      </rPr>
      <t>(Total Column F)</t>
    </r>
  </si>
  <si>
    <r>
      <t>Capital Required Against Directional Risks</t>
    </r>
    <r>
      <rPr>
        <b/>
        <i/>
        <sz val="10"/>
        <rFont val="Arial"/>
        <family val="2"/>
      </rPr>
      <t xml:space="preserve"> </t>
    </r>
    <r>
      <rPr>
        <i/>
        <sz val="10"/>
        <rFont val="Arial"/>
        <family val="2"/>
      </rPr>
      <t>(Total Column E)</t>
    </r>
  </si>
  <si>
    <t>Equity Risk</t>
  </si>
  <si>
    <r>
      <t>Capital Required Against Specific Risk</t>
    </r>
    <r>
      <rPr>
        <b/>
        <i/>
        <sz val="10"/>
        <rFont val="Arial"/>
        <family val="2"/>
      </rPr>
      <t xml:space="preserve"> </t>
    </r>
    <r>
      <rPr>
        <i/>
        <sz val="10"/>
        <rFont val="Arial"/>
        <family val="2"/>
      </rPr>
      <t>(Total Column E)</t>
    </r>
  </si>
  <si>
    <r>
      <t>Capital Required Against General Risks</t>
    </r>
    <r>
      <rPr>
        <i/>
        <sz val="10"/>
        <rFont val="Arial"/>
        <family val="2"/>
      </rPr>
      <t xml:space="preserve"> (Total Column F)</t>
    </r>
  </si>
  <si>
    <r>
      <t>Total Capital Requirement Against Equity Position Risk</t>
    </r>
    <r>
      <rPr>
        <i/>
        <sz val="10"/>
        <rFont val="Arial"/>
        <family val="2"/>
      </rPr>
      <t xml:space="preserve"> (Total of Rows: 1 + 2 + 3)</t>
    </r>
  </si>
  <si>
    <r>
      <t>Equity Position Risk Equivalent Assets</t>
    </r>
    <r>
      <rPr>
        <b/>
        <i/>
        <sz val="10"/>
        <rFont val="Arial"/>
        <family val="2"/>
      </rPr>
      <t xml:space="preserve"> </t>
    </r>
    <r>
      <rPr>
        <i/>
        <sz val="10"/>
        <rFont val="Arial"/>
        <family val="2"/>
      </rPr>
      <t>(Total Capital Requirement x Reciprocal of CAR)</t>
    </r>
  </si>
  <si>
    <t>Market Value $</t>
  </si>
  <si>
    <t>iv. Other Interest Income</t>
  </si>
  <si>
    <t xml:space="preserve">ii.  Interbank Loans/Deposits </t>
  </si>
  <si>
    <t>i.   Loans</t>
  </si>
  <si>
    <t>Non-Resident Deposits</t>
  </si>
  <si>
    <t>Total Operating Expenses (1 + 2 + 3)</t>
  </si>
  <si>
    <t>Note: Please check these figures against those recorded on your books.</t>
  </si>
  <si>
    <t>Twenty Largest Loan Arrears</t>
  </si>
  <si>
    <t>Foreign Exchange Risk</t>
  </si>
  <si>
    <t>Net Forward Position (1.2)</t>
  </si>
  <si>
    <t>Twenty Largest Exposures 2</t>
  </si>
  <si>
    <t>Up to 1 Month</t>
  </si>
  <si>
    <t>Over 1 Month and up to 3 Months</t>
  </si>
  <si>
    <t>Over 3 Months and up to 6 Months</t>
  </si>
  <si>
    <t>Over 6 Months and up to 12 Months</t>
  </si>
  <si>
    <t>Over 1 Year and up to 5 Years</t>
  </si>
  <si>
    <t>Over 5 Years</t>
  </si>
  <si>
    <t>Due to Financial Institutions (In Bahamas)</t>
  </si>
  <si>
    <t>Due to Financial Institutions (Out Bahamas)</t>
  </si>
  <si>
    <t>All Other Liabilities</t>
  </si>
  <si>
    <t>Notes and Coins</t>
  </si>
  <si>
    <t>Due from Financial Institutions (In Bahamas)</t>
  </si>
  <si>
    <t>Due from Financial Institutions (Out Bahamas)</t>
  </si>
  <si>
    <t>All Other Assets</t>
  </si>
  <si>
    <t>Net Position</t>
  </si>
  <si>
    <t>Cumulative Net Position</t>
  </si>
  <si>
    <t>(iii)  Negotiable Paper Issued by Other Banks</t>
  </si>
  <si>
    <t>(ii)   Loans</t>
  </si>
  <si>
    <t>(i)   Demand Deposits</t>
  </si>
  <si>
    <t>i)  Balance with Financial Institutions (outside Bahamas)</t>
  </si>
  <si>
    <t>i)  Due to Financial Institutions (outside Bahamas)</t>
  </si>
  <si>
    <t>Appendix Ratios</t>
  </si>
  <si>
    <t>Specific Provisions/Non-Performing Loans</t>
  </si>
  <si>
    <t>Gearing Ratio (Total Eligible Capital/Total Assets)</t>
  </si>
  <si>
    <t>Ratio Summary</t>
  </si>
  <si>
    <t>Non-Interest Sensitive</t>
  </si>
  <si>
    <t>Total Trading Book Values</t>
  </si>
  <si>
    <t>Total On and Off-Balance Sheet Items</t>
  </si>
  <si>
    <t>Central Bank Licensees Apply I</t>
  </si>
  <si>
    <t>Joint Licensees Apply H</t>
  </si>
  <si>
    <t>Investments by Currency Type</t>
  </si>
  <si>
    <t xml:space="preserve">Government (Central Government and Other) </t>
  </si>
  <si>
    <t>Collective Investment Schemes (e.g. Mutual Funds)</t>
  </si>
  <si>
    <t>c. Asset Swaps</t>
  </si>
  <si>
    <t>b. Mortgage-Backed Securities</t>
  </si>
  <si>
    <t>a. Asset-Backed Securities</t>
  </si>
  <si>
    <t>Total Investments</t>
  </si>
  <si>
    <r>
      <t>Oth$</t>
    </r>
    <r>
      <rPr>
        <b/>
        <vertAlign val="superscript"/>
        <sz val="10"/>
        <color indexed="8"/>
        <rFont val="Arial"/>
        <family val="2"/>
      </rPr>
      <t>1</t>
    </r>
  </si>
  <si>
    <t>Total Payments Received B$</t>
  </si>
  <si>
    <t>Business (Secured by Property)</t>
  </si>
  <si>
    <t>Applicable Limit (Dollar Equivalent)</t>
  </si>
  <si>
    <t xml:space="preserve">     Maturity Time Band</t>
  </si>
  <si>
    <t>0 - 1 Mth</t>
  </si>
  <si>
    <t>&gt; 1 - 3 Mths</t>
  </si>
  <si>
    <t>&gt; 3 - 6 Mths</t>
  </si>
  <si>
    <t>&gt; 6 - 12 Mths</t>
  </si>
  <si>
    <t>&gt; 1 - 1.9 Yrs</t>
  </si>
  <si>
    <t>&gt; 1.9 - 2.8 Yrs</t>
  </si>
  <si>
    <t>&gt; 2.8 - 3.6 Yrs</t>
  </si>
  <si>
    <t>&gt; 3.6 - 4.3 Yrs</t>
  </si>
  <si>
    <t>&gt; 4.3 - 5.7 Yrs</t>
  </si>
  <si>
    <t>&gt; 5.7 - 7.3 Yrs</t>
  </si>
  <si>
    <t>&gt; 7.3 - 9.3 Yrs</t>
  </si>
  <si>
    <t>&gt; 9.3 - 10.6 Yrs</t>
  </si>
  <si>
    <t>&gt; 20 Yrs</t>
  </si>
  <si>
    <t>&gt; 12 - 20 Yrs</t>
  </si>
  <si>
    <t>&gt; 10.6 -12 Yrs</t>
  </si>
  <si>
    <t>Total Long Cash and Long Put</t>
  </si>
  <si>
    <t>Total Short Cash and Long Call</t>
  </si>
  <si>
    <t>Number of Network Terminals (Total)</t>
  </si>
  <si>
    <t>Cash Cards</t>
  </si>
  <si>
    <t>Cheques Issued (Total)</t>
  </si>
  <si>
    <t>Merchant Accounts (Value of Transactions)</t>
  </si>
  <si>
    <t>Registered Residential Users (by Island)</t>
  </si>
  <si>
    <t>Registered Business Users (by Island)</t>
  </si>
  <si>
    <t>Equity Forex Commodity Options</t>
  </si>
  <si>
    <t>Equity Options</t>
  </si>
  <si>
    <t>Foreign Exchange Options</t>
  </si>
  <si>
    <t>Guarantees given on behalf of Group Companies</t>
  </si>
  <si>
    <t>Commitments That Are Unconditionally Cancellable Without Prior Notice</t>
  </si>
  <si>
    <t>Up to 3 Months</t>
  </si>
  <si>
    <t>Up to 12 Months</t>
  </si>
  <si>
    <t>Up to 6 Months</t>
  </si>
  <si>
    <t>Over 12 Months</t>
  </si>
  <si>
    <t>Long-Term Debt (Tier 2 Capital)</t>
  </si>
  <si>
    <t>Paid-Up Share Capital</t>
  </si>
  <si>
    <t xml:space="preserve">     (ii) Externally Issued</t>
  </si>
  <si>
    <t>of which: Non-Performing Loans (Over 90 Days)</t>
  </si>
  <si>
    <t>a)  Bahamas Government</t>
  </si>
  <si>
    <t>b)  Other Governments</t>
  </si>
  <si>
    <t xml:space="preserve">     (i)  Locally Issued</t>
  </si>
  <si>
    <t xml:space="preserve">      b)  Long-Term Securities</t>
  </si>
  <si>
    <t xml:space="preserve">      a)  Treasury Bills (up to 1 Year Original Maturity)</t>
  </si>
  <si>
    <t xml:space="preserve"> a)  Treasury Bills (up to 1 Year Original Maturity)</t>
  </si>
  <si>
    <t xml:space="preserve"> b)  Long-Term Securities</t>
  </si>
  <si>
    <t xml:space="preserve">a)  Commercial Banks (Authorized Dealers)  </t>
  </si>
  <si>
    <t>b)  Other Local Financial Institutions (Authorized Agents)</t>
  </si>
  <si>
    <t>c)  Balance with "Offshore" Financial Institutions in Bahamas</t>
  </si>
  <si>
    <t>b)  Others</t>
  </si>
  <si>
    <t>a)  Resident</t>
  </si>
  <si>
    <t>b)  Non-Resident</t>
  </si>
  <si>
    <t>a)  Residential Mortgages</t>
  </si>
  <si>
    <t>b)  Commercial Mortgages</t>
  </si>
  <si>
    <t>a)  Domestic Securities</t>
  </si>
  <si>
    <t>b)  Foreign Securities</t>
  </si>
  <si>
    <t>c)  Other Investments</t>
  </si>
  <si>
    <t>a)  Premises</t>
  </si>
  <si>
    <t>c)  Plant and Equipment</t>
  </si>
  <si>
    <t>b)  Other Land and Property</t>
  </si>
  <si>
    <t>d)  Other</t>
  </si>
  <si>
    <t>c)  Suspense Account</t>
  </si>
  <si>
    <t>b)  Accounts Receivable</t>
  </si>
  <si>
    <t>a)  Unearned Interest</t>
  </si>
  <si>
    <t>b)  Related Party Loans and Advances</t>
  </si>
  <si>
    <t>a)  Encumbered Assets</t>
  </si>
  <si>
    <t>b)  Guarantees given on behalf of Group Companies</t>
  </si>
  <si>
    <t>a)  Acceptances</t>
  </si>
  <si>
    <t>c)  Guarantees given on behalf of Customers</t>
  </si>
  <si>
    <t>d)  Letters of Credit</t>
  </si>
  <si>
    <t xml:space="preserve">     Memorandum: of which:-</t>
  </si>
  <si>
    <t>(vi)  Private Individuals</t>
  </si>
  <si>
    <t>(v)   Business Firms</t>
  </si>
  <si>
    <t>(ii)   Public Corporations</t>
  </si>
  <si>
    <t>(i)    Government</t>
  </si>
  <si>
    <t>(iv)  Private Financial Institutions</t>
  </si>
  <si>
    <t>(iii)  Public Financial Institutions</t>
  </si>
  <si>
    <t>(vi)  Other</t>
  </si>
  <si>
    <t>(v)   Private Individuals</t>
  </si>
  <si>
    <t>(iv)  Business Firms</t>
  </si>
  <si>
    <t>(iii)  Private Financial Institutions</t>
  </si>
  <si>
    <t>(ii)   Public Financial Institutions</t>
  </si>
  <si>
    <t>(i)    Public Corporations</t>
  </si>
  <si>
    <t xml:space="preserve">          (i)  Residential Mortgages  </t>
  </si>
  <si>
    <t xml:space="preserve">          (ii) Home Improvement</t>
  </si>
  <si>
    <t xml:space="preserve">                  Equity Loans</t>
  </si>
  <si>
    <t xml:space="preserve">      f)  Petro-Chemicals, Chemical &amp; Plastic Products</t>
  </si>
  <si>
    <t>CAPITAL BREAKDOWN</t>
  </si>
  <si>
    <t>Core Capital - Tier 1</t>
  </si>
  <si>
    <t>Supplementary Capital - Tier 2</t>
  </si>
  <si>
    <t>Less Adjustments To Capital</t>
  </si>
  <si>
    <t>Less Adjustments To Base Capital</t>
  </si>
  <si>
    <t>Total Base Capital (Tier 1 + Tier 2)</t>
  </si>
  <si>
    <t>Off Balance Sheet</t>
  </si>
  <si>
    <t>Notional Principal Amount Before CCF</t>
  </si>
  <si>
    <t>Commitments With Original Maturity Of Less Than 1 Year</t>
  </si>
  <si>
    <t>Note Issuance And Revolving Underwriting Facilities</t>
  </si>
  <si>
    <t>Commitments With Original Maturity Of 1 Year And Over</t>
  </si>
  <si>
    <t>Direct Credit Substitutes</t>
  </si>
  <si>
    <t>Sale And Repurchase Agreements And Asset Sales With Recourse</t>
  </si>
  <si>
    <t>Securities Lending Or Posting</t>
  </si>
  <si>
    <t>Forward Asset Purchases, Forward Deposits And Partly-Paid Shares And Securities</t>
  </si>
  <si>
    <t>Off-Balance Sheet Items
(Non-Derivative Instruments)
Indirect Credit Instruments</t>
  </si>
  <si>
    <t>ON-BALANCE SHEET ITEMS:</t>
  </si>
  <si>
    <t>Total Required Capital For Off-Balance Sheet (Non-Derivatives) Assets</t>
  </si>
  <si>
    <t>Replacement Cost Of Contracts</t>
  </si>
  <si>
    <t>Notional Principal Amounts</t>
  </si>
  <si>
    <t>Off-Balance Sheet Items (Derivatives)</t>
  </si>
  <si>
    <t>Interest Rate-Related Contracts</t>
  </si>
  <si>
    <t>Foreign Exchange &amp; Gold Contracts</t>
  </si>
  <si>
    <t>Other Precious Metal Contracts</t>
  </si>
  <si>
    <t>Other Commodities Contracts</t>
  </si>
  <si>
    <t>Total Required Capital For Off-Balance Sheet (Derivative) Assets</t>
  </si>
  <si>
    <t>Calculation Of Specific Risk</t>
  </si>
  <si>
    <r>
      <t xml:space="preserve">Capital Required Against General Risk </t>
    </r>
    <r>
      <rPr>
        <sz val="10"/>
        <rFont val="Arial"/>
        <family val="2"/>
      </rPr>
      <t>(taken from IRR - General)</t>
    </r>
  </si>
  <si>
    <r>
      <t xml:space="preserve">Capital Required Against Interest Rate Options </t>
    </r>
    <r>
      <rPr>
        <sz val="10"/>
        <rFont val="Arial"/>
        <family val="2"/>
      </rPr>
      <t>(taken from Interest Rate Options)</t>
    </r>
  </si>
  <si>
    <t>Specific Interest Rate Risk</t>
  </si>
  <si>
    <r>
      <t xml:space="preserve">Interest Rate Risk Equivalent Assets </t>
    </r>
    <r>
      <rPr>
        <sz val="10"/>
        <rFont val="Arial"/>
        <family val="2"/>
      </rPr>
      <t>(Total Capital Required x Reciprocal CAR)</t>
    </r>
  </si>
  <si>
    <t xml:space="preserve">   Over 2 Yrs. to Maturity</t>
  </si>
  <si>
    <t xml:space="preserve">   Over 6 Mths up to 2 Yrs. to Maturity</t>
  </si>
  <si>
    <t xml:space="preserve">   6 Mths. or Under to Maturity</t>
  </si>
  <si>
    <r>
      <t xml:space="preserve">Total Capital Required Against Interest Rate Risk </t>
    </r>
    <r>
      <rPr>
        <sz val="10"/>
        <rFont val="Arial"/>
        <family val="2"/>
      </rPr>
      <t>(Total of Rows: 4.0, 5.0 + 6.0)</t>
    </r>
  </si>
  <si>
    <t xml:space="preserve">            </t>
  </si>
  <si>
    <t xml:space="preserve">Row 1: </t>
  </si>
  <si>
    <t>Row 2:</t>
  </si>
  <si>
    <t>Include securities issued by public sector entities and multilateral development banks, and other securities specified by the CBOB.</t>
  </si>
  <si>
    <t>Include government paper/securities issued by national governments and other governments as approved by the CBOB.</t>
  </si>
  <si>
    <t xml:space="preserve">1.00% (residual term to maturity greater than 6 and up to and including 24 months); </t>
  </si>
  <si>
    <t>1.60% (residual term to final maturity exceeding 24 months)</t>
  </si>
  <si>
    <t xml:space="preserve">.25% (residual term to final maturity 6 months or less); </t>
  </si>
  <si>
    <t>1 - 3 Mths</t>
  </si>
  <si>
    <t>3 - 6 Mths</t>
  </si>
  <si>
    <t>6 - 12 Mths</t>
  </si>
  <si>
    <t>1 - 1.9 Yrs</t>
  </si>
  <si>
    <t>1 - 2 Yrs</t>
  </si>
  <si>
    <t>2 - 3 Yrs</t>
  </si>
  <si>
    <t>1.9 - 2.8 Yrs</t>
  </si>
  <si>
    <t>2.8 - 3.6 Yrs</t>
  </si>
  <si>
    <t>3 - 4 Yrs</t>
  </si>
  <si>
    <t>4 - 5 Yrs</t>
  </si>
  <si>
    <t>3.6 - 4.3 Yrs</t>
  </si>
  <si>
    <t>4.3 - 5.7 Yrs</t>
  </si>
  <si>
    <t>5 - 7 Yrs</t>
  </si>
  <si>
    <t>7 - 10 Yrs</t>
  </si>
  <si>
    <t>5.7 - 7.3 Yrs</t>
  </si>
  <si>
    <t>7.3 - 9.3 Yrs</t>
  </si>
  <si>
    <t>10 - 15 Yrs</t>
  </si>
  <si>
    <t>15 - 20 Yrs</t>
  </si>
  <si>
    <t>9.3 - 10.6 Yrs</t>
  </si>
  <si>
    <t>10.6-12 Yrs</t>
  </si>
  <si>
    <t>Over 20 Yrs</t>
  </si>
  <si>
    <t>12-20 Yrs</t>
  </si>
  <si>
    <t>Ovr 20 Yrs</t>
  </si>
  <si>
    <t>Interest Rate Risk Equivalent Assets (Total Capital Charge x Reciprocal CAR)</t>
  </si>
  <si>
    <t>Weight (%)</t>
  </si>
  <si>
    <t>Time Band: Coupon &lt;3%</t>
  </si>
  <si>
    <t xml:space="preserve">                   Coupon =&gt;3%</t>
  </si>
  <si>
    <t xml:space="preserve">Notes: </t>
  </si>
  <si>
    <t>Separate worksheets to be done for each currency in which there are significant interest rate risk exposures.</t>
  </si>
  <si>
    <t>Residual Matched</t>
  </si>
  <si>
    <t>Residual UnMatched</t>
  </si>
  <si>
    <t>Residual Unmatched</t>
  </si>
  <si>
    <t>General Interest Rate Risk</t>
  </si>
  <si>
    <t>6. Calculate 'Capital charge 3':  40% matched position in Zones 1 &amp; 2.  Determine matched position Zones 1 and 2 vs. Zone 3.</t>
  </si>
  <si>
    <t xml:space="preserve">9. Sum all calculations (Rows 1.7 + 2.3+ 3.3 + 4.3 + 5.1) to determine the total capital charge.  </t>
  </si>
  <si>
    <t>Total Tier 1 Capital After Deductions ( B ) + ( D ) = ( E )</t>
  </si>
  <si>
    <t>Total Eligible Capital Base (Tier 1 + Tier 2) ( E ) + ( G ) = ( H )</t>
  </si>
  <si>
    <t>Ten Largest Depositors ($000s)</t>
  </si>
  <si>
    <t>N.B. Please select from the drop down list for Related Party.</t>
  </si>
  <si>
    <r>
      <t xml:space="preserve">Enumeration </t>
    </r>
    <r>
      <rPr>
        <b/>
        <sz val="10"/>
        <color indexed="10"/>
        <rFont val="Arial"/>
        <family val="2"/>
      </rPr>
      <t>*</t>
    </r>
  </si>
  <si>
    <r>
      <t xml:space="preserve">Key </t>
    </r>
    <r>
      <rPr>
        <b/>
        <sz val="10"/>
        <color indexed="10"/>
        <rFont val="Arial"/>
        <family val="2"/>
      </rPr>
      <t>*</t>
    </r>
  </si>
  <si>
    <r>
      <t xml:space="preserve">Label </t>
    </r>
    <r>
      <rPr>
        <b/>
        <sz val="10"/>
        <color indexed="10"/>
        <rFont val="Arial"/>
        <family val="2"/>
      </rPr>
      <t>*</t>
    </r>
  </si>
  <si>
    <r>
      <t xml:space="preserve">Denmark </t>
    </r>
    <r>
      <rPr>
        <sz val="10"/>
        <rFont val="Arial"/>
        <family val="2"/>
      </rPr>
      <t>(excludes Faroe Islands and Greenland)</t>
    </r>
  </si>
  <si>
    <r>
      <t xml:space="preserve">Finland </t>
    </r>
    <r>
      <rPr>
        <sz val="10"/>
        <rFont val="Arial"/>
        <family val="2"/>
      </rPr>
      <t>(includes Aland Islands)</t>
    </r>
  </si>
  <si>
    <r>
      <t xml:space="preserve">Germany </t>
    </r>
    <r>
      <rPr>
        <sz val="10"/>
        <rFont val="Arial"/>
        <family val="2"/>
      </rPr>
      <t>(including the European Central Bank)</t>
    </r>
  </si>
  <si>
    <r>
      <t xml:space="preserve">Norway </t>
    </r>
    <r>
      <rPr>
        <sz val="10"/>
        <rFont val="Arial"/>
        <family val="2"/>
      </rPr>
      <t>(includes Bouvet Islands, Svalbard and Jan Mayen Islands)</t>
    </r>
  </si>
  <si>
    <r>
      <t xml:space="preserve">Portugal </t>
    </r>
    <r>
      <rPr>
        <sz val="10"/>
        <rFont val="Arial"/>
        <family val="2"/>
      </rPr>
      <t>(includes the Azores and Madeira)</t>
    </r>
  </si>
  <si>
    <r>
      <t xml:space="preserve">Spain </t>
    </r>
    <r>
      <rPr>
        <sz val="10"/>
        <rFont val="Arial"/>
        <family val="2"/>
      </rPr>
      <t>(includes Balearic Islands, Canary Islands and Ceuta and Melilla)</t>
    </r>
  </si>
  <si>
    <r>
      <t xml:space="preserve">Switzerland </t>
    </r>
    <r>
      <rPr>
        <sz val="10"/>
        <rFont val="Arial"/>
        <family val="2"/>
      </rPr>
      <t>(includes Bank for International Settlements)</t>
    </r>
  </si>
  <si>
    <r>
      <t xml:space="preserve">United Kingdom </t>
    </r>
    <r>
      <rPr>
        <sz val="10"/>
        <rFont val="Arial"/>
        <family val="2"/>
      </rPr>
      <t>(excludes Guernsey, Isle of Man and Jersey)</t>
    </r>
  </si>
  <si>
    <r>
      <t>Netherlands Antilles</t>
    </r>
    <r>
      <rPr>
        <sz val="10"/>
        <rFont val="Arial"/>
        <family val="2"/>
      </rPr>
      <t>(including Bonaire, Curacao,Saba,St. Eustatius and St. Maarten)</t>
    </r>
  </si>
  <si>
    <r>
      <t xml:space="preserve">West Indies UK </t>
    </r>
    <r>
      <rPr>
        <sz val="10"/>
        <rFont val="Arial"/>
        <family val="2"/>
      </rPr>
      <t xml:space="preserve">(includes Anguilla, Antigua and Barbuda, British Virgin Islands, Montserrat and St. Christopher/St. Kitts - Nevis) </t>
    </r>
  </si>
  <si>
    <r>
      <t xml:space="preserve">Macedonia </t>
    </r>
    <r>
      <rPr>
        <sz val="10"/>
        <rFont val="Arial"/>
        <family val="2"/>
      </rPr>
      <t>(the former Yugoslav Republic of -)</t>
    </r>
  </si>
  <si>
    <r>
      <t xml:space="preserve">Residual Europe </t>
    </r>
    <r>
      <rPr>
        <sz val="10"/>
        <rFont val="Arial"/>
        <family val="2"/>
      </rPr>
      <t>(including IBEC and IIB)</t>
    </r>
  </si>
  <si>
    <r>
      <t>St. Vincent</t>
    </r>
    <r>
      <rPr>
        <sz val="10"/>
        <rFont val="Arial"/>
        <family val="2"/>
      </rPr>
      <t>(Including the Grenadines)</t>
    </r>
  </si>
  <si>
    <r>
      <t xml:space="preserve">Burkina Faso </t>
    </r>
    <r>
      <rPr>
        <sz val="10"/>
        <rFont val="Arial"/>
        <family val="2"/>
      </rPr>
      <t>(since August 1984, formerly Upper Volta)</t>
    </r>
  </si>
  <si>
    <r>
      <t xml:space="preserve">Congo, Democratic Republic </t>
    </r>
    <r>
      <rPr>
        <sz val="10"/>
        <rFont val="Arial"/>
        <family val="2"/>
      </rPr>
      <t>(formerly Zaire)</t>
    </r>
  </si>
  <si>
    <r>
      <t xml:space="preserve">St. Helena </t>
    </r>
    <r>
      <rPr>
        <sz val="10"/>
        <rFont val="Arial"/>
        <family val="2"/>
      </rPr>
      <t>(includes Ascension, Gough and Tristan Da Cunha)</t>
    </r>
  </si>
  <si>
    <r>
      <t>Residual Africa and Middle East</t>
    </r>
    <r>
      <rPr>
        <sz val="10"/>
        <rFont val="Arial"/>
        <family val="2"/>
      </rPr>
      <t xml:space="preserve">(includes Western Sahara) </t>
    </r>
  </si>
  <si>
    <r>
      <t xml:space="preserve">British Overseas Territories </t>
    </r>
    <r>
      <rPr>
        <sz val="10"/>
        <rFont val="Arial"/>
        <family val="2"/>
      </rPr>
      <t>(includes British Antarctic Territory, British Indian Ocean 
Territory, Chagos, Pitcairn Islands, South Georgia and South Sandwich Islands)</t>
    </r>
  </si>
  <si>
    <r>
      <t xml:space="preserve">Cambodia </t>
    </r>
    <r>
      <rPr>
        <sz val="10"/>
        <rFont val="Arial"/>
        <family val="2"/>
      </rPr>
      <t>(since March 1991, formerly Kampuchea)</t>
    </r>
  </si>
  <si>
    <r>
      <t xml:space="preserve">French Polynesia </t>
    </r>
    <r>
      <rPr>
        <sz val="10"/>
        <rFont val="Arial"/>
        <family val="2"/>
      </rPr>
      <t>(includes Clipperton, Gambier, Masquesas, Society, 
Tuamotu Archipelago and Tubai)</t>
    </r>
  </si>
  <si>
    <r>
      <t xml:space="preserve">Kiribati </t>
    </r>
    <r>
      <rPr>
        <sz val="10"/>
        <rFont val="Arial"/>
        <family val="2"/>
      </rPr>
      <t>(Canton and Enderbury, Gilbert Island, Phoenix Islands, Line Islands)</t>
    </r>
  </si>
  <si>
    <r>
      <t>Malaysia</t>
    </r>
    <r>
      <rPr>
        <b/>
        <sz val="10"/>
        <rFont val="Arial"/>
        <family val="2"/>
      </rPr>
      <t xml:space="preserve"> </t>
    </r>
    <r>
      <rPr>
        <sz val="10"/>
        <rFont val="Arial"/>
        <family val="2"/>
      </rPr>
      <t>(Including Labuan International Offshore Financial Centre)</t>
    </r>
  </si>
  <si>
    <r>
      <t xml:space="preserve">Myanmar </t>
    </r>
    <r>
      <rPr>
        <sz val="10"/>
        <rFont val="Arial"/>
        <family val="2"/>
      </rPr>
      <t>(since March 1990, formerly Burma)</t>
    </r>
  </si>
  <si>
    <r>
      <t xml:space="preserve">Tuvalu </t>
    </r>
    <r>
      <rPr>
        <sz val="10"/>
        <rFont val="Arial"/>
        <family val="2"/>
      </rPr>
      <t>(formerly the Ellice Islands)</t>
    </r>
  </si>
  <si>
    <r>
      <t xml:space="preserve">New Zealand </t>
    </r>
    <r>
      <rPr>
        <sz val="10"/>
        <rFont val="Arial"/>
        <family val="2"/>
      </rPr>
      <t>(includes Cook Islands, Minor Islands, Niue, Ross Dependency and Tokelau)</t>
    </r>
  </si>
  <si>
    <r>
      <t xml:space="preserve">United States </t>
    </r>
    <r>
      <rPr>
        <sz val="10"/>
        <rFont val="Arial"/>
        <family val="2"/>
      </rPr>
      <t xml:space="preserve">(includes American Samoa, Guam, Midway Islands, Northern Mariana Islands, Puerto Rico, US Virgin Islands and Wake Islands) </t>
    </r>
  </si>
  <si>
    <r>
      <t xml:space="preserve">Australia </t>
    </r>
    <r>
      <rPr>
        <sz val="10"/>
        <rFont val="Arial"/>
        <family val="2"/>
      </rPr>
      <t>(includes Christmas Islands, Cocos Islands, Norfolk Islands, Heard and McDonald  Islands, Territory of Ashmore and Cartier Islands and Territory of Coral Sea Islands)</t>
    </r>
  </si>
  <si>
    <r>
      <t xml:space="preserve">France </t>
    </r>
    <r>
      <rPr>
        <sz val="10"/>
        <rFont val="Arial"/>
        <family val="2"/>
      </rPr>
      <t>(includes French Guiana, French Southern Territories, Guadeloupe, Martinique, Mayotte, Monaco, Reunion and St. Pierre and Miquelon)</t>
    </r>
  </si>
  <si>
    <r>
      <t xml:space="preserve">US Pacific Islands </t>
    </r>
    <r>
      <rPr>
        <sz val="10"/>
        <rFont val="Arial"/>
        <family val="2"/>
      </rPr>
      <t>(includes Carolines, Howland and Baker, Kingman Reef, Palmyra and Jarvis and Jonston)</t>
    </r>
  </si>
  <si>
    <t>Residual Maturity 1 Year or Less</t>
  </si>
  <si>
    <t>Residual Maturity &gt; 1 Year to 5 Years</t>
  </si>
  <si>
    <t>Counterparty Credit Risk</t>
  </si>
  <si>
    <t>Contracts with Multiple Exchange of Principal</t>
  </si>
  <si>
    <t>Residual Maturity &gt; 5 Years</t>
  </si>
  <si>
    <t>Contracts with Residual Maturity &gt; 1 Year that are subject to a CCF Floor</t>
  </si>
  <si>
    <t>N.B. Please select from the drop down lists for Related Party, Exempt Exposure, Country of Office/Branch and Investment Level.</t>
  </si>
  <si>
    <t>N.B. Please select from the drop down lists for Country, Exempt Exposure and Sector.</t>
  </si>
  <si>
    <t>Memorandum Items:</t>
  </si>
  <si>
    <t>N A M E</t>
  </si>
  <si>
    <t>N.B. Please select from the drop down lists for Related Party, Exempt Exposure, Currency Type and Related Sector.</t>
  </si>
  <si>
    <t>Net Income/Loss (I - II)</t>
  </si>
  <si>
    <t>Total Liabilities</t>
  </si>
  <si>
    <r>
      <rPr>
        <b/>
        <i/>
        <vertAlign val="superscript"/>
        <sz val="10"/>
        <rFont val="Arial"/>
        <family val="2"/>
      </rPr>
      <t>1</t>
    </r>
    <r>
      <rPr>
        <b/>
        <i/>
        <sz val="10"/>
        <rFont val="Arial"/>
        <family val="2"/>
      </rPr>
      <t xml:space="preserve"> All currency should be converted to US$.  Please also indicate in the box below currencies in the Oth$ category which were converted.</t>
    </r>
  </si>
  <si>
    <t>N.B. Please select from the drop down list for Currency Type.</t>
  </si>
  <si>
    <t>Commodity Options</t>
  </si>
  <si>
    <t>Liabilities2: Other Currency</t>
  </si>
  <si>
    <t>Capital Required Against Equity Options (Taken from Liabilities8A)</t>
  </si>
  <si>
    <t>Capital Required Against Commodity Options (Taken from Liabilities8C)</t>
  </si>
  <si>
    <t>Summary Schedule Of Total Eligible Capital</t>
  </si>
  <si>
    <t>Capital Base</t>
  </si>
  <si>
    <t>Common Equity Tier 1 Capital</t>
  </si>
  <si>
    <t>Additional Tier 1 Capital</t>
  </si>
  <si>
    <t>Total Tier 1 Capital</t>
  </si>
  <si>
    <t>Total Tier 2 Capital</t>
  </si>
  <si>
    <t>Credit Risk</t>
  </si>
  <si>
    <t>Using standardized approach</t>
  </si>
  <si>
    <t>Total Credit Risk adjusted risk-weighted assets</t>
  </si>
  <si>
    <t>Operational Risk</t>
  </si>
  <si>
    <t>Using basic indicator approach</t>
  </si>
  <si>
    <t>Total Capital Required For Operational Risk</t>
  </si>
  <si>
    <t>Multiplier</t>
  </si>
  <si>
    <t>Total Operational Risk Adjusted Risk-Weighted Assets</t>
  </si>
  <si>
    <t>Market Risk</t>
  </si>
  <si>
    <t>1. Interest Rate Risk</t>
  </si>
  <si>
    <t>a. Specific Risk</t>
  </si>
  <si>
    <t>b. General Market Risk</t>
  </si>
  <si>
    <t>c. Interest Rate Options</t>
  </si>
  <si>
    <t>2. Equity Position Risk</t>
  </si>
  <si>
    <t>3. Foreign Exchange Risks</t>
  </si>
  <si>
    <t>4. Commodities Risks</t>
  </si>
  <si>
    <t>Total Capital Required For Market Risk</t>
  </si>
  <si>
    <t>Total Market Risk Adjusted Risk-Weighted Assets</t>
  </si>
  <si>
    <t>Total Risk-Weighted Assets</t>
  </si>
  <si>
    <t>Common Equity Tier 1 To Risk-Weighted Assets</t>
  </si>
  <si>
    <t>Tier 1 Capital To Risk-Weighted Assets</t>
  </si>
  <si>
    <t>Statement of Liabilities &amp; Capital Reserves</t>
  </si>
  <si>
    <t>Statement of Assets &amp; Contingent Liabilities</t>
  </si>
  <si>
    <t>Statement of Other Assets &amp; Liabilities</t>
  </si>
  <si>
    <t>Analysis of Deposits by Depositors</t>
  </si>
  <si>
    <t>Analysis of F/C Deposits of Residents</t>
  </si>
  <si>
    <t>Analysis of Commodity Composition on Consumer Credit</t>
  </si>
  <si>
    <t>Equity Contracts</t>
  </si>
  <si>
    <t>General Provisions/Total Loans (on- and off- balance exposures)</t>
  </si>
  <si>
    <t>Total Assets = Total Liabilities</t>
  </si>
  <si>
    <t>Bahamian Dollar Assets - Bahamian Dollar Liabilities = B$ Position</t>
  </si>
  <si>
    <t>Bahamian Dollar Demand Deposits (Form 1) = Bahamian Dollar Demand Deposits (Form 3)</t>
  </si>
  <si>
    <t>US Dollar Demand Deposits (Form 1) = US Dollar Demand Deposits (Form 3)</t>
  </si>
  <si>
    <t>Other Currency Demand Deposits (Form 1) = Other Currency Demand Deposits (Form 3)</t>
  </si>
  <si>
    <t>Bahamian Dollar Savings Deposits (Form 1) = Bahamian Dollar Savings Deposits (Form 3)</t>
  </si>
  <si>
    <t>US Dollar Savings Deposits (Form 1) = US Dollar Savings Deposits (Form 3)</t>
  </si>
  <si>
    <t>Other Currency Savings Deposits (Form 1) = Other Currency Savings Deposits (Form 3)</t>
  </si>
  <si>
    <t>Bahamian Dollar Fixed Deposits (Form 1) = Bahamian Dollar Fixed Deposits (Form 3)</t>
  </si>
  <si>
    <t>US Dollar Fixed Deposits (Form 1) = US Dollar Fixed Deposits (Form 3)</t>
  </si>
  <si>
    <t>Other Currency Fixed Deposits (Form 1) = Other Currency Fixed Deposits (Form 3)</t>
  </si>
  <si>
    <t>Bahamian Dollar Negotiable CDs (Form 1) = Bahamian Dollar Negotiable CDs (Form 3)</t>
  </si>
  <si>
    <t>US Dollar Negotiable CDs (Form 1) = US Dollar Negotiable CDs (Form 3)</t>
  </si>
  <si>
    <t>Other Currency Negotiable CDs (Form 1) = Other Currency Negotiable CDs (Form 3)</t>
  </si>
  <si>
    <t xml:space="preserve">Total Deposits (B$) (Form 1) = Total Deposits (B$) (Form 3) </t>
  </si>
  <si>
    <t xml:space="preserve">Total Deposits (US$) (Form 1) = Total Deposits (US$) (Form 3) </t>
  </si>
  <si>
    <t xml:space="preserve">Total Deposits (OTH$) (Form 1) = Total Deposits (OTH$) (Form 3) </t>
  </si>
  <si>
    <t>Total Deposits (Form 1) = Total Deposits (Form 3)</t>
  </si>
  <si>
    <t>Other Liabilities: Other (Form 1:Item 8D) = Listing of Other Liabilities: Other (Form 2A)</t>
  </si>
  <si>
    <t>Other Liabilities (B$) (Form 1) = Other Liabilities (B$) (Form 2A)</t>
  </si>
  <si>
    <t>Other Liabilities (US$) (Form 1) = Other Liabilities (US$) (Form 2A)</t>
  </si>
  <si>
    <t>Other Liabilities (OTH$) (Form 1) = Other Liabilities (OTH$) (Form 2A)</t>
  </si>
  <si>
    <t>Other Assets (B$) (Form 1) = Other Assets (B$) (Form 2A)</t>
  </si>
  <si>
    <t>Other Assets (US$) (Form 1) = Other Assets (US$) (Form 2A)</t>
  </si>
  <si>
    <t>Other Assets (OTH$) (Form 1) = Other Assets (OTH$) (Form 2A)</t>
  </si>
  <si>
    <t>Total Resident F/C Deposits (Form 3) = Listing of Resident F/C Deposits (Form 3C)</t>
  </si>
  <si>
    <t>Government Demand Deposits B$ (Form 3) = Disaggregated Government Memo Items (Form 3)</t>
  </si>
  <si>
    <t>Government Fixed Deposits B$ (Form 3) = Disaggregated Government Memo Items (Form 3)</t>
  </si>
  <si>
    <t>B$ Government Loans (Form 2) = B$ Government Loans (Form 4)</t>
  </si>
  <si>
    <t>F/C Government Loans (Form 2) = F/C Government Loans (Form 4)</t>
  </si>
  <si>
    <t>B$ Public Corporation Loans (Form 2) = B$ Public Corporations (Form 4)</t>
  </si>
  <si>
    <t>F/C Public Corporation Loans (Form 2) = F/C Public Corporations (Form 4)</t>
  </si>
  <si>
    <t>B$ Public Financial Institution Loans (Form 2) = B$ Public Financial Institution Loans (Form 4)</t>
  </si>
  <si>
    <t>F/C Public Financial Institution Loans (Form 2) = F/C Public Financial Institution Loans (Form 4)</t>
  </si>
  <si>
    <t>B$ Non-resident Loans (Form 2) = B$ Non-resident Loans (Form 4)</t>
  </si>
  <si>
    <t>F/C Non-resident Loans (Form 2) = F/C Non-resident Loans (Form 4)</t>
  </si>
  <si>
    <t>B$ Total Loans (Form 2) = B$ Total Loans (Form 4)</t>
  </si>
  <si>
    <t>F/C Total Loans (Form 2) = F/C Total Loans (Form 4)</t>
  </si>
  <si>
    <t>Total Mortgages (Form 2) = Resid. Mortgage + Other Const'n: Priv Res and Comm &amp; Ind. (Form 4)</t>
  </si>
  <si>
    <t>Total B$ Mortgages (Form 2) = Resid. Mortgage + Other Con: Priv Res and Comm &amp; Ind. (Form 4)</t>
  </si>
  <si>
    <t>Total F/C Mortgages (Form 2) = Resid. Mortgage + Other Con: Priv Res and Comm &amp; Ind. (Form 4)</t>
  </si>
  <si>
    <t>B$ Residential Mortgages (Form 2) = B$ Residential Mortgages (Form 4)</t>
  </si>
  <si>
    <t>F/C Residential Mortgages (Form 2) = F/C Residential Mortgages (Form 4)</t>
  </si>
  <si>
    <t>B$ Commercial Mortgages (Form 2) = B$ Commercial Mortgages (Form 4)</t>
  </si>
  <si>
    <t>F/C Commercial Mortgages (Form 2) = F/C Commercial Mortgages (Form 4)</t>
  </si>
  <si>
    <t>B$ Equity Loans (Form 2) = B$ Equity Loans (Form 4)</t>
  </si>
  <si>
    <t>F/C Equity Loans (Form 2) = F/C Equity Loans (Form 4)</t>
  </si>
  <si>
    <t>Land Purchases (Form 4) = Land Purchases (Form 5)</t>
  </si>
  <si>
    <t>Home Improvement (Form 4) = Home Improvement (Form 5)</t>
  </si>
  <si>
    <t>Total Personal Loans (Form 4) = Total Consumer Credit (Form 5)</t>
  </si>
  <si>
    <t>Total Personal Loans Other (Form 4) = Total Consumer Credit Other (Form 5)</t>
  </si>
  <si>
    <t>B$ Demand Due to Com Banks (Form 1) = B$ Demand Due to Com Banks (Form 10)</t>
  </si>
  <si>
    <t>B$ Fixed Due to Com Banks (Form 1) = B$ Fixed Due to Com Banks (Form 10)</t>
  </si>
  <si>
    <t>B$ Borrowings Due to Com Banks (Form 1) = B$ Borrowings Due to Com Banks (Form 10)</t>
  </si>
  <si>
    <t>B$ Demand Due from Com Banks (Form 2) = B$ Demand Due from Com Banks (Form 10)</t>
  </si>
  <si>
    <t>B$ Fixed Due from Com Banks (Form 2) = B$ Fixed Due from Com Banks (Form 10)</t>
  </si>
  <si>
    <t>B$ Loans Due from Com Banks (Form 2) = B$ Loans Due from Com Banks (Form 10)</t>
  </si>
  <si>
    <t>B$ Neg. Paper Due from Com Banks (Form 2) = B$ Neg. Paper Due from Com Banks (Form 10)</t>
  </si>
  <si>
    <t>F/C Demand Due to Com Banks (Form 1) = F/C Demand Due to Com Banks (Form 10)</t>
  </si>
  <si>
    <t>F/C Fixed Due to Com Banks (Form 1) = F/C Fixed Due to Com Banks (Form 10)</t>
  </si>
  <si>
    <t>F/C Borrowings Due to Com Banks (Form 1) = F/C Borrowings Due to Com Banks (Form 10)</t>
  </si>
  <si>
    <t>F/C Demand Due from Com Banks (Form 2) = F/C Demand Due from Com Banks (Form 10)</t>
  </si>
  <si>
    <t>F/C Fixed Due from Com Banks (Form 2) = F/C Fixed Due from Com Banks (Form 10)</t>
  </si>
  <si>
    <t>F/C Loans Due from Com Banks (Form 2) = F/C Loans Due from Com Banks (Form 10)</t>
  </si>
  <si>
    <t>F/C Neg. Paper Due from Com Banks (Form 2) = F/C Neg. Paper Due from Com Banks (Form 10)</t>
  </si>
  <si>
    <t>B$ Demand Due to OLFI (Form 1) = B$ Demand Due to OLFI (Form 10)</t>
  </si>
  <si>
    <t>B$ Fixed Due to OLFI (Form 1) = B$ Fixed Due to OLFI (Form 10)</t>
  </si>
  <si>
    <t>B$ Borrowings Due to OLFI (Form 1) = B$ Borrowings Due to OLFI (Form 10)</t>
  </si>
  <si>
    <t>B$ Demand Due from OLFI (Form 2) = B$ Demand Due from OLFI (Form 10)</t>
  </si>
  <si>
    <t>B$ Fixed Due from OLFI (Form 2) = B$ Fixed Due from OLFI (Form 10)</t>
  </si>
  <si>
    <t>B$ Loans Due from OLFI (Form 2) = B$ Loans Due from OLFI (Form 10)</t>
  </si>
  <si>
    <t>B$ Neg. Paper Due from OLFI (Form 2) = B$ Neg. Paper Due from OLFI (Form 10)</t>
  </si>
  <si>
    <t>F/C Demand Due to OLFI (Form 1) =F/C Demand Due to OLFI (Form 10)</t>
  </si>
  <si>
    <t>F/C Fixed Due to OLFI (Form 1) =F/C Fixed Due to OLFI (Form 10)</t>
  </si>
  <si>
    <t>F/C Borrowings Due to OLFI (Form 1) = F/C Borrowings Due to OLFI (Form 10)</t>
  </si>
  <si>
    <t>F/C Demand Due from OLFI (Form 2) = F/C Demand Due from OLFI (Form 10)</t>
  </si>
  <si>
    <t>F/C Fixed Due from OLFI (Form 2) = F/C Fixed Due from OLFI (Form 10)</t>
  </si>
  <si>
    <t>F/C Loans Due from OLFI (Form 2) = F/C Loans Due from OLFI (Form 10)</t>
  </si>
  <si>
    <t>F/C Neg. Paper Due from OLFI (Form 2) = F/C Neg. Paper Due from OLFI (Form 10)</t>
  </si>
  <si>
    <t>Quarterly Checks (will be zero only when quarterly data is provided)</t>
  </si>
  <si>
    <t>B$ Resident Demand Deposits (Form 3) = B$ Resident Demand Deposits (Form 3B)</t>
  </si>
  <si>
    <t>B$ Resident Saving Deposits (Form 3) = B$ Resident Saving Deposits (Form 3B)</t>
  </si>
  <si>
    <t>B$ Resident Fixed Deposits (Form 3) = B$ Resident Fixed Deposits (Form 3B)</t>
  </si>
  <si>
    <t>B$ Resident Neg. CDs (Form 3) = B$ Resident Neg. CDs (Form 3B)</t>
  </si>
  <si>
    <t>Total Resident B$ Deposits (Form 3) = Total Resident B$ Deposits (Form 3B)</t>
  </si>
  <si>
    <t>Mortgages - B$ (Form 2) = Total Mortgages - B$ (Form 6)</t>
  </si>
  <si>
    <t>Residential Mortgages - B$ (Form 4) = Residential Mortgages - B$ (Form 6)</t>
  </si>
  <si>
    <t>Residential Mortgages (B$) (Form 2) = Residential Mortgages (B$) (Form 6)</t>
  </si>
  <si>
    <t>Commerical Mortgages (B$) (Form 2) = Commercial Mortgages (B$) (Form 6)</t>
  </si>
  <si>
    <t>Commerical Mortgages (B$) (Form 6) = Other Con: Priv Res plus Comm &amp; Ind. (Form4)</t>
  </si>
  <si>
    <t>Credit Cards (Form 5) = Value of Credit Cards Outstanding (Form 5B)</t>
  </si>
  <si>
    <t>BSD Forms Cross Checks</t>
  </si>
  <si>
    <t>Total Liablities (Form 1) = Total Liabilities (Maturity Analysis)</t>
  </si>
  <si>
    <t>Total Assets (Form 2) = Total Assets (Maturity Analysis)</t>
  </si>
  <si>
    <t>Total Liablities (Form 1) = Total Liabilities (Interest Rate Sensitivity)</t>
  </si>
  <si>
    <t>Total Assets (Form 2) = Total Assets (Interest Rate Sensitivity)</t>
  </si>
  <si>
    <t>Other Assets: Other (Form 2:Item 11D) = Listing of Other Assets: Other (Form 2A)</t>
  </si>
  <si>
    <t>Value of Non-Performing Accounts</t>
  </si>
  <si>
    <t>Number of Non-Performing Accounts</t>
  </si>
  <si>
    <t>CONSISTENCY CHECKS</t>
  </si>
  <si>
    <t>Residential Mortgages plus Commercial Mortages  B$ (Form 6) = Res. Mortgages B$ (Form 4) plus Commercial Mortgages B$ (Form 4)</t>
  </si>
  <si>
    <t>Related Party Loans &amp; Advances (Form 2) &lt;= Total Loans &amp; Advances (Form 2)</t>
  </si>
  <si>
    <t>Related Party Deposits (Form 1) &lt;= Deposit Liabilities (Form 1)</t>
  </si>
  <si>
    <t>Ten Largest Market Loans ($000s)</t>
  </si>
  <si>
    <t>(Value in $000s)</t>
  </si>
  <si>
    <t>Number of Accounts and Amounts Outstanding</t>
  </si>
  <si>
    <t>Twenty Largest Investments of All Investments ≥ 10% of Capital ($000s)</t>
  </si>
  <si>
    <t>Security Investments ($000s)</t>
  </si>
  <si>
    <t>Specific Provisions ($000s)</t>
  </si>
  <si>
    <t>Amounts Overdue ($000s)</t>
  </si>
  <si>
    <t>Exposure at Reporting Date ($000s)</t>
  </si>
  <si>
    <t>Maximum Exposure in Reporting Period ($000s)</t>
  </si>
  <si>
    <t xml:space="preserve">Please report in thousands ($000s) </t>
  </si>
  <si>
    <r>
      <t xml:space="preserve">Risk Charge </t>
    </r>
    <r>
      <rPr>
        <b/>
        <i/>
        <sz val="10"/>
        <color indexed="8"/>
        <rFont val="Arial"/>
        <family val="2"/>
      </rPr>
      <t>(Total Market Risk (8%) + Specific Risk (8%))</t>
    </r>
  </si>
  <si>
    <t xml:space="preserve">          b) Outside Zone A Other: Performing</t>
  </si>
  <si>
    <t xml:space="preserve">                                           Non-Performing (Net of Specific Provisions)</t>
  </si>
  <si>
    <t xml:space="preserve">          a) Zone A Other: Performing</t>
  </si>
  <si>
    <t xml:space="preserve">                               Non-Performing (Net of Specific Provisions)</t>
  </si>
  <si>
    <t xml:space="preserve">                                    Specific Provisions</t>
  </si>
  <si>
    <t xml:space="preserve">                                                Specific Provisions</t>
  </si>
  <si>
    <t xml:space="preserve">          b) Outside Zone A Residential Mortgages: Performing</t>
  </si>
  <si>
    <t xml:space="preserve">                                                                   Non-Performing (Net of Specific Provisions)</t>
  </si>
  <si>
    <t xml:space="preserve">                                                                        Specific Provisions</t>
  </si>
  <si>
    <t xml:space="preserve">          a) Zone A Residential Mortgages: Performing</t>
  </si>
  <si>
    <t xml:space="preserve">                                                       Non-Performing (Net of Specific Provisions)</t>
  </si>
  <si>
    <t xml:space="preserve">                                                            Specific Provisions</t>
  </si>
  <si>
    <t xml:space="preserve">          b) Outside Zone A Public Financial Institutions: Performing</t>
  </si>
  <si>
    <t xml:space="preserve">                                                                          Non-Performing (Net of Specific Provisions)</t>
  </si>
  <si>
    <t xml:space="preserve">                                                                               Specific Provisions</t>
  </si>
  <si>
    <t xml:space="preserve">          a) Zone A Public Financial Institutions: Performing</t>
  </si>
  <si>
    <t xml:space="preserve">                                                              Non-Performing (Net of Specific Provisions)</t>
  </si>
  <si>
    <t xml:space="preserve">                                                                   Specific Provisions</t>
  </si>
  <si>
    <t xml:space="preserve">    (ii)  Public Corporation: Performing</t>
  </si>
  <si>
    <t xml:space="preserve">          a) Zone A Public Corporations: Performing</t>
  </si>
  <si>
    <t xml:space="preserve">                                                    Non-Performing (Net of Specific Provisions)</t>
  </si>
  <si>
    <t xml:space="preserve">                                                         Specific Provisions</t>
  </si>
  <si>
    <t xml:space="preserve">          b) Outside Zone A Public Corporations: Performing</t>
  </si>
  <si>
    <t xml:space="preserve">                                                                Non-Performing (Net of Specific Provisions)</t>
  </si>
  <si>
    <t xml:space="preserve">                                                                     Specific Provisions</t>
  </si>
  <si>
    <t xml:space="preserve">                                       Specific Provisions</t>
  </si>
  <si>
    <t xml:space="preserve">                                       Non-Performing (Net of Specific Provisions)</t>
  </si>
  <si>
    <t xml:space="preserve">    (iii) Public Financial Institutions: Performing</t>
  </si>
  <si>
    <t xml:space="preserve">                                                    Specific Provisions</t>
  </si>
  <si>
    <t xml:space="preserve">          a) Residential Mortgages: Performing</t>
  </si>
  <si>
    <t xml:space="preserve">                                                Non-Performing (Net of Specific Provisions)</t>
  </si>
  <si>
    <r>
      <rPr>
        <i/>
        <sz val="10"/>
        <rFont val="Arial"/>
        <family val="2"/>
      </rPr>
      <t xml:space="preserve">                                                     of which: </t>
    </r>
    <r>
      <rPr>
        <sz val="10"/>
        <rFont val="Arial"/>
        <family val="2"/>
      </rPr>
      <t>Equity Loans</t>
    </r>
  </si>
  <si>
    <t xml:space="preserve">          b) Commercial Mortgages: Performing</t>
  </si>
  <si>
    <t xml:space="preserve">                                                  Non-Performing (Net of Specific Provisions)</t>
  </si>
  <si>
    <t xml:space="preserve">                                                  Specific Provisions</t>
  </si>
  <si>
    <t xml:space="preserve">    (v)  Others: Performing</t>
  </si>
  <si>
    <t xml:space="preserve">                      Non-Performing (Net of Specific Provisions)</t>
  </si>
  <si>
    <t xml:space="preserve">                      Specific Provisions</t>
  </si>
  <si>
    <t>Total On- and Off-Balance Sheet Loans</t>
  </si>
  <si>
    <t>Standardized Approach - Off-Balance Sheet Assets (Non-Derivatives)</t>
  </si>
  <si>
    <t>Transaction-Related Contingencies</t>
  </si>
  <si>
    <t>Short-Term, Self-Liquidating, Trade-Related Contingencies</t>
  </si>
  <si>
    <t>Standardized Approach - Off-Balance Sheet Assets (Derivatives)</t>
  </si>
  <si>
    <t>Other Market-Related Contracts</t>
  </si>
  <si>
    <t>Gain/(Loss) $</t>
  </si>
  <si>
    <t>Private and Confidential</t>
  </si>
  <si>
    <t>Licensee Name:</t>
  </si>
  <si>
    <t>Licensee Code:</t>
  </si>
  <si>
    <t>Reporting Date:</t>
  </si>
  <si>
    <t xml:space="preserve">  (mmm/yy)</t>
  </si>
  <si>
    <t>Director/Senior Officer I - Name:</t>
  </si>
  <si>
    <t>Director/Senior Officer II/Authorized Person - Name:</t>
  </si>
  <si>
    <t>Director/Senior Officer I - Signature:</t>
  </si>
  <si>
    <t>Director/Senior Officer II/Authorized Person - Signature:</t>
  </si>
  <si>
    <r>
      <t xml:space="preserve">We certify that the </t>
    </r>
    <r>
      <rPr>
        <b/>
        <sz val="10"/>
        <color rgb="FF000000"/>
        <rFont val="Arial"/>
        <family val="2"/>
      </rPr>
      <t>re-submission</t>
    </r>
    <r>
      <rPr>
        <sz val="10"/>
        <color rgb="FF000000"/>
        <rFont val="Arial"/>
        <family val="2"/>
      </rPr>
      <t xml:space="preserve"> of figures in these forms present a true and fair view of the licensee's position as at the above reporting date.  We undertake that if there are further material facts affecting the licensee's affairs which, in our judgment, should be disclosed, we will promptly advise the Central Bank of The Bahamas.</t>
    </r>
  </si>
  <si>
    <t>Notes on Completion:</t>
  </si>
  <si>
    <t>2.   For definitions of the items refer to the guideline notes.</t>
  </si>
  <si>
    <t>3.   Where an (*) appears, please give details.</t>
  </si>
  <si>
    <t>Help is Available:</t>
  </si>
  <si>
    <t>Email: orimshelp@centralbankbahamas.com</t>
  </si>
  <si>
    <t>Phone: 302-9843</t>
  </si>
  <si>
    <t>Exposures Without CRM ($000s)</t>
  </si>
  <si>
    <t>Exposures With CRM ($000s)</t>
  </si>
  <si>
    <t>A) Reporting Period</t>
  </si>
  <si>
    <t>Date of the Year-End (dd-mm-yyyy)</t>
  </si>
  <si>
    <t>Year 1</t>
  </si>
  <si>
    <t>Year 2</t>
  </si>
  <si>
    <t>Year 3</t>
  </si>
  <si>
    <t>B) Basic Indicator Approach (BIA)</t>
  </si>
  <si>
    <t>Year</t>
  </si>
  <si>
    <t>Total Gross (After Negative GI Adjustment)</t>
  </si>
  <si>
    <t>Alpha</t>
  </si>
  <si>
    <t>Number of Years with Positive Total Gross Income</t>
  </si>
  <si>
    <t xml:space="preserve">Basic Indicator Approach Capital Charge </t>
  </si>
  <si>
    <t>Operational Risk Equivalent Assets</t>
  </si>
  <si>
    <t>C) Standardised Approach (TSA)</t>
  </si>
  <si>
    <t>Business line</t>
  </si>
  <si>
    <t>Beta</t>
  </si>
  <si>
    <t>Corporate Finance</t>
  </si>
  <si>
    <t>Trading &amp; Sales</t>
  </si>
  <si>
    <t>Retail Banking</t>
  </si>
  <si>
    <t>Commercial Banking</t>
  </si>
  <si>
    <t>Payment &amp; Settlement</t>
  </si>
  <si>
    <t>Agency Services</t>
  </si>
  <si>
    <t>Asset Management</t>
  </si>
  <si>
    <t>Retail Brokerage</t>
  </si>
  <si>
    <t>Total Business</t>
  </si>
  <si>
    <t xml:space="preserve">Standardised Approach Capital Charge </t>
  </si>
  <si>
    <t>Credit Risk - Standardised Approach</t>
  </si>
  <si>
    <t>Item No.</t>
  </si>
  <si>
    <t>On Balance Sheet Items</t>
  </si>
  <si>
    <t>CRM</t>
  </si>
  <si>
    <t>TOTAL (after CRM)</t>
  </si>
  <si>
    <t>RWA</t>
  </si>
  <si>
    <t>Cash Items</t>
  </si>
  <si>
    <t>Gold Bullion - In Vault</t>
  </si>
  <si>
    <t>Gold Bullion - Other</t>
  </si>
  <si>
    <r>
      <rPr>
        <sz val="10"/>
        <rFont val="Arial"/>
        <family val="2"/>
      </rPr>
      <t>Silver</t>
    </r>
    <r>
      <rPr>
        <sz val="10"/>
        <color indexed="8"/>
        <rFont val="Arial"/>
        <family val="2"/>
      </rPr>
      <t xml:space="preserve"> Bullion, Precious Metals &amp; Other Gemstones</t>
    </r>
  </si>
  <si>
    <t>Cash Items in the Course of Collection</t>
  </si>
  <si>
    <t>Sovereign Securities</t>
  </si>
  <si>
    <t>Bahamas Government</t>
  </si>
  <si>
    <t>Other Governments</t>
  </si>
  <si>
    <t>Credit Assessment of Sovereign Claims</t>
  </si>
  <si>
    <t>AAA to AA-</t>
  </si>
  <si>
    <t>A+ to A-</t>
  </si>
  <si>
    <t>BBB+ to BBB-</t>
  </si>
  <si>
    <t xml:space="preserve">Claims on Sovereigns and the Central Bank </t>
  </si>
  <si>
    <t>Special Organizations</t>
  </si>
  <si>
    <t>Claims on Public Sector Entities (PSEs)</t>
  </si>
  <si>
    <t>Treatment as Sovereign</t>
  </si>
  <si>
    <t>Treatment as Bank (Option 1)</t>
  </si>
  <si>
    <t>4.2.1</t>
  </si>
  <si>
    <t>Credit Assessment of PSEs</t>
  </si>
  <si>
    <t>4.2.2</t>
  </si>
  <si>
    <t>4.2.3</t>
  </si>
  <si>
    <t>4.2.4</t>
  </si>
  <si>
    <t>4.2.5</t>
  </si>
  <si>
    <t>4.2.6</t>
  </si>
  <si>
    <t>Treatment as Corporate</t>
  </si>
  <si>
    <t>Claims on Multi-Lateral Development Banks (MDBs)</t>
  </si>
  <si>
    <t>Special MDBs</t>
  </si>
  <si>
    <t>Bank (Option 2)</t>
  </si>
  <si>
    <t>5.2.1</t>
  </si>
  <si>
    <t>Credit Assessment of MDBs</t>
  </si>
  <si>
    <t>5.2.2</t>
  </si>
  <si>
    <t>5.2.3</t>
  </si>
  <si>
    <t>5.2.4</t>
  </si>
  <si>
    <t>5.2.5</t>
  </si>
  <si>
    <t>5.2.6</t>
  </si>
  <si>
    <t>Claims on Banks</t>
  </si>
  <si>
    <t>Exposures with original maturity of more than three months:</t>
  </si>
  <si>
    <t>6.1.1</t>
  </si>
  <si>
    <t>Credit assessment of Sovereign</t>
  </si>
  <si>
    <t>6.1.2</t>
  </si>
  <si>
    <t>6.1.3</t>
  </si>
  <si>
    <t>6.1.4</t>
  </si>
  <si>
    <t>BB+to B-</t>
  </si>
  <si>
    <t>6.1.5</t>
  </si>
  <si>
    <t>6.1.6</t>
  </si>
  <si>
    <r>
      <t>Exposures with original maturity of three months or less (</t>
    </r>
    <r>
      <rPr>
        <b/>
        <sz val="10"/>
        <rFont val="Arial"/>
        <family val="2"/>
      </rPr>
      <t>in domestic currency</t>
    </r>
    <r>
      <rPr>
        <b/>
        <sz val="10"/>
        <color indexed="8"/>
        <rFont val="Arial"/>
        <family val="2"/>
      </rPr>
      <t>):</t>
    </r>
  </si>
  <si>
    <t>6.2.1</t>
  </si>
  <si>
    <r>
      <t>Exposures with original maturity of three months or less (</t>
    </r>
    <r>
      <rPr>
        <b/>
        <i/>
        <sz val="10"/>
        <rFont val="Arial"/>
        <family val="2"/>
      </rPr>
      <t>in foreign currency</t>
    </r>
    <r>
      <rPr>
        <b/>
        <i/>
        <sz val="10"/>
        <color indexed="8"/>
        <rFont val="Arial"/>
        <family val="2"/>
      </rPr>
      <t>):</t>
    </r>
  </si>
  <si>
    <t>6.3.1</t>
  </si>
  <si>
    <t>6.3.2</t>
  </si>
  <si>
    <t>6.3.3</t>
  </si>
  <si>
    <t>6.3.4</t>
  </si>
  <si>
    <t>6.3.5</t>
  </si>
  <si>
    <t>6.3.6</t>
  </si>
  <si>
    <t>Claims on Securities Firm</t>
  </si>
  <si>
    <t>7.1.1</t>
  </si>
  <si>
    <t>7.1.2</t>
  </si>
  <si>
    <t>7.1.3</t>
  </si>
  <si>
    <t>7.1.4</t>
  </si>
  <si>
    <t>7.1.5</t>
  </si>
  <si>
    <t>Below BB-</t>
  </si>
  <si>
    <t>7.1.6</t>
  </si>
  <si>
    <t>Claims on Corporates</t>
  </si>
  <si>
    <t>Credit Assessment</t>
  </si>
  <si>
    <t>Collective Investment Scheme Exposures</t>
  </si>
  <si>
    <t>Investments (Shares and Securities)</t>
  </si>
  <si>
    <t>10.1.1</t>
  </si>
  <si>
    <t>10.1.2</t>
  </si>
  <si>
    <t>Foreign Securities</t>
  </si>
  <si>
    <t>Other Investments</t>
  </si>
  <si>
    <t>Securitizations</t>
  </si>
  <si>
    <t>11.1.1</t>
  </si>
  <si>
    <t>AAA to AA- (A-1/P-1)</t>
  </si>
  <si>
    <t>11.1.2</t>
  </si>
  <si>
    <t>A+ to A- (A-2/P-2)</t>
  </si>
  <si>
    <t>11.1.3</t>
  </si>
  <si>
    <t>BBB+ to BBB- (A-3/P-3)</t>
  </si>
  <si>
    <t>11.1.4</t>
  </si>
  <si>
    <t>11.1.5</t>
  </si>
  <si>
    <t>Deduction</t>
  </si>
  <si>
    <t>Small Business</t>
  </si>
  <si>
    <t>Other Retail Exposures</t>
  </si>
  <si>
    <t>Commercial Mortgages</t>
  </si>
  <si>
    <t>Past Due Exposures (Over 90 days)</t>
  </si>
  <si>
    <t>Secured and Past Due (Over 90 days)</t>
  </si>
  <si>
    <t>15.1.1</t>
  </si>
  <si>
    <t>15.1.2</t>
  </si>
  <si>
    <t>15.1.3</t>
  </si>
  <si>
    <t>15.1.4</t>
  </si>
  <si>
    <t>Risk Weight 50%</t>
  </si>
  <si>
    <t>Risk Weight 75%</t>
  </si>
  <si>
    <t>Unsecured and Past Due (Over 90 days)</t>
  </si>
  <si>
    <t>15.2.1</t>
  </si>
  <si>
    <t>Risk Weight 100%</t>
  </si>
  <si>
    <t>15.2.2</t>
  </si>
  <si>
    <t>Other Exposures which are not Past Due Exposures</t>
  </si>
  <si>
    <t>Exposures to Individuals not elsewhere reported</t>
  </si>
  <si>
    <t>Investments in equity or other capital instruments issued by financial sector entities (other than those subject to capital deduction or 250% risk weight)</t>
  </si>
  <si>
    <t>Premises plant and equipment, other fixed assets for own use, and other interest in land</t>
  </si>
  <si>
    <t>Investments in capital instruments issued by financial sector entities (other than those subject to capital deduction)</t>
  </si>
  <si>
    <t>High Risk Assets</t>
  </si>
  <si>
    <t>Other on-balance sheet exposures which are not elsewhere reported</t>
  </si>
  <si>
    <t>TOTAL ON BALANCE SHEET CREDIT RISK ASSETS</t>
  </si>
  <si>
    <t>Domestic Currency</t>
  </si>
  <si>
    <t>Corporates</t>
  </si>
  <si>
    <t>Past Due (net of Specific Provisions)</t>
  </si>
  <si>
    <t>Risk Weight 150%</t>
  </si>
  <si>
    <t>Specific Provisions &lt; 20%</t>
  </si>
  <si>
    <t>Return to Shareholders:</t>
  </si>
  <si>
    <t xml:space="preserve">DURATION SUMMARY </t>
  </si>
  <si>
    <t>(mmmyy)</t>
  </si>
  <si>
    <t>(Based upon the BIS Standard Approach to Measuring Interest-Rate Risk)</t>
  </si>
  <si>
    <t>(figures in Thousands)</t>
  </si>
  <si>
    <t>Time-band</t>
  </si>
  <si>
    <t>Middle of Time-band</t>
  </si>
  <si>
    <t>Proxy of Modified Duration*</t>
  </si>
  <si>
    <t>Assumed Change in Yield (in bp)</t>
  </si>
  <si>
    <t>Repricing Gap</t>
  </si>
  <si>
    <t>Change in Value **</t>
  </si>
  <si>
    <t>&lt; 1 month</t>
  </si>
  <si>
    <t>1 - 3 months</t>
  </si>
  <si>
    <t>3 - 6 months</t>
  </si>
  <si>
    <t>6 - 12 months</t>
  </si>
  <si>
    <t>1 - 5 years</t>
  </si>
  <si>
    <t>Over 5 years</t>
  </si>
  <si>
    <t xml:space="preserve">Non-interest Bearing </t>
  </si>
  <si>
    <t>Current Capital Levels</t>
  </si>
  <si>
    <t>Impact of Stress Test</t>
  </si>
  <si>
    <r>
      <rPr>
        <b/>
        <sz val="11"/>
        <color indexed="8"/>
        <rFont val="Book Antiqua"/>
        <family val="1"/>
      </rPr>
      <t>Adjusted</t>
    </r>
    <r>
      <rPr>
        <sz val="11"/>
        <color indexed="8"/>
        <rFont val="Book Antiqua"/>
        <family val="1"/>
      </rPr>
      <t xml:space="preserve"> Capital Levels</t>
    </r>
  </si>
  <si>
    <t xml:space="preserve">* Duration proxy is based upon an assumed position at the midpoint of each time band yeilding 4.75% and </t>
  </si>
  <si>
    <t xml:space="preserve">5.50%, and assuming a 100 basis-point and 200 basis-point parallel shift of the yield curve for Bahamian </t>
  </si>
  <si>
    <t>Dollars (B$) and Foreign Currency (F/C), respectively.  (calculated in years)</t>
  </si>
  <si>
    <t xml:space="preserve">** Change in Value provides an estimate of the change in the market value of equity in response to a 100 </t>
  </si>
  <si>
    <t>basis-point and 200 basis-point shift in the yield curve.</t>
  </si>
  <si>
    <r>
      <t xml:space="preserve">--- Total represents the impact the weighted position would have on the </t>
    </r>
    <r>
      <rPr>
        <b/>
        <sz val="10"/>
        <rFont val="Garamond"/>
        <family val="1"/>
      </rPr>
      <t>banking book</t>
    </r>
    <r>
      <rPr>
        <sz val="10"/>
        <rFont val="Garamond"/>
        <family val="1"/>
      </rPr>
      <t xml:space="preserve"> of the licensee to </t>
    </r>
  </si>
  <si>
    <t>capital.</t>
  </si>
  <si>
    <t xml:space="preserve">Cash-Flow Forecast: Baseline Scenario </t>
  </si>
  <si>
    <t xml:space="preserve">Licensee Name: </t>
  </si>
  <si>
    <t>&lt; 1 Mo.</t>
  </si>
  <si>
    <t>1-3 Mo.</t>
  </si>
  <si>
    <t>3-6 Mo.</t>
  </si>
  <si>
    <t>6-12 Mo.</t>
  </si>
  <si>
    <t>1-5 Yr.</t>
  </si>
  <si>
    <t>&gt; 5 Yr.</t>
  </si>
  <si>
    <t>Inflows:</t>
  </si>
  <si>
    <t>Adjustment - Notes and Coin</t>
  </si>
  <si>
    <t>Adjustment - Deposits with CBOB</t>
  </si>
  <si>
    <t>Adjustment - Government securities</t>
  </si>
  <si>
    <r>
      <t xml:space="preserve">of which:  </t>
    </r>
    <r>
      <rPr>
        <b/>
        <i/>
        <sz val="10"/>
        <rFont val="Book Antiqua"/>
        <family val="1"/>
      </rPr>
      <t>T-Bills (Form 2)</t>
    </r>
  </si>
  <si>
    <t xml:space="preserve">   Registered Stock (Form 2)</t>
  </si>
  <si>
    <t>Adjustment - Loans</t>
  </si>
  <si>
    <t xml:space="preserve">       Total Adjustments:</t>
  </si>
  <si>
    <t xml:space="preserve">     TOTAL (Inflows + Adj.)</t>
  </si>
  <si>
    <t>Outflows:</t>
  </si>
  <si>
    <t>Adjustment - Total Deposits</t>
  </si>
  <si>
    <r>
      <t xml:space="preserve">of which: </t>
    </r>
    <r>
      <rPr>
        <b/>
        <i/>
        <sz val="10"/>
        <rFont val="Book Antiqua"/>
        <family val="1"/>
      </rPr>
      <t>Cheque Accounts (Form 1)</t>
    </r>
  </si>
  <si>
    <t xml:space="preserve">  Savings Accounts (Form 1)</t>
  </si>
  <si>
    <t xml:space="preserve">  Other deposits</t>
  </si>
  <si>
    <t xml:space="preserve">     TOTAL (Outflows + Adj.)</t>
  </si>
  <si>
    <t>Net Inflow (Outflow):</t>
  </si>
  <si>
    <t>Cumulative Net Inflow (Outflow):</t>
  </si>
  <si>
    <t>Assumptions:</t>
  </si>
  <si>
    <t>Inflows</t>
  </si>
  <si>
    <t xml:space="preserve">Notes and Coin </t>
  </si>
  <si>
    <t>Deposits with CBOB</t>
  </si>
  <si>
    <t>Treasury Bills</t>
  </si>
  <si>
    <t>Government Registered Stock</t>
  </si>
  <si>
    <t xml:space="preserve">Loans </t>
  </si>
  <si>
    <t>Market Placements</t>
  </si>
  <si>
    <t>Outflows</t>
  </si>
  <si>
    <t xml:space="preserve">Cheque Deposits </t>
  </si>
  <si>
    <t>Other Deposits</t>
  </si>
  <si>
    <r>
      <t xml:space="preserve">Weighting Factor    </t>
    </r>
    <r>
      <rPr>
        <sz val="11"/>
        <rFont val="Book Antiqua"/>
        <family val="1"/>
      </rPr>
      <t xml:space="preserve"> (in %)</t>
    </r>
  </si>
  <si>
    <t>Date signed:</t>
  </si>
  <si>
    <t>3.3.1</t>
  </si>
  <si>
    <t>3.3.2</t>
  </si>
  <si>
    <t>3.3.3</t>
  </si>
  <si>
    <t>3.3.4</t>
  </si>
  <si>
    <t>3.3.5</t>
  </si>
  <si>
    <t>3.3.6</t>
  </si>
  <si>
    <t>Other Governments and Central Banks</t>
  </si>
  <si>
    <t>13.2.1</t>
  </si>
  <si>
    <t>13.2.2</t>
  </si>
  <si>
    <r>
      <t xml:space="preserve">Secured </t>
    </r>
    <r>
      <rPr>
        <sz val="10"/>
        <color rgb="FFFF0000"/>
        <rFont val="Arial"/>
        <family val="2"/>
      </rPr>
      <t/>
    </r>
  </si>
  <si>
    <t>Secured</t>
  </si>
  <si>
    <t>National Treatment - The Bahamas only</t>
  </si>
  <si>
    <t>Retail Portfolio</t>
  </si>
  <si>
    <r>
      <rPr>
        <i/>
        <sz val="10"/>
        <rFont val="Arial"/>
        <family val="2"/>
      </rPr>
      <t>of which:</t>
    </r>
    <r>
      <rPr>
        <sz val="10"/>
        <rFont val="Arial"/>
        <family val="2"/>
      </rPr>
      <t xml:space="preserve"> Past Due</t>
    </r>
  </si>
  <si>
    <r>
      <rPr>
        <i/>
        <sz val="10"/>
        <rFont val="Arial"/>
        <family val="2"/>
      </rPr>
      <t>of which:</t>
    </r>
    <r>
      <rPr>
        <sz val="10"/>
        <rFont val="Arial"/>
        <family val="2"/>
      </rPr>
      <t xml:space="preserve"> Specific Provisions</t>
    </r>
  </si>
  <si>
    <r>
      <t xml:space="preserve">Specific Provisions </t>
    </r>
    <r>
      <rPr>
        <sz val="10"/>
        <rFont val="Calibri"/>
        <family val="2"/>
      </rPr>
      <t>≥</t>
    </r>
    <r>
      <rPr>
        <sz val="10"/>
        <rFont val="Arial"/>
        <family val="2"/>
      </rPr>
      <t xml:space="preserve"> 20%</t>
    </r>
  </si>
  <si>
    <t>Total Gross Income ($000s)</t>
  </si>
  <si>
    <t>Total Gross Income     ($000s)</t>
  </si>
  <si>
    <t>BB+ to BB-</t>
  </si>
  <si>
    <t>11.1.6</t>
  </si>
  <si>
    <t>Disclosed Reserves &amp; Accumulated Other Comprehensive Income (inclusive of interim other comprehensive income)</t>
  </si>
  <si>
    <t>Beginning Retained Earnings</t>
  </si>
  <si>
    <t>Current Year Net Profit (Loss)</t>
  </si>
  <si>
    <t>Ending Retained Earnings</t>
  </si>
  <si>
    <t>4a.</t>
  </si>
  <si>
    <t>4b.</t>
  </si>
  <si>
    <t>Exposures Collateralized by Cash Deposits</t>
  </si>
  <si>
    <t>2.2.1</t>
  </si>
  <si>
    <t>2.2.2</t>
  </si>
  <si>
    <t>2.2.3</t>
  </si>
  <si>
    <t>2.2.4</t>
  </si>
  <si>
    <t>2.2.5</t>
  </si>
  <si>
    <t>2.2.6</t>
  </si>
  <si>
    <t>Validation check between Total Assets (Form 2) and row G274</t>
  </si>
  <si>
    <r>
      <rPr>
        <b/>
        <sz val="10"/>
        <rFont val="Arial"/>
        <family val="2"/>
      </rPr>
      <t>NOTE:</t>
    </r>
    <r>
      <rPr>
        <sz val="10"/>
        <rFont val="Arial"/>
        <family val="2"/>
      </rPr>
      <t xml:space="preserve"> Licensees are required to complete </t>
    </r>
    <r>
      <rPr>
        <b/>
        <u/>
        <sz val="10"/>
        <rFont val="Arial"/>
        <family val="2"/>
      </rPr>
      <t>ONLY</t>
    </r>
    <r>
      <rPr>
        <sz val="10"/>
        <rFont val="Arial"/>
        <family val="2"/>
      </rPr>
      <t xml:space="preserve"> one section below, either section B) - Basic Indicator Approach or section C) - Standardised Approach.</t>
    </r>
  </si>
  <si>
    <t>Significant capital investments in Additional Tier 1 of banking, financial and insurance entities (outside the scope of regulatory consolidation and the bank owns more than 10% of the issued common share capital of the enitity or where the entity is an affiliate of the bank)</t>
  </si>
  <si>
    <t>a)  Head Office, Subsidiaries, Branches or Affiliates</t>
  </si>
  <si>
    <t>Corporations</t>
  </si>
  <si>
    <t>Individuals</t>
  </si>
  <si>
    <t>Mortgages - Residential or Commercial</t>
  </si>
  <si>
    <t>Head Office, Subsidiaries, Branches or Affiliates</t>
  </si>
  <si>
    <t>Custody Fee Income</t>
  </si>
  <si>
    <t>Asset Management Fee Income</t>
  </si>
  <si>
    <t>SLA or Retrocession Fee Income</t>
  </si>
  <si>
    <t>Extraordinary Gain</t>
  </si>
  <si>
    <t>SLA Fee Expense</t>
  </si>
  <si>
    <r>
      <t xml:space="preserve">“assets under administration” </t>
    </r>
    <r>
      <rPr>
        <sz val="10"/>
        <rFont val="Arial"/>
        <family val="2"/>
      </rPr>
      <t xml:space="preserve">means </t>
    </r>
    <r>
      <rPr>
        <b/>
        <u/>
        <sz val="10"/>
        <rFont val="Arial"/>
        <family val="2"/>
      </rPr>
      <t>all</t>
    </r>
    <r>
      <rPr>
        <sz val="10"/>
        <rFont val="Arial"/>
        <family val="2"/>
      </rPr>
      <t xml:space="preserve"> assets that are managed by a bank or financial institution on behalf of clients.  Assets under administration are beneficially owned by clients. For example: assets within a Trust structure held with External Asset Managers.</t>
    </r>
  </si>
  <si>
    <r>
      <t xml:space="preserve">“assets under management” </t>
    </r>
    <r>
      <rPr>
        <sz val="10"/>
        <rFont val="Arial"/>
        <family val="2"/>
      </rPr>
      <t>means the 'securities portfolios' with respect to which an adviser (or investment company) provides continuous, regular and active superviosry or management services.  For example:  assets held under a discretionary or advisory investment portfolio where the Bahamian entity provides the investment management or advisory services.</t>
    </r>
  </si>
  <si>
    <r>
      <t xml:space="preserve">“assets under custody” </t>
    </r>
    <r>
      <rPr>
        <sz val="10"/>
        <rFont val="Arial"/>
        <family val="2"/>
      </rPr>
      <t>means client funds or securities, held in ‘custody’ directly or indirectly by an advisor (or investment company) on their behalf, or where the adviser (or investment company) has any authority to obtain possession of them. For example: assets physically custodied inThe Bahamas.</t>
    </r>
  </si>
  <si>
    <t>Intangible assets and goodwill</t>
  </si>
  <si>
    <t>Operational/Extraordinary Loss</t>
  </si>
  <si>
    <t>Trust &amp; Administration Fee Income</t>
  </si>
  <si>
    <t>Efficiency Ratios (Non-Interest Expense/Total Operating Income)</t>
  </si>
  <si>
    <r>
      <rPr>
        <b/>
        <i/>
        <sz val="10"/>
        <rFont val="Arial"/>
        <family val="2"/>
      </rPr>
      <t>of which:</t>
    </r>
    <r>
      <rPr>
        <i/>
        <sz val="10"/>
        <rFont val="Arial"/>
        <family val="2"/>
      </rPr>
      <t xml:space="preserve"> Local Expenses</t>
    </r>
  </si>
  <si>
    <t>Cases of Fraud</t>
  </si>
  <si>
    <t>By Cheques</t>
  </si>
  <si>
    <t>New Providence: ATM</t>
  </si>
  <si>
    <t>New Providence: In-Branch</t>
  </si>
  <si>
    <t>New Providence: Online</t>
  </si>
  <si>
    <t>Total New Providence</t>
  </si>
  <si>
    <t>Grand Bahama: ATM</t>
  </si>
  <si>
    <t>Grand Bahama: In-Branch</t>
  </si>
  <si>
    <t>Grand Bahama: Online</t>
  </si>
  <si>
    <t>Total Grand Bahama</t>
  </si>
  <si>
    <t>Family Islands: ATM</t>
  </si>
  <si>
    <t>Family Islands: In-Branch</t>
  </si>
  <si>
    <t>Family Islands: Online</t>
  </si>
  <si>
    <t>Total Family Islands</t>
  </si>
  <si>
    <t>By Debit Cards</t>
  </si>
  <si>
    <t>By Credit Cards</t>
  </si>
  <si>
    <t>Resident Only</t>
  </si>
  <si>
    <t>Non-Resident Only</t>
  </si>
  <si>
    <t>Total Non-Resident B$ Deposits (Form 3) = Total Non-Resident B$ Deposits (Form 3B)</t>
  </si>
  <si>
    <t>Residential Mortgages: Loan/Market Value Ratio - New &amp; Existing Single Dwelling</t>
  </si>
  <si>
    <t>Residential Mortgages: Loan/Market Value Ratio - New &amp; Existing Duplex &amp; Row</t>
  </si>
  <si>
    <t>Residential Mortgages: Average Interest Rates - New &amp; Existing Single Dwelling</t>
  </si>
  <si>
    <t>Residential Mortgages: Average Interest Rates - New &amp; Existing Duplex &amp; Row</t>
  </si>
  <si>
    <t>Commercial Mortgages: Loan/Market Value Ratio - New Construction</t>
  </si>
  <si>
    <t>Commercial Mortgages: Loan/Market Value Ratio - Existing Structure</t>
  </si>
  <si>
    <t>Commercial Mortgages: Average Interest Rates - New Construction</t>
  </si>
  <si>
    <t>Commercial Mortgages: Average Interest Rates - Existing Structure</t>
  </si>
  <si>
    <t>A: BAHAMIAN DOLLAR TRANSACTIONS</t>
  </si>
  <si>
    <t>COMMERCIAL BANKS (AUTHORIZED DEALERS)</t>
  </si>
  <si>
    <t>(B$000s) Total:</t>
  </si>
  <si>
    <t>Should Equal:</t>
  </si>
  <si>
    <t>OTHER LOCAL FINANCIAL INSTITUTIONS (AUTHORIZED AGENTS)</t>
  </si>
  <si>
    <t>B: FOREIGN CURRENCY TRANSACTIONS</t>
  </si>
  <si>
    <t xml:space="preserve">Commercial Banks </t>
  </si>
  <si>
    <t>OLFIs</t>
  </si>
  <si>
    <t>COR</t>
  </si>
  <si>
    <t>DBT</t>
  </si>
  <si>
    <t>CUB</t>
  </si>
  <si>
    <t>EBT</t>
  </si>
  <si>
    <t>DUE TO</t>
  </si>
  <si>
    <t>DUE FROM</t>
  </si>
  <si>
    <t>BOB - Bank of The Bahamas Ltd.</t>
  </si>
  <si>
    <t>BNS - Scotiabank (Bahamas) Ltd.</t>
  </si>
  <si>
    <t>CIT - Citibank N.A.</t>
  </si>
  <si>
    <t>CBL - Commonwealth Bank Ltd.</t>
  </si>
  <si>
    <t>FBB - Fidelity Bank (Bahamas) Ltd.</t>
  </si>
  <si>
    <t>FIN - Finance Corporation of Bahamas Ltd.</t>
  </si>
  <si>
    <t>RBC - RBC Royal Bank (Bahamas) Ltd.</t>
  </si>
  <si>
    <t>BNT - Bank of Nova Scotia Trus Co. (Bahamas) Ltd., The</t>
  </si>
  <si>
    <t>BBL - Butterfield Trust (Bahamas) Ltd.</t>
  </si>
  <si>
    <t>COR - Corner Bank (Overseas) Ltd.</t>
  </si>
  <si>
    <t>CUB - Capital Union Bank Ltd.</t>
  </si>
  <si>
    <t>DBT - Deltec Bank &amp; Trust Ltd.</t>
  </si>
  <si>
    <t>EBT - Equity Bank &amp; Trust Ltd.</t>
  </si>
  <si>
    <t>MTC - J.P. Morgan Trust Co. (Bahamas) Ltd.</t>
  </si>
  <si>
    <t>Analysis of B$ Deposits by Number &amp; Range of Value (B$000s)</t>
  </si>
  <si>
    <t>Analysis of Inter-Financial Institutions' Transactions</t>
  </si>
  <si>
    <t>ACCRUED INTEREST</t>
  </si>
  <si>
    <t>Total Deposits up to $250</t>
  </si>
  <si>
    <t>Total Deposits over $250 up to $500</t>
  </si>
  <si>
    <t>Total Deposits over $500 up to $1,000</t>
  </si>
  <si>
    <t>Total Deposits over $1,000 up to $2,000</t>
  </si>
  <si>
    <t>Total Deposits over $2,000 up to $3,000</t>
  </si>
  <si>
    <t>Total Deposits over $3,000 up to $4,000</t>
  </si>
  <si>
    <t>Total Deposits over $4,000 up to $5,000</t>
  </si>
  <si>
    <t>Total Deposits over $5,000 up to $6,000</t>
  </si>
  <si>
    <t>Total Deposits over $6,000 up to $7,000</t>
  </si>
  <si>
    <t>Total Deposits over $7,000 up to $8,000</t>
  </si>
  <si>
    <t>Total Deposits over $8,000 up to $9,000</t>
  </si>
  <si>
    <t>Total Deposits over $9,000 up to $10,000</t>
  </si>
  <si>
    <t>Analysis of B$ Deposits by Number &amp; Range of Value up to $10,000 (B$000s)</t>
  </si>
  <si>
    <t>Wire Transfers up to $5,000</t>
  </si>
  <si>
    <t>Wire Transfers over $5,000 up to $10,000</t>
  </si>
  <si>
    <t>Wire Transfers over $10,000 up to $20,000</t>
  </si>
  <si>
    <t>Wire Transfers over $20,000 up to $30,000</t>
  </si>
  <si>
    <t>Wire Transfers over $30,000 up to $40,000</t>
  </si>
  <si>
    <t>Wire Transfers over $40,000 up to $50,000</t>
  </si>
  <si>
    <t>Wire Transfers over $50,000</t>
  </si>
  <si>
    <t>Wire Transfers</t>
  </si>
  <si>
    <t>Total Wire Transfers</t>
  </si>
  <si>
    <t>of which: Loans Partially Collateralized by Deposits</t>
  </si>
  <si>
    <t>of which: Loans Collateralized by Real Estate</t>
  </si>
  <si>
    <t>of which: Loans Collateralized by Chattel</t>
  </si>
  <si>
    <t>of which: Loans Fully Collateralized by Deposits</t>
  </si>
  <si>
    <t>Contributed Surplus</t>
  </si>
  <si>
    <t>c)  Wire transfers</t>
  </si>
  <si>
    <t>Total Number of B$ Resident Deposits up to $10,000 (Form 3B) = Total Number of B$ Resident Deposits up to $10,000 (Form 3D)</t>
  </si>
  <si>
    <t>Total Value of B$ Resident Deposits up to $10,000 (Form 3B) = Total Value of B$ Resident Deposits up to $10,000 (Form 3D)</t>
  </si>
  <si>
    <t>Total Accrued Interest of B$ Resident Deposits up to $10,000 (Form 3B) = Total Accrued Interest of B$ Resident Deposits up to $10,000 (Form 3D)</t>
  </si>
  <si>
    <t>Total Number of B$ Non-Resident Deposits up to $10,000 (Form 3B) = Total Number of B$ Non-Resident Deposits up to $10,000 (Form 3D)</t>
  </si>
  <si>
    <t>Total Value of B$ Non-Resident Deposits up to $10,000 (Form 3B) = Total Value of B$ Non-Resident Deposits up to $10,000 (Form 3D)</t>
  </si>
  <si>
    <t>Total Accrued Interest of B$ Non-Resident Deposits up to $10,000 (Form 3B) = Total Accrued Interest of B$ Non-Resident Deposits up to $10,000 (Form 3D)</t>
  </si>
  <si>
    <t>d)  Stored Value Cards</t>
  </si>
  <si>
    <t>Stored Value Cards</t>
  </si>
  <si>
    <t>Stored Value Cards up to $250</t>
  </si>
  <si>
    <t>Stored Value Cards over $250 up to $500</t>
  </si>
  <si>
    <t>Stored Value Cards over $500 up to $1,000</t>
  </si>
  <si>
    <t>Stored Value Cards over $1,000 up to $2,500</t>
  </si>
  <si>
    <t>Stored Value Cards over $2,500 up to $5,000</t>
  </si>
  <si>
    <t>Stored ValueCards over $5,000 up to $7,500</t>
  </si>
  <si>
    <t>Stored ValueCards over $7,500 up to $10,000</t>
  </si>
  <si>
    <t>Stored Value Cards over $10,000 up to $15,000</t>
  </si>
  <si>
    <t>Stored Value Cards over $15,000 up to $25,000</t>
  </si>
  <si>
    <t>Stored Value Cards over $25,000 up to $50,000</t>
  </si>
  <si>
    <t>Stored Value Cards over $50,000</t>
  </si>
  <si>
    <t>Total Stored Value Cards</t>
  </si>
  <si>
    <t>Total Accrued Interest on Credit Cards Outstanding</t>
  </si>
  <si>
    <t>Accrued Interest applied to Credit Cards Outstanding</t>
  </si>
  <si>
    <t>Internal Loss Multiplier (ILM) will be equal to 1</t>
  </si>
  <si>
    <t>Business Indicator Component (BIC)</t>
  </si>
  <si>
    <t>Total ($000s)</t>
  </si>
  <si>
    <t>Net P&amp;L on the banking book</t>
  </si>
  <si>
    <t>Net P&amp;L on the trading book</t>
  </si>
  <si>
    <t>Financial Component</t>
  </si>
  <si>
    <t>Other operating expense</t>
  </si>
  <si>
    <t>Other operating income</t>
  </si>
  <si>
    <t>Fee and commission expense</t>
  </si>
  <si>
    <t>Fee and commission income</t>
  </si>
  <si>
    <t>Services</t>
  </si>
  <si>
    <t>Interest Earning Assets (Balance Sheet Item)</t>
  </si>
  <si>
    <t>Interest Expenses</t>
  </si>
  <si>
    <t>Interest, Lease and Dividend</t>
  </si>
  <si>
    <t>A) Business Indicator</t>
  </si>
  <si>
    <t>3 Year Average</t>
  </si>
  <si>
    <t>Year
T-2</t>
  </si>
  <si>
    <t>Year
T-1</t>
  </si>
  <si>
    <t>Year
T</t>
  </si>
  <si>
    <t>Number of operational loss events</t>
  </si>
  <si>
    <t>Total amount of net operational losses</t>
  </si>
  <si>
    <t>of which: Insurance recovery</t>
  </si>
  <si>
    <t>6a</t>
  </si>
  <si>
    <t>Total amount of loss recovery</t>
  </si>
  <si>
    <t>Total amount of gross operational losses</t>
  </si>
  <si>
    <t>2a</t>
  </si>
  <si>
    <t>10 Year Average</t>
  </si>
  <si>
    <t>Year
T-9</t>
  </si>
  <si>
    <t>Year
T-8</t>
  </si>
  <si>
    <t>Year
T-7</t>
  </si>
  <si>
    <t>Year
T-6</t>
  </si>
  <si>
    <t>Year
T-5</t>
  </si>
  <si>
    <t>Year
T-4</t>
  </si>
  <si>
    <t>Year
T-3</t>
  </si>
  <si>
    <t>Year
(dd-mm-yyy)</t>
  </si>
  <si>
    <t>Leverage Ratio (%)</t>
  </si>
  <si>
    <t>Leverage Ratio</t>
  </si>
  <si>
    <t>Total Exposures</t>
  </si>
  <si>
    <t>CET1 Capital</t>
  </si>
  <si>
    <t>Capital and Total Exposures </t>
  </si>
  <si>
    <t>Total Off-balance sheet exposures</t>
  </si>
  <si>
    <t>(Adjustments for conversion to credit equivalent amounts)</t>
  </si>
  <si>
    <t>Off-balance sheet exposure at gross notional amount</t>
  </si>
  <si>
    <t>Off-Balance Sheet Exposures</t>
  </si>
  <si>
    <t>Total on-balance sheet exposures  (including Derivatives and SFTs)</t>
  </si>
  <si>
    <t>All other regulatory adjustments (in determining CET1 Capital)</t>
  </si>
  <si>
    <t>Less:</t>
  </si>
  <si>
    <t>Securities Financing Transactions (SFTs)</t>
  </si>
  <si>
    <t>Derivatives</t>
  </si>
  <si>
    <t>On-Balance Sheet Assets</t>
  </si>
  <si>
    <t>Leverage Ratio Exposure</t>
  </si>
  <si>
    <t>Other Adjustments</t>
  </si>
  <si>
    <t>Adjustment for off-balance sheet items (ie conversion to credit equivalent amounts of off-balance sheet exposures)</t>
  </si>
  <si>
    <t>Adjustment for securities financing transactions (ie repos and similar secured lending)</t>
  </si>
  <si>
    <t>Adjustments for derivative financial instruments</t>
  </si>
  <si>
    <t>Adjustment for fiduciary assets recognised on the balance sheet pursuant to the operative accounting framework but excluded from the leverage ratio exposure measure</t>
  </si>
  <si>
    <t>Adjustment for investments in banking, financial, insurance or commercial entities that are consolidated for accounting purposes but outside the scope of regulatory consolidation</t>
  </si>
  <si>
    <t>Total Deduction from CET1 Capital</t>
  </si>
  <si>
    <t>Any increase in equity that results from securitised assets</t>
  </si>
  <si>
    <t>Significant investments in the equity (CET1 instruments) of banking, financial and insurance entities (outside the scope of regulatory consolidation and the bank owns more than 10% of the issued common share capital of the enitity or where the entity is an affiliate of the bank)</t>
  </si>
  <si>
    <t>Non-significant investments in the equity (CET1 instruments) of banking, financial and insurance entities (outside the scope of regulatory consolidation and the bank does not own more than 10% of the issued common share capital of the entity)</t>
  </si>
  <si>
    <r>
      <t xml:space="preserve">Defined benefit pension fund </t>
    </r>
    <r>
      <rPr>
        <sz val="10"/>
        <rFont val="Arial"/>
        <family val="2"/>
      </rPr>
      <t>assets</t>
    </r>
    <r>
      <rPr>
        <sz val="10"/>
        <color indexed="8"/>
        <rFont val="Arial"/>
        <family val="2"/>
      </rPr>
      <t xml:space="preserve"> (and liabilities)</t>
    </r>
  </si>
  <si>
    <t>Negative amounts resulting from the calculation of expected losses</t>
  </si>
  <si>
    <t>Current Year Net Profit (Loss) net of expected dividends</t>
  </si>
  <si>
    <t>Accumulated Other Comprehensive Income (inclusive of interim other comprehensive income)</t>
  </si>
  <si>
    <t>Total Credit Risk Adjusted Risk-Weighted Assets</t>
  </si>
  <si>
    <t>Less: Regulatory Adjustments</t>
  </si>
  <si>
    <t>Loan to Value (LTV) &gt; 80%</t>
  </si>
  <si>
    <t>15.3.2.3</t>
  </si>
  <si>
    <t>15.3.2.2</t>
  </si>
  <si>
    <t>Loan to Value (LTV) ≤ 60%</t>
  </si>
  <si>
    <t>15.3.2.1</t>
  </si>
  <si>
    <t>Materially Dependent on Cash Flow:</t>
  </si>
  <si>
    <t>15.3.2</t>
  </si>
  <si>
    <t>Loan to Value (LTV) &gt; 60%</t>
  </si>
  <si>
    <t>15.3.1.2</t>
  </si>
  <si>
    <t>15.3.1.1</t>
  </si>
  <si>
    <t>Not Materially Dependant on Cash Flow:</t>
  </si>
  <si>
    <t>15.3.1</t>
  </si>
  <si>
    <t>Land Acquisition, Development and Construction</t>
  </si>
  <si>
    <t>14.2.3</t>
  </si>
  <si>
    <t>14.2.2</t>
  </si>
  <si>
    <t>14.2.1</t>
  </si>
  <si>
    <t>14.1.2</t>
  </si>
  <si>
    <t>14.1.1</t>
  </si>
  <si>
    <t>Commercial Mortgages (Commercial Real Estate)</t>
  </si>
  <si>
    <t>Residential Mortgages (Residential Real Estate)</t>
  </si>
  <si>
    <t>Small and Medium Enterprises (SMEs)</t>
  </si>
  <si>
    <t>Other High Risk Assets - Deduction</t>
  </si>
  <si>
    <t>Risk Weight 40%</t>
  </si>
  <si>
    <t>Risk Weight 30%</t>
  </si>
  <si>
    <t>Risk Weight 20%</t>
  </si>
  <si>
    <t>Risk Weight 0%</t>
  </si>
  <si>
    <t>8.1.6</t>
  </si>
  <si>
    <t>8.1.5</t>
  </si>
  <si>
    <t>BBB+ to BB-</t>
  </si>
  <si>
    <t>8.1.3</t>
  </si>
  <si>
    <t>8.1.2</t>
  </si>
  <si>
    <t>Credit assessment of Counterparty</t>
  </si>
  <si>
    <t>8.1.1</t>
  </si>
  <si>
    <t xml:space="preserve">     Grade "C"</t>
  </si>
  <si>
    <t>7.1.9</t>
  </si>
  <si>
    <t xml:space="preserve">     Grade "B"</t>
  </si>
  <si>
    <t>7.1.8</t>
  </si>
  <si>
    <t xml:space="preserve">     Grade "A"</t>
  </si>
  <si>
    <t>7.1.7</t>
  </si>
  <si>
    <t>6.1.9</t>
  </si>
  <si>
    <t>6.1.8</t>
  </si>
  <si>
    <t>6.1.7</t>
  </si>
  <si>
    <t>Credit assessment of Banks</t>
  </si>
  <si>
    <t>Treatment as MDBs</t>
  </si>
  <si>
    <t>4.3.6</t>
  </si>
  <si>
    <t>4.3.5</t>
  </si>
  <si>
    <t>4.3.3</t>
  </si>
  <si>
    <t>4.3.2</t>
  </si>
  <si>
    <t>4.3.1</t>
  </si>
  <si>
    <t>4.1.6</t>
  </si>
  <si>
    <t>4.1.5</t>
  </si>
  <si>
    <t>4.1.4</t>
  </si>
  <si>
    <t>4.1.3</t>
  </si>
  <si>
    <t>4.1.2</t>
  </si>
  <si>
    <t>4.1.1</t>
  </si>
  <si>
    <r>
      <t xml:space="preserve">Credit Risk - </t>
    </r>
    <r>
      <rPr>
        <b/>
        <sz val="14"/>
        <rFont val="Arial"/>
        <family val="2"/>
      </rPr>
      <t>Standardised Approach</t>
    </r>
  </si>
  <si>
    <t>Operational Risk Capital Charge</t>
  </si>
  <si>
    <t>General or Statutory Reserves (as disclosed on the balance sheet)</t>
  </si>
  <si>
    <t>Common Equity Tier 1 (CET1) Capital: Instruments and Reserves</t>
  </si>
  <si>
    <t>1.5a</t>
  </si>
  <si>
    <t>1.5b</t>
  </si>
  <si>
    <t>Stock Surplus (Share Premiums or additional paid-in capital arising from Item (1.1) above)</t>
  </si>
  <si>
    <t xml:space="preserve"> Total Eligible Capital Base: CET1 Capital After Deductions</t>
  </si>
  <si>
    <t>CET1 Capital Before Deductions</t>
  </si>
  <si>
    <t>Using simple standardized approach</t>
  </si>
  <si>
    <t>4.2.7</t>
  </si>
  <si>
    <t>4.2.8</t>
  </si>
  <si>
    <t>4.2.9</t>
  </si>
  <si>
    <t>Treatment as Bank</t>
  </si>
  <si>
    <t>5.1.1</t>
  </si>
  <si>
    <t>5.1.2</t>
  </si>
  <si>
    <t>5.1.3</t>
  </si>
  <si>
    <t>5.1.4</t>
  </si>
  <si>
    <t>5.1.5</t>
  </si>
  <si>
    <t>5.1.6</t>
  </si>
  <si>
    <r>
      <t>Exposures with original maturity of three months or less</t>
    </r>
    <r>
      <rPr>
        <b/>
        <i/>
        <sz val="10"/>
        <color indexed="8"/>
        <rFont val="Arial"/>
        <family val="2"/>
      </rPr>
      <t>:</t>
    </r>
  </si>
  <si>
    <t>60% &lt; Loan to Value (LTV) ≤ 80%</t>
  </si>
  <si>
    <t>Residential Land and Construction Exposures</t>
  </si>
  <si>
    <t>Completed Commercial Land, Development and Construction Exposure</t>
  </si>
  <si>
    <t>Uncompleted Commercial Land, Development and Construction Exposure</t>
  </si>
  <si>
    <t>Specific Provisions &lt; 20% of the outstanding amount</t>
  </si>
  <si>
    <r>
      <t xml:space="preserve">Specific Provisions </t>
    </r>
    <r>
      <rPr>
        <sz val="10"/>
        <rFont val="Calibri"/>
        <family val="2"/>
      </rPr>
      <t>≥</t>
    </r>
    <r>
      <rPr>
        <sz val="10"/>
        <rFont val="Arial"/>
        <family val="2"/>
      </rPr>
      <t xml:space="preserve"> 20% of the outstanding amount</t>
    </r>
  </si>
  <si>
    <t>Unsecured Portion of Past Due Loans</t>
  </si>
  <si>
    <t>High Risk Assets (e.g. crypto-asset, venture capital, private equity etc.)</t>
  </si>
  <si>
    <t>Commercial property held other than for the SFI's own operations</t>
  </si>
  <si>
    <t>Premises plant and equipment, other fixed assets for own use</t>
  </si>
  <si>
    <t>CCF   10%</t>
  </si>
  <si>
    <t>B. Operational Risk Loss Event between $20,000 and $100,000</t>
  </si>
  <si>
    <t>C. Operational Risk Loss Event over $100,000 Threshold</t>
  </si>
  <si>
    <t>10a</t>
  </si>
  <si>
    <t>Exempted Excluded Divested Activities</t>
  </si>
  <si>
    <t>Gross Total Business (BI)</t>
  </si>
  <si>
    <t>Net Total Business Indicator (BI)</t>
  </si>
  <si>
    <t>Section II: Historical Losses Events</t>
  </si>
  <si>
    <t>Section III: Business Indicator and Subcomponents</t>
  </si>
  <si>
    <t>Section IV: Capital Required for Operational Risk</t>
  </si>
  <si>
    <t>Section I: Minimum Loss Data Information</t>
  </si>
  <si>
    <t>Using standardised approach</t>
  </si>
  <si>
    <t>Breakdown of Capital Base</t>
  </si>
  <si>
    <t>Summary Schedule of Total Eligible Capital</t>
  </si>
  <si>
    <t>Supervisory Approval Obtained?</t>
  </si>
  <si>
    <t>We certify that the figures in these forms present a true and fair view of the SFI's position as at the above reporting date.  We undertake that if there are further material facts affecting the SFI's affairs which, in our judgment, should be disclosed, we will promptly advise the Central Bank of The Bahamas.</t>
  </si>
  <si>
    <t>Wire Transfers B$ (Form 2) = Total Wire Transfers (Form 3D)</t>
  </si>
  <si>
    <t>Stored Value Cards B$ (Form 2) = Total Stored Value Cards (Form 3D)</t>
  </si>
  <si>
    <t>Accounting Balance Sheet Value ($000s)</t>
  </si>
  <si>
    <t>Summary Comparison of Accounting Assets vs Leverage Ratio Exposure Measure</t>
  </si>
  <si>
    <t>Leverage Ratio Common Disclosure</t>
  </si>
  <si>
    <t>Treatment as Bahamas Sovereign</t>
  </si>
  <si>
    <t>4.1.7</t>
  </si>
  <si>
    <t>6.3.7</t>
  </si>
  <si>
    <t>6.3.8</t>
  </si>
  <si>
    <t>6.3.9</t>
  </si>
  <si>
    <t>Items deducted from CET1 Capital (including specific provisions)</t>
  </si>
  <si>
    <t>e)  Lombard Loans</t>
  </si>
  <si>
    <t>10.3.1</t>
  </si>
  <si>
    <t>10.3.2</t>
  </si>
  <si>
    <t>10.3.3</t>
  </si>
  <si>
    <t>10.3.4</t>
  </si>
  <si>
    <t>10.3.5</t>
  </si>
  <si>
    <t>10.3.6</t>
  </si>
  <si>
    <t>10.3.7</t>
  </si>
  <si>
    <t>10.3.8</t>
  </si>
  <si>
    <t>10.3.9</t>
  </si>
  <si>
    <t>Central Bank of The Bahamas - Financial Return</t>
  </si>
  <si>
    <t>RFMB - RF Bank &amp; Trust (Bahamas) Limited</t>
  </si>
  <si>
    <t>LTL - Leno Trust Ltd.</t>
  </si>
  <si>
    <t>LTL</t>
  </si>
  <si>
    <t>16.1.1</t>
  </si>
  <si>
    <t>16.1.2</t>
  </si>
  <si>
    <t>16.1.3</t>
  </si>
  <si>
    <t>16.1.4</t>
  </si>
  <si>
    <t>16.2.1</t>
  </si>
  <si>
    <t>16.2.2</t>
  </si>
  <si>
    <t>Secured Portion of Past Due Loans</t>
  </si>
  <si>
    <t>Validation check between Total Assets (Form 2) and row G338</t>
  </si>
  <si>
    <t>1.   Complete the form monthly and quarterly as at the last day of each month/quarter unless otherwise agreed.</t>
  </si>
  <si>
    <r>
      <t xml:space="preserve">4.   Amount(s) </t>
    </r>
    <r>
      <rPr>
        <b/>
        <sz val="11"/>
        <color rgb="FF000000"/>
        <rFont val="Arial Narrow"/>
        <family val="2"/>
      </rPr>
      <t>must</t>
    </r>
    <r>
      <rPr>
        <sz val="11"/>
        <color rgb="FF000000"/>
        <rFont val="Arial Narrow"/>
        <family val="2"/>
      </rPr>
      <t xml:space="preserve"> be entered in dollars to the nearest thousand, omitting decimals.</t>
    </r>
  </si>
  <si>
    <r>
      <t xml:space="preserve">5.   Submit the attestation form within </t>
    </r>
    <r>
      <rPr>
        <b/>
        <sz val="11"/>
        <color rgb="FF000000"/>
        <rFont val="Arial Narrow"/>
        <family val="2"/>
      </rPr>
      <t>twenty-one (21)</t>
    </r>
    <r>
      <rPr>
        <sz val="11"/>
        <color rgb="FF000000"/>
        <rFont val="Arial Narrow"/>
        <family val="2"/>
      </rPr>
      <t xml:space="preserve"> days of the reporting date</t>
    </r>
    <r>
      <rPr>
        <b/>
        <sz val="11"/>
        <color rgb="FF000000"/>
        <rFont val="Arial Narrow"/>
        <family val="2"/>
      </rPr>
      <t xml:space="preserve"> via the ORIMS Portal.</t>
    </r>
  </si>
  <si>
    <t>Resubmission Instructions:</t>
  </si>
  <si>
    <r>
      <t xml:space="preserve">Should a resubmission of the financial return be required, a </t>
    </r>
    <r>
      <rPr>
        <b/>
        <i/>
        <u/>
        <sz val="11"/>
        <color rgb="FF000000"/>
        <rFont val="Arial Narrow"/>
        <family val="2"/>
      </rPr>
      <t>request for resubmission</t>
    </r>
    <r>
      <rPr>
        <sz val="11"/>
        <color rgb="FF000000"/>
        <rFont val="Arial Narrow"/>
        <family val="2"/>
      </rPr>
      <t xml:space="preserve"> via the </t>
    </r>
    <r>
      <rPr>
        <b/>
        <sz val="11"/>
        <color rgb="FF000000"/>
        <rFont val="Arial Narrow"/>
        <family val="2"/>
      </rPr>
      <t>ORIMS Portal</t>
    </r>
    <r>
      <rPr>
        <sz val="11"/>
        <color rgb="FF000000"/>
        <rFont val="Arial Narrow"/>
        <family val="2"/>
      </rPr>
      <t xml:space="preserve"> is required. </t>
    </r>
  </si>
  <si>
    <t>Once the request has been granted, the financial return must be uploaded into the ORIMS Portal.</t>
  </si>
  <si>
    <r>
      <t xml:space="preserve">Also, this page </t>
    </r>
    <r>
      <rPr>
        <b/>
        <sz val="11"/>
        <color rgb="FF000000"/>
        <rFont val="Arial Narrow"/>
        <family val="2"/>
      </rPr>
      <t>must</t>
    </r>
    <r>
      <rPr>
        <sz val="11"/>
        <color rgb="FF000000"/>
        <rFont val="Arial Narrow"/>
        <family val="2"/>
      </rPr>
      <t xml:space="preserve"> be printed, signed and returned via the ORIMS Portal.</t>
    </r>
  </si>
  <si>
    <t>Lombard Loans (Form 2) &lt;= Total Loans &amp; Advances (Form 2)</t>
  </si>
  <si>
    <t>Audited Leverage Ratio Exposure (Leverage Ratio) = Unaudited Leverage Exposure (Leverage Ratio)</t>
  </si>
  <si>
    <t>Total Consolidated Assets (latest published financial statement)</t>
  </si>
  <si>
    <r>
      <t>Loan to Value (LTV) ≤</t>
    </r>
    <r>
      <rPr>
        <sz val="9"/>
        <rFont val="Arial"/>
        <family val="2"/>
      </rPr>
      <t xml:space="preserve"> 60%</t>
    </r>
  </si>
  <si>
    <r>
      <t xml:space="preserve">Loan to Value (LTV) </t>
    </r>
    <r>
      <rPr>
        <i/>
        <sz val="10"/>
        <rFont val="Calibri"/>
        <family val="2"/>
      </rPr>
      <t>≤</t>
    </r>
    <r>
      <rPr>
        <i/>
        <sz val="10"/>
        <rFont val="Arial"/>
        <family val="2"/>
      </rPr>
      <t xml:space="preserve"> 60%</t>
    </r>
  </si>
  <si>
    <r>
      <rPr>
        <sz val="10"/>
        <rFont val="Arial"/>
        <family val="2"/>
      </rPr>
      <t>Materially Dependent on Cash Flow</t>
    </r>
    <r>
      <rPr>
        <i/>
        <sz val="10"/>
        <rFont val="Arial"/>
        <family val="2"/>
      </rPr>
      <t>:</t>
    </r>
  </si>
  <si>
    <r>
      <t xml:space="preserve">60% &lt; Loan to Value (LTV) </t>
    </r>
    <r>
      <rPr>
        <i/>
        <sz val="10"/>
        <rFont val="Calibri"/>
        <family val="2"/>
      </rPr>
      <t>≤</t>
    </r>
    <r>
      <rPr>
        <i/>
        <sz val="10"/>
        <rFont val="Arial"/>
        <family val="2"/>
      </rPr>
      <t xml:space="preserve"> 80%</t>
    </r>
  </si>
  <si>
    <r>
      <t xml:space="preserve">Loan to Value (LTV) </t>
    </r>
    <r>
      <rPr>
        <i/>
        <sz val="10"/>
        <rFont val="Calibri"/>
        <family val="2"/>
      </rPr>
      <t>≤ 60%</t>
    </r>
  </si>
  <si>
    <r>
      <t xml:space="preserve">60% </t>
    </r>
    <r>
      <rPr>
        <i/>
        <sz val="10"/>
        <rFont val="Calibri"/>
        <family val="2"/>
      </rPr>
      <t>&lt;</t>
    </r>
    <r>
      <rPr>
        <i/>
        <sz val="10"/>
        <rFont val="Arial"/>
        <family val="2"/>
      </rPr>
      <t xml:space="preserve"> Loan to Value (LTV) </t>
    </r>
    <r>
      <rPr>
        <i/>
        <sz val="10"/>
        <rFont val="Calibri"/>
        <family val="2"/>
      </rPr>
      <t>≤</t>
    </r>
    <r>
      <rPr>
        <i/>
        <sz val="10"/>
        <rFont val="Arial"/>
        <family val="2"/>
      </rPr>
      <t xml:space="preserve"> 80%</t>
    </r>
  </si>
  <si>
    <t>Replacement Cost (Current Exposure)</t>
  </si>
  <si>
    <r>
      <rPr>
        <b/>
        <sz val="10"/>
        <rFont val="Arial"/>
        <family val="2"/>
      </rPr>
      <t>NOTE:</t>
    </r>
    <r>
      <rPr>
        <sz val="10"/>
        <rFont val="Arial"/>
        <family val="2"/>
      </rPr>
      <t xml:space="preserve"> All SFIs are required to complete Sections I - IV of the Operational Risk Forms. Section I will only be used for information purposes and not in the calculation of Operational RIsk.</t>
    </r>
  </si>
  <si>
    <t>A. Operational Risk Loss Event under $20,000</t>
  </si>
  <si>
    <t>Balance Sheet Exposures</t>
  </si>
  <si>
    <t xml:space="preserve">Leverage Ratio </t>
  </si>
  <si>
    <t xml:space="preserve">Part B. </t>
  </si>
  <si>
    <t>Foreign Investments</t>
  </si>
  <si>
    <t>Opening Position</t>
  </si>
  <si>
    <t>Change in Position</t>
  </si>
  <si>
    <t>Closing Position</t>
  </si>
  <si>
    <t>Income</t>
  </si>
  <si>
    <t>Transactions</t>
  </si>
  <si>
    <t>Other Changes</t>
  </si>
  <si>
    <t>Increases</t>
  </si>
  <si>
    <t>Decreases</t>
  </si>
  <si>
    <t xml:space="preserve">Net </t>
  </si>
  <si>
    <t>Exchange Rate</t>
  </si>
  <si>
    <t>Net Acquisition of Assets</t>
  </si>
  <si>
    <t xml:space="preserve">E </t>
  </si>
  <si>
    <t>G</t>
  </si>
  <si>
    <t>Equity and Investment Fund Shares</t>
  </si>
  <si>
    <t>Debt Instruments</t>
  </si>
  <si>
    <t>a. Short-term</t>
  </si>
  <si>
    <t>b. Long-term</t>
  </si>
  <si>
    <t>Net Incurrence of Liabilities</t>
  </si>
  <si>
    <t xml:space="preserve">Part A. </t>
  </si>
  <si>
    <t>JTC</t>
  </si>
  <si>
    <t>TTC</t>
  </si>
  <si>
    <t>CBT - CIBC Caribbean Trust Co. (Bahamas) Ltd.</t>
  </si>
  <si>
    <t>TTC - Trident Trust Co.(Bahamas) Ltd.</t>
  </si>
  <si>
    <t>JTC - JTC Private Trust Co. (Bahamas) Ltd.</t>
  </si>
  <si>
    <t>of which: Accrued Interest on Affiliates</t>
  </si>
  <si>
    <t>of which: Outgoing - RTGS</t>
  </si>
  <si>
    <t>of which: Outgoing - ACH</t>
  </si>
  <si>
    <t>f)   Manager's Cheques</t>
  </si>
  <si>
    <t>g)  Number of Loans Fully Collateralized by Deposits</t>
  </si>
  <si>
    <t>h)  Number of Loans Partially Collateralized by Deposits</t>
  </si>
  <si>
    <t>i)   Number of Loans Collateralized by Real Estate</t>
  </si>
  <si>
    <t>j)   Number of Loans Collateralized by Chattel</t>
  </si>
  <si>
    <t>CIBC</t>
  </si>
  <si>
    <t>CIBC - CIBC Caribbean Bank (Bahamas) Ltd.</t>
  </si>
  <si>
    <t>CTCL - Caystone Trust Company Ltd.</t>
  </si>
  <si>
    <t>CTCL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</si>
</sst>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1" formatCode="_-* #,##0_-;\-* #,##0_-;_-* &quot;-&quot;_-;_-@_-"/>
    <numFmt numFmtId="43" formatCode="_-* #,##0.00_-;\-* #,##0.00_-;_-* &quot;-&quot;??_-;_-@_-"/>
    <numFmt numFmtId="164" formatCode="&quot;$&quot;#,##0_);\(&quot;$&quot;#,##0\)"/>
    <numFmt numFmtId="165" formatCode="&quot;$&quot;#,##0_);[Red]\(&quot;$&quot;#,##0\)"/>
    <numFmt numFmtId="166" formatCode="_-&quot;€&quot;* #,##0.00_-;\-&quot;€&quot;* #,##0.00_-;_-&quot;€&quot;* &quot;-&quot;??_-;_-@_-"/>
    <numFmt numFmtId="167" formatCode="mmmyy"/>
    <numFmt numFmtId="168" formatCode="#,##0_ ;\-#,##0\ "/>
    <numFmt numFmtId="169" formatCode="0.0"/>
    <numFmt numFmtId="170" formatCode="_-* #,##0_-;\-* #,##0_-;_-* &quot;-&quot;??_-;_-@_-"/>
    <numFmt numFmtId="171" formatCode="General_)"/>
    <numFmt numFmtId="172" formatCode="0.0%"/>
    <numFmt numFmtId="173" formatCode="yyyy\-mm\-dd;@"/>
    <numFmt numFmtId="174" formatCode="#,##0;[Red]#,##0"/>
    <numFmt numFmtId="175" formatCode="&quot;$&quot;#,##0.00"/>
    <numFmt numFmtId="176" formatCode="#,##0.00_ ;\-#,##0.00\ "/>
    <numFmt numFmtId="177" formatCode="#,##0.0"/>
    <numFmt numFmtId="178" formatCode="#,##0_ ;[Red]\-#,##0\ "/>
    <numFmt numFmtId="179" formatCode="#,##0.000_ ;[Red]\-#,##0.000\ "/>
    <numFmt numFmtId="180" formatCode="#,##0.00_ ;[Red]\-#,##0.00\ "/>
    <numFmt numFmtId="181" formatCode="0.00_);\(0.00\)"/>
    <numFmt numFmtId="182" formatCode="_(* #,##0_);_(* \(#,##0\);_(* &quot;-&quot;??_);_(@_)"/>
    <numFmt numFmtId="183" formatCode="0_ ;[Red]\-0\ "/>
    <numFmt numFmtId="184" formatCode="[$-409]d\-mmm\-yy;@"/>
  </numFmts>
  <fonts count="134" x14ac:knownFonts="1">
    <font>
      <sz val="11"/>
      <color theme="1"/>
      <name val="Calibri"/>
      <family val="2"/>
      <scheme val="minor"/>
    </font>
    <font>
      <sz val="10"/>
      <name val="MS Sans Serif"/>
      <family val="2"/>
    </font>
    <font>
      <sz val="12"/>
      <name val="Garamond"/>
      <family val="1"/>
    </font>
    <font>
      <sz val="10"/>
      <name val="Arial"/>
      <family val="2"/>
    </font>
    <font>
      <b/>
      <sz val="12"/>
      <name val="Garamond"/>
      <family val="1"/>
    </font>
    <font>
      <b/>
      <i/>
      <sz val="10"/>
      <name val="Arial"/>
      <family val="2"/>
    </font>
    <font>
      <b/>
      <sz val="10"/>
      <name val="Arial"/>
      <family val="2"/>
    </font>
    <font>
      <b/>
      <sz val="12"/>
      <name val="Arial"/>
      <family val="2"/>
    </font>
    <font>
      <sz val="12"/>
      <name val="Arial"/>
      <family val="2"/>
    </font>
    <font>
      <i/>
      <sz val="10"/>
      <name val="Arial"/>
      <family val="2"/>
    </font>
    <font>
      <b/>
      <sz val="11"/>
      <name val="Arial"/>
      <family val="2"/>
    </font>
    <font>
      <sz val="11"/>
      <name val="Arial"/>
      <family val="2"/>
    </font>
    <font>
      <sz val="10"/>
      <name val="Garamond"/>
      <family val="1"/>
    </font>
    <font>
      <sz val="9"/>
      <name val="Arial"/>
      <family val="2"/>
    </font>
    <font>
      <sz val="8"/>
      <name val="Arial"/>
      <family val="2"/>
    </font>
    <font>
      <b/>
      <sz val="9"/>
      <name val="Arial"/>
      <family val="2"/>
    </font>
    <font>
      <b/>
      <sz val="16"/>
      <name val="Arial"/>
      <family val="2"/>
    </font>
    <font>
      <b/>
      <sz val="8"/>
      <name val="Arial"/>
      <family val="2"/>
    </font>
    <font>
      <b/>
      <sz val="11"/>
      <color indexed="10"/>
      <name val="Calibri"/>
      <family val="2"/>
    </font>
    <font>
      <sz val="7"/>
      <name val="Arial"/>
      <family val="2"/>
    </font>
    <font>
      <b/>
      <u/>
      <sz val="8"/>
      <name val="Arial"/>
      <family val="2"/>
    </font>
    <font>
      <b/>
      <sz val="17"/>
      <name val="Garamond"/>
      <family val="1"/>
    </font>
    <font>
      <b/>
      <sz val="12"/>
      <color indexed="10"/>
      <name val="Arial"/>
      <family val="2"/>
    </font>
    <font>
      <b/>
      <sz val="10"/>
      <color indexed="8"/>
      <name val="Arial"/>
      <family val="2"/>
    </font>
    <font>
      <sz val="10"/>
      <color indexed="8"/>
      <name val="Arial"/>
      <family val="2"/>
    </font>
    <font>
      <sz val="10"/>
      <name val="Courier"/>
      <family val="3"/>
    </font>
    <font>
      <sz val="10"/>
      <name val="Times New Roman"/>
      <family val="1"/>
    </font>
    <font>
      <u/>
      <sz val="10"/>
      <name val="Arial"/>
      <family val="2"/>
    </font>
    <font>
      <b/>
      <sz val="18"/>
      <name val="Arial"/>
      <family val="2"/>
    </font>
    <font>
      <b/>
      <sz val="17"/>
      <name val="Arial"/>
      <family val="2"/>
    </font>
    <font>
      <sz val="10"/>
      <color indexed="10"/>
      <name val="Arial"/>
      <family val="2"/>
    </font>
    <font>
      <i/>
      <sz val="10"/>
      <color indexed="8"/>
      <name val="Arial"/>
      <family val="2"/>
    </font>
    <font>
      <b/>
      <sz val="14"/>
      <name val="Arial"/>
      <family val="2"/>
    </font>
    <font>
      <b/>
      <sz val="14"/>
      <color indexed="8"/>
      <name val="Arial"/>
      <family val="2"/>
    </font>
    <font>
      <sz val="10"/>
      <color indexed="18"/>
      <name val="Arial"/>
      <family val="2"/>
    </font>
    <font>
      <sz val="10"/>
      <color indexed="9"/>
      <name val="Arial"/>
      <family val="2"/>
    </font>
    <font>
      <sz val="11"/>
      <color theme="1"/>
      <name val="Calibri"/>
      <family val="2"/>
      <scheme val="minor"/>
    </font>
    <font>
      <b/>
      <sz val="11"/>
      <color theme="0"/>
      <name val="Calibri"/>
      <family val="2"/>
      <scheme val="minor"/>
    </font>
    <font>
      <b/>
      <sz val="11"/>
      <color theme="1"/>
      <name val="Calibri"/>
      <family val="2"/>
      <scheme val="minor"/>
    </font>
    <font>
      <b/>
      <sz val="11"/>
      <color rgb="FF000000"/>
      <name val="Arial"/>
      <family val="2"/>
    </font>
    <font>
      <b/>
      <sz val="10"/>
      <color rgb="FFFFFFFF"/>
      <name val="Arial"/>
      <family val="2"/>
    </font>
    <font>
      <sz val="10"/>
      <color rgb="FFFFFFFF"/>
      <name val="Arial"/>
      <family val="2"/>
    </font>
    <font>
      <sz val="10"/>
      <color rgb="FF000000"/>
      <name val="Arial"/>
      <family val="2"/>
    </font>
    <font>
      <b/>
      <sz val="10"/>
      <color rgb="FF000000"/>
      <name val="Arial"/>
      <family val="2"/>
    </font>
    <font>
      <sz val="8"/>
      <color rgb="FF0000FF"/>
      <name val="Arial"/>
      <family val="2"/>
    </font>
    <font>
      <sz val="8"/>
      <color theme="1"/>
      <name val="Arial"/>
      <family val="2"/>
    </font>
    <font>
      <b/>
      <sz val="12"/>
      <color rgb="FF000000"/>
      <name val="Arial"/>
      <family val="2"/>
    </font>
    <font>
      <sz val="12"/>
      <color rgb="FFFFFFFF"/>
      <name val="Arial"/>
      <family val="2"/>
    </font>
    <font>
      <b/>
      <sz val="12"/>
      <color rgb="FFFFFFFF"/>
      <name val="Arial"/>
      <family val="2"/>
    </font>
    <font>
      <sz val="10"/>
      <color rgb="FFFF0000"/>
      <name val="Arial"/>
      <family val="2"/>
    </font>
    <font>
      <b/>
      <sz val="10"/>
      <color rgb="FFFF0000"/>
      <name val="Arial"/>
      <family val="2"/>
    </font>
    <font>
      <sz val="11"/>
      <color theme="1"/>
      <name val="Arial"/>
      <family val="2"/>
    </font>
    <font>
      <i/>
      <sz val="11"/>
      <color theme="1"/>
      <name val="Calibri"/>
      <family val="2"/>
      <scheme val="minor"/>
    </font>
    <font>
      <b/>
      <i/>
      <sz val="10"/>
      <color theme="0"/>
      <name val="Arial"/>
      <family val="2"/>
    </font>
    <font>
      <sz val="11"/>
      <name val="Calibri"/>
      <family val="2"/>
      <scheme val="minor"/>
    </font>
    <font>
      <sz val="10"/>
      <color theme="1"/>
      <name val="Arial"/>
      <family val="2"/>
    </font>
    <font>
      <b/>
      <sz val="10"/>
      <color theme="1"/>
      <name val="Arial"/>
      <family val="2"/>
    </font>
    <font>
      <sz val="10"/>
      <color rgb="FF0000FF"/>
      <name val="Arial"/>
      <family val="2"/>
    </font>
    <font>
      <sz val="11"/>
      <color rgb="FF000000"/>
      <name val="Arial"/>
      <family val="2"/>
    </font>
    <font>
      <b/>
      <sz val="10"/>
      <color rgb="FF993366"/>
      <name val="Arial"/>
      <family val="2"/>
    </font>
    <font>
      <b/>
      <sz val="10"/>
      <color rgb="FF333399"/>
      <name val="Arial"/>
      <family val="2"/>
    </font>
    <font>
      <b/>
      <sz val="10"/>
      <color rgb="FF0000FF"/>
      <name val="Arial"/>
      <family val="2"/>
    </font>
    <font>
      <b/>
      <sz val="12"/>
      <color rgb="FFC00000"/>
      <name val="Arial"/>
      <family val="2"/>
    </font>
    <font>
      <b/>
      <sz val="12"/>
      <color rgb="FFFF0000"/>
      <name val="Arial"/>
      <family val="2"/>
    </font>
    <font>
      <b/>
      <sz val="20"/>
      <name val="Arial"/>
      <family val="2"/>
    </font>
    <font>
      <i/>
      <sz val="10"/>
      <color theme="1"/>
      <name val="Arial"/>
      <family val="2"/>
    </font>
    <font>
      <i/>
      <sz val="10"/>
      <color rgb="FF000000"/>
      <name val="Arial"/>
      <family val="2"/>
    </font>
    <font>
      <b/>
      <sz val="10"/>
      <color rgb="FFC00000"/>
      <name val="Arial"/>
      <family val="2"/>
    </font>
    <font>
      <b/>
      <sz val="10"/>
      <color indexed="10"/>
      <name val="Arial"/>
      <family val="2"/>
    </font>
    <font>
      <sz val="16"/>
      <name val="Arial"/>
      <family val="2"/>
    </font>
    <font>
      <sz val="17"/>
      <name val="Arial"/>
      <family val="2"/>
    </font>
    <font>
      <b/>
      <i/>
      <sz val="10"/>
      <color theme="1"/>
      <name val="Arial"/>
      <family val="2"/>
    </font>
    <font>
      <sz val="10"/>
      <color theme="9"/>
      <name val="Arial"/>
      <family val="2"/>
    </font>
    <font>
      <b/>
      <i/>
      <sz val="10"/>
      <color rgb="FFFF0000"/>
      <name val="Arial"/>
      <family val="2"/>
    </font>
    <font>
      <b/>
      <i/>
      <sz val="12"/>
      <color rgb="FFFF0000"/>
      <name val="Arial"/>
      <family val="2"/>
    </font>
    <font>
      <b/>
      <vertAlign val="superscript"/>
      <sz val="10"/>
      <color indexed="8"/>
      <name val="Arial"/>
      <family val="2"/>
    </font>
    <font>
      <b/>
      <u/>
      <sz val="10"/>
      <name val="Arial"/>
      <family val="2"/>
    </font>
    <font>
      <b/>
      <sz val="10"/>
      <color theme="0"/>
      <name val="Arial"/>
      <family val="2"/>
    </font>
    <font>
      <b/>
      <i/>
      <vertAlign val="superscript"/>
      <sz val="10"/>
      <name val="Arial"/>
      <family val="2"/>
    </font>
    <font>
      <b/>
      <sz val="12"/>
      <color indexed="8"/>
      <name val="Arial"/>
      <family val="2"/>
    </font>
    <font>
      <b/>
      <sz val="11"/>
      <color theme="1"/>
      <name val="Arial"/>
      <family val="2"/>
    </font>
    <font>
      <sz val="10"/>
      <name val="Arial"/>
      <family val="2"/>
    </font>
    <font>
      <sz val="10"/>
      <name val="Tahoma"/>
      <family val="2"/>
    </font>
    <font>
      <b/>
      <i/>
      <sz val="10"/>
      <color indexed="8"/>
      <name val="Arial"/>
      <family val="2"/>
    </font>
    <font>
      <sz val="20"/>
      <name val="Garamond"/>
      <family val="1"/>
    </font>
    <font>
      <b/>
      <sz val="18"/>
      <color indexed="8"/>
      <name val="Garamond"/>
      <family val="1"/>
    </font>
    <font>
      <b/>
      <sz val="20"/>
      <color indexed="8"/>
      <name val="Garamond"/>
      <family val="1"/>
    </font>
    <font>
      <b/>
      <sz val="12"/>
      <color indexed="8"/>
      <name val="Garamond"/>
      <family val="1"/>
    </font>
    <font>
      <b/>
      <sz val="12"/>
      <color rgb="FFC00000"/>
      <name val="Garamond"/>
      <family val="1"/>
    </font>
    <font>
      <b/>
      <sz val="12"/>
      <color indexed="12"/>
      <name val="Garamond"/>
      <family val="1"/>
    </font>
    <font>
      <b/>
      <sz val="12"/>
      <color indexed="61"/>
      <name val="Garamond"/>
      <family val="1"/>
    </font>
    <font>
      <b/>
      <sz val="11"/>
      <name val="Garamond"/>
      <family val="1"/>
    </font>
    <font>
      <b/>
      <sz val="11"/>
      <color indexed="12"/>
      <name val="Garamond"/>
      <family val="1"/>
    </font>
    <font>
      <sz val="11"/>
      <name val="Garamond"/>
      <family val="1"/>
    </font>
    <font>
      <b/>
      <sz val="11"/>
      <color indexed="8"/>
      <name val="Garamond"/>
      <family val="1"/>
    </font>
    <font>
      <sz val="11"/>
      <color indexed="8"/>
      <name val="Garamond"/>
      <family val="1"/>
    </font>
    <font>
      <b/>
      <sz val="14"/>
      <color indexed="61"/>
      <name val="Garamond"/>
      <family val="1"/>
    </font>
    <font>
      <b/>
      <u/>
      <sz val="11"/>
      <color rgb="FF000000"/>
      <name val="Arial Narrow"/>
      <family val="2"/>
    </font>
    <font>
      <sz val="11"/>
      <color rgb="FF000000"/>
      <name val="Arial Narrow"/>
      <family val="2"/>
    </font>
    <font>
      <b/>
      <sz val="11"/>
      <color rgb="FF000000"/>
      <name val="Arial Narrow"/>
      <family val="2"/>
    </font>
    <font>
      <b/>
      <sz val="13"/>
      <color theme="3"/>
      <name val="Calibri"/>
      <family val="2"/>
      <scheme val="minor"/>
    </font>
    <font>
      <sz val="11"/>
      <color theme="1"/>
      <name val="Calibri"/>
      <family val="2"/>
    </font>
    <font>
      <b/>
      <sz val="16"/>
      <name val="Garamond"/>
      <family val="1"/>
    </font>
    <font>
      <b/>
      <sz val="12"/>
      <color indexed="10"/>
      <name val="Garamond"/>
      <family val="1"/>
    </font>
    <font>
      <b/>
      <sz val="11"/>
      <color theme="1"/>
      <name val="Book Antiqua"/>
      <family val="1"/>
    </font>
    <font>
      <sz val="11"/>
      <color indexed="8"/>
      <name val="Book Antiqua"/>
      <family val="1"/>
    </font>
    <font>
      <sz val="11"/>
      <color theme="1"/>
      <name val="Book Antiqua"/>
      <family val="1"/>
    </font>
    <font>
      <sz val="11"/>
      <name val="Book Antiqua"/>
      <family val="1"/>
    </font>
    <font>
      <b/>
      <sz val="11"/>
      <name val="Book Antiqua"/>
      <family val="1"/>
    </font>
    <font>
      <sz val="10"/>
      <name val="Book Antiqua"/>
      <family val="1"/>
    </font>
    <font>
      <b/>
      <i/>
      <sz val="11"/>
      <color theme="1"/>
      <name val="Book Antiqua"/>
      <family val="1"/>
    </font>
    <font>
      <b/>
      <sz val="11"/>
      <color indexed="8"/>
      <name val="Book Antiqua"/>
      <family val="1"/>
    </font>
    <font>
      <b/>
      <sz val="10"/>
      <name val="Garamond"/>
      <family val="1"/>
    </font>
    <font>
      <b/>
      <sz val="14"/>
      <name val="Book Antiqua"/>
      <family val="1"/>
    </font>
    <font>
      <b/>
      <sz val="12"/>
      <name val="Book Antiqua"/>
      <family val="1"/>
    </font>
    <font>
      <b/>
      <sz val="10"/>
      <name val="Book Antiqua"/>
      <family val="1"/>
    </font>
    <font>
      <sz val="12"/>
      <name val="Book Antiqua"/>
      <family val="1"/>
    </font>
    <font>
      <b/>
      <sz val="12"/>
      <color indexed="8"/>
      <name val="Book Antiqua"/>
      <family val="1"/>
    </font>
    <font>
      <sz val="10"/>
      <color indexed="8"/>
      <name val="Book Antiqua"/>
      <family val="1"/>
    </font>
    <font>
      <b/>
      <sz val="10"/>
      <color indexed="9"/>
      <name val="Book Antiqua"/>
      <family val="1"/>
    </font>
    <font>
      <b/>
      <sz val="10"/>
      <color indexed="8"/>
      <name val="Book Antiqua"/>
      <family val="1"/>
    </font>
    <font>
      <i/>
      <sz val="10"/>
      <name val="Book Antiqua"/>
      <family val="1"/>
    </font>
    <font>
      <b/>
      <i/>
      <sz val="10"/>
      <name val="Book Antiqua"/>
      <family val="1"/>
    </font>
    <font>
      <i/>
      <sz val="10"/>
      <color indexed="8"/>
      <name val="Book Antiqua"/>
      <family val="1"/>
    </font>
    <font>
      <sz val="12"/>
      <color indexed="8"/>
      <name val="Book Antiqua"/>
      <family val="1"/>
    </font>
    <font>
      <sz val="10"/>
      <name val="Calibri"/>
      <family val="2"/>
    </font>
    <font>
      <i/>
      <sz val="10"/>
      <color rgb="FFFF0000"/>
      <name val="Arial"/>
      <family val="2"/>
    </font>
    <font>
      <sz val="10"/>
      <color indexed="63"/>
      <name val="Arial"/>
      <family val="2"/>
    </font>
    <font>
      <b/>
      <sz val="10"/>
      <color indexed="63"/>
      <name val="Arial"/>
      <family val="2"/>
    </font>
    <font>
      <sz val="10"/>
      <color rgb="FFC00000"/>
      <name val="Arial"/>
      <family val="2"/>
    </font>
    <font>
      <b/>
      <sz val="11"/>
      <name val="Calibri"/>
      <family val="2"/>
      <scheme val="minor"/>
    </font>
    <font>
      <b/>
      <i/>
      <u/>
      <sz val="11"/>
      <color rgb="FF000000"/>
      <name val="Arial Narrow"/>
      <family val="2"/>
    </font>
    <font>
      <i/>
      <sz val="10"/>
      <name val="Calibri"/>
      <family val="2"/>
    </font>
    <font>
      <b/>
      <sz val="10"/>
      <color theme="0"/>
      <name val="Arial Black"/>
      <family val="2"/>
    </font>
  </fonts>
  <fills count="31">
    <fill>
      <patternFill patternType="none"/>
    </fill>
    <fill>
      <patternFill patternType="gray125"/>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9"/>
        <bgColor indexed="64"/>
      </patternFill>
    </fill>
    <fill>
      <patternFill patternType="solid">
        <fgColor indexed="9"/>
        <bgColor indexed="8"/>
      </patternFill>
    </fill>
    <fill>
      <patternFill patternType="solid">
        <fgColor indexed="65"/>
        <bgColor indexed="8"/>
      </patternFill>
    </fill>
    <fill>
      <patternFill patternType="solid">
        <fgColor rgb="FFFFFF99"/>
        <bgColor rgb="FF000000"/>
      </patternFill>
    </fill>
    <fill>
      <patternFill patternType="solid">
        <fgColor rgb="FFFFFFFF"/>
        <bgColor rgb="FF000000"/>
      </patternFill>
    </fill>
    <fill>
      <patternFill patternType="solid">
        <fgColor rgb="FFD9D9D9"/>
        <bgColor rgb="FF000000"/>
      </patternFill>
    </fill>
    <fill>
      <patternFill patternType="solid">
        <fgColor theme="0" tint="-0.14999847407452621"/>
        <bgColor rgb="FF000000"/>
      </patternFill>
    </fill>
    <fill>
      <patternFill patternType="solid">
        <fgColor rgb="FFBFBFBF"/>
        <bgColor rgb="FF000000"/>
      </patternFill>
    </fill>
    <fill>
      <patternFill patternType="solid">
        <fgColor theme="5"/>
        <bgColor indexed="64"/>
      </patternFill>
    </fill>
    <fill>
      <patternFill patternType="solid">
        <fgColor theme="0" tint="-0.14999847407452621"/>
        <bgColor indexed="64"/>
      </patternFill>
    </fill>
    <fill>
      <patternFill patternType="solid">
        <fgColor theme="0"/>
        <bgColor indexed="64"/>
      </patternFill>
    </fill>
    <fill>
      <patternFill patternType="solid">
        <fgColor theme="0"/>
        <bgColor rgb="FF000000"/>
      </patternFill>
    </fill>
    <fill>
      <patternFill patternType="solid">
        <fgColor theme="0" tint="-4.9989318521683403E-2"/>
        <bgColor indexed="64"/>
      </patternFill>
    </fill>
    <fill>
      <patternFill patternType="solid">
        <fgColor theme="0"/>
        <bgColor indexed="9"/>
      </patternFill>
    </fill>
    <fill>
      <patternFill patternType="solid">
        <fgColor theme="0"/>
        <bgColor indexed="8"/>
      </patternFill>
    </fill>
    <fill>
      <patternFill patternType="solid">
        <fgColor theme="0" tint="-0.34998626667073579"/>
        <bgColor rgb="FF000000"/>
      </patternFill>
    </fill>
    <fill>
      <patternFill patternType="solid">
        <fgColor theme="0" tint="-0.249977111117893"/>
        <bgColor rgb="FF000000"/>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0.249977111117893"/>
        <bgColor indexed="22"/>
      </patternFill>
    </fill>
    <fill>
      <patternFill patternType="solid">
        <fgColor theme="0" tint="-0.499984740745262"/>
        <bgColor rgb="FF000000"/>
      </patternFill>
    </fill>
    <fill>
      <patternFill patternType="solid">
        <fgColor theme="0" tint="-0.499984740745262"/>
        <bgColor indexed="64"/>
      </patternFill>
    </fill>
    <fill>
      <patternFill patternType="solid">
        <fgColor rgb="FFA6A6A6"/>
        <bgColor rgb="FF000000"/>
      </patternFill>
    </fill>
    <fill>
      <patternFill patternType="solid">
        <fgColor rgb="FFFFFF00"/>
        <bgColor indexed="64"/>
      </patternFill>
    </fill>
    <fill>
      <patternFill patternType="solid">
        <fgColor theme="0" tint="-0.24994659260841701"/>
        <bgColor indexed="64"/>
      </patternFill>
    </fill>
    <fill>
      <patternFill patternType="solid">
        <fgColor theme="6" tint="0.39997558519241921"/>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top/>
      <bottom style="thin">
        <color indexed="64"/>
      </bottom>
      <diagonal/>
    </border>
    <border>
      <left/>
      <right/>
      <top style="thin">
        <color theme="5"/>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5"/>
      </left>
      <right/>
      <top style="thin">
        <color theme="5"/>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indexed="64"/>
      </right>
      <top/>
      <bottom style="thin">
        <color indexed="64"/>
      </bottom>
      <diagonal/>
    </border>
    <border>
      <left/>
      <right style="medium">
        <color indexed="64"/>
      </right>
      <top style="thin">
        <color indexed="64"/>
      </top>
      <bottom/>
      <diagonal/>
    </border>
    <border>
      <left/>
      <right style="thin">
        <color indexed="64"/>
      </right>
      <top style="thin">
        <color indexed="64"/>
      </top>
      <bottom style="thin">
        <color rgb="FF000000"/>
      </bottom>
      <diagonal/>
    </border>
    <border>
      <left style="thin">
        <color rgb="FF000000"/>
      </left>
      <right style="thin">
        <color rgb="FF000000"/>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ck">
        <color theme="4" tint="0.499984740745262"/>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s>
  <cellStyleXfs count="55">
    <xf numFmtId="0" fontId="0" fillId="0" borderId="0"/>
    <xf numFmtId="43" fontId="36"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166" fontId="36" fillId="0" borderId="0" applyFont="0" applyFill="0" applyBorder="0" applyAlignment="0" applyProtection="0"/>
    <xf numFmtId="0" fontId="3" fillId="2" borderId="1" applyNumberFormat="0" applyFont="0" applyBorder="0" applyAlignment="0" applyProtection="0">
      <alignment horizontal="center"/>
    </xf>
    <xf numFmtId="3" fontId="3" fillId="3" borderId="1" applyFont="0" applyProtection="0">
      <alignment horizontal="right"/>
    </xf>
    <xf numFmtId="0" fontId="3" fillId="3" borderId="2" applyNumberFormat="0" applyFont="0" applyBorder="0" applyAlignment="0" applyProtection="0">
      <alignment horizontal="left"/>
    </xf>
    <xf numFmtId="173" fontId="3" fillId="4" borderId="1" applyFont="0" applyAlignment="0">
      <protection locked="0"/>
    </xf>
    <xf numFmtId="3" fontId="3" fillId="4" borderId="1" applyFont="0">
      <alignment horizontal="right"/>
      <protection locked="0"/>
    </xf>
    <xf numFmtId="0" fontId="3" fillId="0" borderId="0"/>
    <xf numFmtId="0" fontId="3" fillId="0" borderId="0"/>
    <xf numFmtId="0" fontId="3" fillId="0" borderId="0"/>
    <xf numFmtId="0" fontId="3" fillId="0" borderId="0"/>
    <xf numFmtId="0" fontId="8" fillId="0" borderId="0"/>
    <xf numFmtId="171" fontId="25" fillId="0" borderId="0"/>
    <xf numFmtId="0" fontId="1" fillId="0" borderId="0"/>
    <xf numFmtId="0" fontId="3" fillId="0" borderId="0"/>
    <xf numFmtId="0" fontId="3" fillId="0" borderId="0"/>
    <xf numFmtId="9" fontId="36" fillId="0" borderId="0" applyFont="0" applyFill="0" applyBorder="0" applyAlignment="0" applyProtection="0"/>
    <xf numFmtId="9" fontId="3" fillId="0" borderId="0" applyFont="0" applyFill="0" applyBorder="0" applyAlignment="0" applyProtection="0"/>
    <xf numFmtId="3" fontId="3" fillId="5" borderId="1" applyFont="0" applyProtection="0">
      <alignment horizontal="right"/>
    </xf>
    <xf numFmtId="9" fontId="3" fillId="5" borderId="1" applyFont="0" applyProtection="0">
      <alignment horizontal="right"/>
    </xf>
    <xf numFmtId="0" fontId="81" fillId="0" borderId="0"/>
    <xf numFmtId="9" fontId="3" fillId="0" borderId="0" applyFont="0" applyFill="0" applyBorder="0" applyAlignment="0" applyProtection="0"/>
    <xf numFmtId="0" fontId="3" fillId="0" borderId="0"/>
    <xf numFmtId="0" fontId="82" fillId="0" borderId="0"/>
    <xf numFmtId="0" fontId="100" fillId="0" borderId="57" applyNumberFormat="0" applyFill="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cellStyleXfs>
  <cellXfs count="3264">
    <xf numFmtId="0" fontId="0" fillId="0" borderId="0" xfId="0"/>
    <xf numFmtId="0" fontId="1" fillId="0" borderId="0" xfId="17"/>
    <xf numFmtId="0" fontId="3" fillId="9" borderId="0" xfId="0" applyFont="1" applyFill="1"/>
    <xf numFmtId="0" fontId="3" fillId="0" borderId="0" xfId="0" applyFont="1"/>
    <xf numFmtId="0" fontId="3" fillId="0" borderId="17" xfId="0" applyFont="1" applyBorder="1"/>
    <xf numFmtId="0" fontId="3" fillId="0" borderId="18" xfId="0" applyFont="1" applyBorder="1"/>
    <xf numFmtId="0" fontId="3" fillId="0" borderId="19" xfId="0" applyFont="1" applyBorder="1"/>
    <xf numFmtId="0" fontId="3" fillId="0" borderId="3" xfId="0" applyFont="1" applyBorder="1"/>
    <xf numFmtId="0" fontId="3" fillId="0" borderId="0" xfId="0" applyFont="1" applyAlignment="1">
      <alignment horizontal="centerContinuous"/>
    </xf>
    <xf numFmtId="0" fontId="6" fillId="0" borderId="0" xfId="0" applyFont="1" applyAlignment="1">
      <alignment vertical="top" wrapText="1"/>
    </xf>
    <xf numFmtId="0" fontId="3" fillId="0" borderId="4" xfId="0" applyFont="1" applyBorder="1"/>
    <xf numFmtId="0" fontId="3" fillId="0" borderId="0" xfId="0" applyFont="1" applyAlignment="1">
      <alignment vertical="top" wrapText="1"/>
    </xf>
    <xf numFmtId="49" fontId="6" fillId="0" borderId="0" xfId="0" applyNumberFormat="1" applyFont="1"/>
    <xf numFmtId="0" fontId="40" fillId="0" borderId="0" xfId="0" applyFont="1" applyAlignment="1">
      <alignment horizontal="center"/>
    </xf>
    <xf numFmtId="0" fontId="3" fillId="9" borderId="0" xfId="0" applyFont="1" applyFill="1" applyAlignment="1">
      <alignment vertical="top" wrapText="1"/>
    </xf>
    <xf numFmtId="0" fontId="41" fillId="0" borderId="0" xfId="0" applyFont="1" applyAlignment="1">
      <alignment vertical="top" wrapText="1"/>
    </xf>
    <xf numFmtId="4" fontId="3" fillId="0" borderId="2" xfId="0" applyNumberFormat="1" applyFont="1" applyBorder="1" applyAlignment="1" applyProtection="1">
      <alignment horizontal="center"/>
      <protection locked="0"/>
    </xf>
    <xf numFmtId="0" fontId="3" fillId="9" borderId="0" xfId="0" applyFont="1" applyFill="1" applyAlignment="1">
      <alignment vertical="top"/>
    </xf>
    <xf numFmtId="0" fontId="3" fillId="0" borderId="0" xfId="0" applyFont="1" applyAlignment="1">
      <alignment vertical="top"/>
    </xf>
    <xf numFmtId="0" fontId="3" fillId="0" borderId="14" xfId="0" applyFont="1" applyBorder="1"/>
    <xf numFmtId="0" fontId="3" fillId="0" borderId="15" xfId="0" applyFont="1" applyBorder="1"/>
    <xf numFmtId="0" fontId="3" fillId="0" borderId="16" xfId="0" applyFont="1" applyBorder="1"/>
    <xf numFmtId="0" fontId="5" fillId="0" borderId="0" xfId="0" applyFont="1"/>
    <xf numFmtId="0" fontId="9" fillId="0" borderId="0" xfId="0" applyFont="1"/>
    <xf numFmtId="0" fontId="15" fillId="0" borderId="0" xfId="0" applyFont="1" applyAlignment="1">
      <alignment horizontal="centerContinuous"/>
    </xf>
    <xf numFmtId="0" fontId="6" fillId="0" borderId="0" xfId="0" applyFont="1"/>
    <xf numFmtId="49" fontId="3" fillId="9" borderId="0" xfId="0" applyNumberFormat="1" applyFont="1" applyFill="1"/>
    <xf numFmtId="4" fontId="3" fillId="0" borderId="1" xfId="0" applyNumberFormat="1" applyFont="1" applyBorder="1" applyAlignment="1" applyProtection="1">
      <alignment horizontal="center"/>
      <protection locked="0"/>
    </xf>
    <xf numFmtId="0" fontId="6" fillId="9" borderId="0" xfId="0" applyFont="1" applyFill="1"/>
    <xf numFmtId="0" fontId="12" fillId="0" borderId="0" xfId="0" applyFont="1"/>
    <xf numFmtId="49" fontId="6" fillId="12" borderId="2" xfId="0" applyNumberFormat="1" applyFont="1" applyFill="1" applyBorder="1"/>
    <xf numFmtId="49" fontId="3" fillId="9" borderId="2" xfId="0" applyNumberFormat="1" applyFont="1" applyFill="1" applyBorder="1" applyAlignment="1">
      <alignment horizontal="left"/>
    </xf>
    <xf numFmtId="49" fontId="3" fillId="9" borderId="2" xfId="0" applyNumberFormat="1" applyFont="1" applyFill="1" applyBorder="1" applyAlignment="1" applyProtection="1">
      <alignment horizontal="left"/>
      <protection locked="0"/>
    </xf>
    <xf numFmtId="0" fontId="6" fillId="0" borderId="0" xfId="0" quotePrefix="1" applyFont="1" applyAlignment="1">
      <alignment horizontal="right"/>
    </xf>
    <xf numFmtId="167" fontId="3" fillId="0" borderId="0" xfId="0" applyNumberFormat="1" applyFont="1"/>
    <xf numFmtId="0" fontId="6" fillId="0" borderId="0" xfId="0" applyFont="1" applyAlignment="1">
      <alignment horizontal="left"/>
    </xf>
    <xf numFmtId="0" fontId="5" fillId="0" borderId="0" xfId="0" applyFont="1" applyAlignment="1">
      <alignment horizontal="left"/>
    </xf>
    <xf numFmtId="3" fontId="3" fillId="0" borderId="1" xfId="0" applyNumberFormat="1" applyFont="1" applyBorder="1" applyAlignment="1" applyProtection="1">
      <alignment horizontal="left"/>
      <protection locked="0"/>
    </xf>
    <xf numFmtId="0" fontId="3" fillId="0" borderId="0" xfId="0" applyFont="1" applyAlignment="1">
      <alignment horizontal="center"/>
    </xf>
    <xf numFmtId="0" fontId="38" fillId="0" borderId="0" xfId="0" applyFont="1"/>
    <xf numFmtId="0" fontId="37" fillId="13" borderId="0" xfId="0" applyFont="1" applyFill="1"/>
    <xf numFmtId="0" fontId="0" fillId="0" borderId="37" xfId="0" applyBorder="1"/>
    <xf numFmtId="0" fontId="0" fillId="0" borderId="25" xfId="0" applyBorder="1" applyAlignment="1">
      <alignment vertical="center"/>
    </xf>
    <xf numFmtId="0" fontId="0" fillId="0" borderId="0" xfId="0" applyAlignment="1">
      <alignment vertical="center"/>
    </xf>
    <xf numFmtId="49" fontId="0" fillId="0" borderId="38" xfId="0" applyNumberFormat="1" applyBorder="1" applyAlignment="1">
      <alignment vertical="center" wrapText="1"/>
    </xf>
    <xf numFmtId="0" fontId="14" fillId="0" borderId="0" xfId="15" applyFont="1" applyAlignment="1">
      <alignment wrapText="1"/>
    </xf>
    <xf numFmtId="0" fontId="19" fillId="0" borderId="0" xfId="15" applyFont="1" applyAlignment="1">
      <alignment horizontal="left" wrapText="1"/>
    </xf>
    <xf numFmtId="0" fontId="10" fillId="0" borderId="0" xfId="0" applyFont="1" applyAlignment="1">
      <alignment horizontal="center"/>
    </xf>
    <xf numFmtId="10" fontId="44" fillId="0" borderId="0" xfId="18" applyNumberFormat="1" applyFont="1"/>
    <xf numFmtId="10" fontId="44" fillId="0" borderId="0" xfId="18" applyNumberFormat="1" applyFont="1" applyAlignment="1">
      <alignment horizontal="center"/>
    </xf>
    <xf numFmtId="0" fontId="44" fillId="0" borderId="0" xfId="18" applyFont="1"/>
    <xf numFmtId="0" fontId="10" fillId="0" borderId="0" xfId="0" applyFont="1"/>
    <xf numFmtId="0" fontId="46" fillId="0" borderId="4" xfId="0" applyFont="1" applyBorder="1"/>
    <xf numFmtId="0" fontId="47" fillId="0" borderId="4" xfId="0" applyFont="1" applyBorder="1" applyAlignment="1">
      <alignment vertical="top" wrapText="1"/>
    </xf>
    <xf numFmtId="9" fontId="48" fillId="0" borderId="4" xfId="0" applyNumberFormat="1" applyFont="1" applyBorder="1" applyAlignment="1">
      <alignment horizontal="center"/>
    </xf>
    <xf numFmtId="0" fontId="8" fillId="0" borderId="4" xfId="0" applyFont="1" applyBorder="1" applyAlignment="1">
      <alignment horizontal="center" vertical="center"/>
    </xf>
    <xf numFmtId="38" fontId="11" fillId="0" borderId="20" xfId="0" applyNumberFormat="1" applyFont="1" applyBorder="1" applyAlignment="1" applyProtection="1">
      <alignment horizontal="right" vertical="center"/>
      <protection locked="0"/>
    </xf>
    <xf numFmtId="0" fontId="2" fillId="0" borderId="17" xfId="0" applyFont="1" applyBorder="1"/>
    <xf numFmtId="0" fontId="2" fillId="0" borderId="0" xfId="0" applyFont="1"/>
    <xf numFmtId="0" fontId="4" fillId="0" borderId="3" xfId="0" applyFont="1" applyBorder="1" applyAlignment="1">
      <alignment horizontal="centerContinuous"/>
    </xf>
    <xf numFmtId="0" fontId="2" fillId="0" borderId="3" xfId="0" applyFont="1" applyBorder="1"/>
    <xf numFmtId="0" fontId="6" fillId="0" borderId="0" xfId="0" applyFont="1" applyAlignment="1">
      <alignment horizontal="center"/>
    </xf>
    <xf numFmtId="0" fontId="6" fillId="0" borderId="0" xfId="0" applyFont="1" applyAlignment="1">
      <alignment horizontal="centerContinuous"/>
    </xf>
    <xf numFmtId="0" fontId="6" fillId="0" borderId="4" xfId="0" applyFont="1" applyBorder="1"/>
    <xf numFmtId="0" fontId="3" fillId="9" borderId="2" xfId="0" applyFont="1" applyFill="1" applyBorder="1"/>
    <xf numFmtId="0" fontId="3" fillId="9" borderId="25" xfId="0" applyFont="1" applyFill="1" applyBorder="1"/>
    <xf numFmtId="0" fontId="3" fillId="9" borderId="21" xfId="0" applyFont="1" applyFill="1" applyBorder="1"/>
    <xf numFmtId="0" fontId="3" fillId="9" borderId="2" xfId="0" applyFont="1" applyFill="1" applyBorder="1" applyAlignment="1">
      <alignment horizontal="left"/>
    </xf>
    <xf numFmtId="0" fontId="3" fillId="15" borderId="17" xfId="11" applyFill="1" applyBorder="1"/>
    <xf numFmtId="0" fontId="3" fillId="15" borderId="18" xfId="11" applyFill="1" applyBorder="1"/>
    <xf numFmtId="0" fontId="3" fillId="15" borderId="19" xfId="11" applyFill="1" applyBorder="1"/>
    <xf numFmtId="0" fontId="3" fillId="5" borderId="0" xfId="11" applyFill="1"/>
    <xf numFmtId="0" fontId="3" fillId="0" borderId="0" xfId="11"/>
    <xf numFmtId="0" fontId="3" fillId="15" borderId="3" xfId="11" applyFill="1" applyBorder="1"/>
    <xf numFmtId="0" fontId="3" fillId="15" borderId="0" xfId="11" applyFill="1"/>
    <xf numFmtId="0" fontId="3" fillId="15" borderId="4" xfId="11" applyFill="1" applyBorder="1"/>
    <xf numFmtId="0" fontId="7" fillId="15" borderId="0" xfId="11" applyFont="1" applyFill="1" applyAlignment="1">
      <alignment horizontal="left"/>
    </xf>
    <xf numFmtId="167" fontId="22" fillId="15" borderId="0" xfId="11" applyNumberFormat="1" applyFont="1" applyFill="1" applyAlignment="1">
      <alignment horizontal="center"/>
    </xf>
    <xf numFmtId="0" fontId="10" fillId="15" borderId="0" xfId="11" applyFont="1" applyFill="1" applyAlignment="1">
      <alignment horizontal="center"/>
    </xf>
    <xf numFmtId="0" fontId="3" fillId="15" borderId="14" xfId="11" applyFill="1" applyBorder="1"/>
    <xf numFmtId="0" fontId="3" fillId="15" borderId="15" xfId="11" applyFill="1" applyBorder="1"/>
    <xf numFmtId="0" fontId="3" fillId="15" borderId="16" xfId="11" applyFill="1" applyBorder="1"/>
    <xf numFmtId="49" fontId="3" fillId="0" borderId="0" xfId="0" applyNumberFormat="1" applyFont="1"/>
    <xf numFmtId="0" fontId="3" fillId="0" borderId="25" xfId="0" quotePrefix="1" applyFont="1" applyBorder="1" applyAlignment="1">
      <alignment horizontal="left"/>
    </xf>
    <xf numFmtId="0" fontId="3" fillId="0" borderId="25" xfId="0" applyFont="1" applyBorder="1"/>
    <xf numFmtId="0" fontId="3" fillId="0" borderId="25" xfId="0" applyFont="1" applyBorder="1" applyAlignment="1">
      <alignment horizontal="left"/>
    </xf>
    <xf numFmtId="0" fontId="9" fillId="0" borderId="9" xfId="0" applyFont="1" applyBorder="1"/>
    <xf numFmtId="0" fontId="9" fillId="0" borderId="25" xfId="0" quotePrefix="1" applyFont="1" applyBorder="1" applyAlignment="1">
      <alignment horizontal="left"/>
    </xf>
    <xf numFmtId="0" fontId="9" fillId="0" borderId="25" xfId="0" applyFont="1" applyBorder="1" applyAlignment="1">
      <alignment horizontal="left"/>
    </xf>
    <xf numFmtId="0" fontId="9" fillId="0" borderId="25" xfId="0" applyFont="1" applyBorder="1"/>
    <xf numFmtId="0" fontId="9" fillId="9" borderId="25" xfId="0" applyFont="1" applyFill="1" applyBorder="1"/>
    <xf numFmtId="0" fontId="3" fillId="0" borderId="9" xfId="0" applyFont="1" applyBorder="1"/>
    <xf numFmtId="0" fontId="49" fillId="0" borderId="25" xfId="0" applyFont="1" applyBorder="1"/>
    <xf numFmtId="0" fontId="6" fillId="9" borderId="25" xfId="0" applyFont="1" applyFill="1" applyBorder="1"/>
    <xf numFmtId="0" fontId="6" fillId="0" borderId="25" xfId="0" applyFont="1" applyBorder="1"/>
    <xf numFmtId="0" fontId="50" fillId="0" borderId="25" xfId="0" applyFont="1" applyBorder="1"/>
    <xf numFmtId="0" fontId="3" fillId="0" borderId="0" xfId="0" applyFont="1" applyAlignment="1">
      <alignment horizontal="left"/>
    </xf>
    <xf numFmtId="0" fontId="21" fillId="0" borderId="0" xfId="0" applyFont="1" applyAlignment="1">
      <alignment horizontal="center" vertical="center"/>
    </xf>
    <xf numFmtId="0" fontId="5" fillId="0" borderId="0" xfId="0" applyFont="1" applyAlignment="1">
      <alignment horizontal="centerContinuous"/>
    </xf>
    <xf numFmtId="0" fontId="3" fillId="0" borderId="2" xfId="0" applyFont="1" applyBorder="1" applyAlignment="1" applyProtection="1">
      <alignment horizontal="left"/>
      <protection locked="0"/>
    </xf>
    <xf numFmtId="0" fontId="5" fillId="0" borderId="0" xfId="0" applyFont="1" applyAlignment="1">
      <alignment horizontal="center"/>
    </xf>
    <xf numFmtId="170" fontId="50" fillId="0" borderId="0" xfId="0" applyNumberFormat="1" applyFont="1"/>
    <xf numFmtId="0" fontId="7" fillId="0" borderId="0" xfId="0" applyFont="1" applyAlignment="1">
      <alignment horizontal="left"/>
    </xf>
    <xf numFmtId="0" fontId="16" fillId="0" borderId="0" xfId="0" applyFont="1" applyAlignment="1">
      <alignment horizontal="right"/>
    </xf>
    <xf numFmtId="4" fontId="3" fillId="0" borderId="1" xfId="0" applyNumberFormat="1" applyFont="1" applyBorder="1" applyProtection="1">
      <protection locked="0"/>
    </xf>
    <xf numFmtId="0" fontId="26" fillId="0" borderId="0" xfId="0" applyFont="1" applyAlignment="1">
      <alignment horizontal="left" vertical="center"/>
    </xf>
    <xf numFmtId="0" fontId="7" fillId="16" borderId="0" xfId="0" applyFont="1" applyFill="1"/>
    <xf numFmtId="0" fontId="3" fillId="16" borderId="0" xfId="0" applyFont="1" applyFill="1"/>
    <xf numFmtId="0" fontId="3" fillId="16" borderId="9" xfId="0" applyFont="1" applyFill="1" applyBorder="1"/>
    <xf numFmtId="0" fontId="6" fillId="16" borderId="0" xfId="0" applyFont="1" applyFill="1" applyAlignment="1">
      <alignment horizontal="center" vertical="center"/>
    </xf>
    <xf numFmtId="0" fontId="3" fillId="15" borderId="9" xfId="0" applyFont="1" applyFill="1" applyBorder="1"/>
    <xf numFmtId="0" fontId="9" fillId="15" borderId="9" xfId="0" applyFont="1" applyFill="1" applyBorder="1" applyAlignment="1">
      <alignment horizontal="left"/>
    </xf>
    <xf numFmtId="0" fontId="9" fillId="15" borderId="9" xfId="0" applyFont="1" applyFill="1" applyBorder="1"/>
    <xf numFmtId="0" fontId="3" fillId="0" borderId="0" xfId="17" applyFont="1"/>
    <xf numFmtId="0" fontId="3" fillId="0" borderId="0" xfId="17" applyFont="1" applyAlignment="1">
      <alignment horizontal="centerContinuous"/>
    </xf>
    <xf numFmtId="0" fontId="7" fillId="15" borderId="17" xfId="11" applyFont="1" applyFill="1" applyBorder="1" applyAlignment="1">
      <alignment horizontal="right"/>
    </xf>
    <xf numFmtId="0" fontId="7" fillId="15" borderId="18" xfId="11" applyFont="1" applyFill="1" applyBorder="1" applyAlignment="1">
      <alignment horizontal="right"/>
    </xf>
    <xf numFmtId="0" fontId="7" fillId="15" borderId="19" xfId="11" applyFont="1" applyFill="1" applyBorder="1" applyAlignment="1">
      <alignment horizontal="right"/>
    </xf>
    <xf numFmtId="0" fontId="7" fillId="15" borderId="3" xfId="11" applyFont="1" applyFill="1" applyBorder="1" applyAlignment="1">
      <alignment horizontal="right"/>
    </xf>
    <xf numFmtId="0" fontId="51" fillId="0" borderId="0" xfId="0" applyFont="1"/>
    <xf numFmtId="0" fontId="7" fillId="15" borderId="0" xfId="11" applyFont="1" applyFill="1" applyAlignment="1">
      <alignment horizontal="right"/>
    </xf>
    <xf numFmtId="0" fontId="7" fillId="15" borderId="4" xfId="11" applyFont="1" applyFill="1" applyBorder="1" applyAlignment="1">
      <alignment horizontal="right"/>
    </xf>
    <xf numFmtId="0" fontId="6" fillId="15" borderId="3" xfId="11" applyFont="1" applyFill="1" applyBorder="1" applyAlignment="1">
      <alignment horizontal="right"/>
    </xf>
    <xf numFmtId="0" fontId="6" fillId="15" borderId="4" xfId="11" applyFont="1" applyFill="1" applyBorder="1" applyAlignment="1">
      <alignment horizontal="right"/>
    </xf>
    <xf numFmtId="0" fontId="5" fillId="0" borderId="2" xfId="11" applyFont="1" applyBorder="1"/>
    <xf numFmtId="0" fontId="5" fillId="0" borderId="25" xfId="11" applyFont="1" applyBorder="1" applyAlignment="1">
      <alignment horizontal="left" indent="2"/>
    </xf>
    <xf numFmtId="0" fontId="5" fillId="0" borderId="21" xfId="11" applyFont="1" applyBorder="1" applyAlignment="1">
      <alignment horizontal="left" indent="2"/>
    </xf>
    <xf numFmtId="0" fontId="3" fillId="0" borderId="2" xfId="11" applyBorder="1"/>
    <xf numFmtId="0" fontId="3" fillId="0" borderId="25" xfId="11" applyBorder="1" applyAlignment="1">
      <alignment horizontal="left" indent="8"/>
    </xf>
    <xf numFmtId="0" fontId="3" fillId="0" borderId="21" xfId="11" applyBorder="1" applyAlignment="1">
      <alignment horizontal="left" indent="8"/>
    </xf>
    <xf numFmtId="0" fontId="5" fillId="0" borderId="6" xfId="11" quotePrefix="1" applyFont="1" applyBorder="1" applyAlignment="1">
      <alignment horizontal="left"/>
    </xf>
    <xf numFmtId="0" fontId="5" fillId="0" borderId="25" xfId="11" applyFont="1" applyBorder="1" applyAlignment="1">
      <alignment horizontal="left" wrapText="1" indent="2"/>
    </xf>
    <xf numFmtId="0" fontId="5" fillId="0" borderId="21" xfId="11" applyFont="1" applyBorder="1" applyAlignment="1">
      <alignment horizontal="left" wrapText="1" indent="2"/>
    </xf>
    <xf numFmtId="0" fontId="3" fillId="5" borderId="2" xfId="11" applyFill="1" applyBorder="1" applyAlignment="1">
      <alignment horizontal="left" indent="8"/>
    </xf>
    <xf numFmtId="0" fontId="3" fillId="5" borderId="25" xfId="11" applyFill="1" applyBorder="1" applyAlignment="1">
      <alignment horizontal="left" indent="8"/>
    </xf>
    <xf numFmtId="0" fontId="3" fillId="5" borderId="25" xfId="11" applyFill="1" applyBorder="1"/>
    <xf numFmtId="0" fontId="5" fillId="5" borderId="2" xfId="11" quotePrefix="1" applyFont="1" applyFill="1" applyBorder="1" applyAlignment="1">
      <alignment horizontal="left"/>
    </xf>
    <xf numFmtId="0" fontId="3" fillId="5" borderId="2" xfId="11" applyFill="1" applyBorder="1"/>
    <xf numFmtId="0" fontId="4" fillId="0" borderId="0" xfId="0" applyFont="1" applyAlignment="1">
      <alignment horizontal="right"/>
    </xf>
    <xf numFmtId="0" fontId="5" fillId="9" borderId="2" xfId="0" applyFont="1" applyFill="1" applyBorder="1"/>
    <xf numFmtId="0" fontId="5" fillId="9" borderId="25" xfId="0" applyFont="1" applyFill="1" applyBorder="1"/>
    <xf numFmtId="0" fontId="5" fillId="9" borderId="25" xfId="0" applyFont="1" applyFill="1" applyBorder="1" applyAlignment="1">
      <alignment horizontal="left" indent="2"/>
    </xf>
    <xf numFmtId="0" fontId="3" fillId="9" borderId="25" xfId="0" applyFont="1" applyFill="1" applyBorder="1" applyAlignment="1">
      <alignment horizontal="left" indent="8"/>
    </xf>
    <xf numFmtId="0" fontId="5" fillId="9" borderId="25" xfId="0" applyFont="1" applyFill="1" applyBorder="1" applyAlignment="1">
      <alignment horizontal="left" wrapText="1" indent="2"/>
    </xf>
    <xf numFmtId="0" fontId="6" fillId="9" borderId="25" xfId="0" applyFont="1" applyFill="1" applyBorder="1" applyAlignment="1">
      <alignment vertical="center"/>
    </xf>
    <xf numFmtId="0" fontId="5" fillId="9" borderId="21" xfId="0" applyFont="1" applyFill="1" applyBorder="1" applyAlignment="1">
      <alignment horizontal="left" indent="2"/>
    </xf>
    <xf numFmtId="0" fontId="3" fillId="9" borderId="21" xfId="0" applyFont="1" applyFill="1" applyBorder="1" applyAlignment="1">
      <alignment horizontal="left" indent="8"/>
    </xf>
    <xf numFmtId="0" fontId="5" fillId="9" borderId="21" xfId="0" applyFont="1" applyFill="1" applyBorder="1" applyAlignment="1">
      <alignment horizontal="left" wrapText="1" indent="2"/>
    </xf>
    <xf numFmtId="37" fontId="6" fillId="9" borderId="25" xfId="0" applyNumberFormat="1" applyFont="1" applyFill="1" applyBorder="1" applyAlignment="1">
      <alignment vertical="center"/>
    </xf>
    <xf numFmtId="37" fontId="6" fillId="9" borderId="21" xfId="0" applyNumberFormat="1" applyFont="1" applyFill="1" applyBorder="1" applyAlignment="1">
      <alignment vertical="center"/>
    </xf>
    <xf numFmtId="37" fontId="3" fillId="9" borderId="25" xfId="0" applyNumberFormat="1" applyFont="1" applyFill="1" applyBorder="1"/>
    <xf numFmtId="37" fontId="3" fillId="9" borderId="21" xfId="0" applyNumberFormat="1" applyFont="1" applyFill="1" applyBorder="1"/>
    <xf numFmtId="37" fontId="3" fillId="5" borderId="25" xfId="11" applyNumberFormat="1" applyFill="1" applyBorder="1"/>
    <xf numFmtId="37" fontId="3" fillId="5" borderId="21" xfId="11" applyNumberFormat="1" applyFill="1" applyBorder="1"/>
    <xf numFmtId="0" fontId="6" fillId="15" borderId="0" xfId="11" applyFont="1" applyFill="1" applyAlignment="1">
      <alignment horizontal="right"/>
    </xf>
    <xf numFmtId="0" fontId="6" fillId="15" borderId="0" xfId="11" applyFont="1" applyFill="1" applyAlignment="1">
      <alignment horizontal="center" vertical="center"/>
    </xf>
    <xf numFmtId="0" fontId="6" fillId="0" borderId="9" xfId="11" applyFont="1" applyBorder="1" applyAlignment="1">
      <alignment horizontal="left"/>
    </xf>
    <xf numFmtId="0" fontId="6" fillId="0" borderId="10" xfId="11" applyFont="1" applyBorder="1" applyAlignment="1">
      <alignment horizontal="left"/>
    </xf>
    <xf numFmtId="0" fontId="9" fillId="15" borderId="9" xfId="0" applyFont="1" applyFill="1" applyBorder="1" applyAlignment="1">
      <alignment horizontal="left" indent="2"/>
    </xf>
    <xf numFmtId="0" fontId="6" fillId="5" borderId="25" xfId="11" applyFont="1" applyFill="1" applyBorder="1" applyAlignment="1">
      <alignment horizontal="right"/>
    </xf>
    <xf numFmtId="0" fontId="9" fillId="5" borderId="9" xfId="11" applyFont="1" applyFill="1" applyBorder="1"/>
    <xf numFmtId="0" fontId="9" fillId="5" borderId="10" xfId="11" applyFont="1" applyFill="1" applyBorder="1"/>
    <xf numFmtId="0" fontId="9" fillId="5" borderId="2" xfId="11" applyFont="1" applyFill="1" applyBorder="1" applyAlignment="1">
      <alignment horizontal="left"/>
    </xf>
    <xf numFmtId="0" fontId="9" fillId="5" borderId="21" xfId="11" applyFont="1" applyFill="1" applyBorder="1" applyAlignment="1">
      <alignment horizontal="left"/>
    </xf>
    <xf numFmtId="0" fontId="6" fillId="5" borderId="2" xfId="11" applyFont="1" applyFill="1" applyBorder="1" applyAlignment="1">
      <alignment horizontal="right"/>
    </xf>
    <xf numFmtId="0" fontId="6" fillId="5" borderId="21" xfId="11" applyFont="1" applyFill="1" applyBorder="1" applyAlignment="1">
      <alignment horizontal="right"/>
    </xf>
    <xf numFmtId="0" fontId="9" fillId="5" borderId="2" xfId="11" applyFont="1" applyFill="1" applyBorder="1"/>
    <xf numFmtId="0" fontId="9" fillId="5" borderId="25" xfId="11" applyFont="1" applyFill="1" applyBorder="1"/>
    <xf numFmtId="0" fontId="9" fillId="5" borderId="21" xfId="11" applyFont="1" applyFill="1" applyBorder="1"/>
    <xf numFmtId="0" fontId="6" fillId="5" borderId="25" xfId="11" applyFont="1" applyFill="1" applyBorder="1"/>
    <xf numFmtId="0" fontId="9" fillId="0" borderId="25" xfId="11" applyFont="1" applyBorder="1"/>
    <xf numFmtId="0" fontId="9" fillId="5" borderId="2" xfId="11" quotePrefix="1" applyFont="1" applyFill="1" applyBorder="1" applyAlignment="1">
      <alignment horizontal="left"/>
    </xf>
    <xf numFmtId="0" fontId="9" fillId="0" borderId="2" xfId="11" applyFont="1" applyBorder="1"/>
    <xf numFmtId="0" fontId="9" fillId="0" borderId="21" xfId="11" applyFont="1" applyBorder="1"/>
    <xf numFmtId="0" fontId="3" fillId="5" borderId="2" xfId="11" applyFill="1" applyBorder="1" applyAlignment="1">
      <alignment horizontal="left"/>
    </xf>
    <xf numFmtId="0" fontId="6" fillId="5" borderId="6" xfId="11" applyFont="1" applyFill="1" applyBorder="1" applyAlignment="1">
      <alignment horizontal="right"/>
    </xf>
    <xf numFmtId="0" fontId="6" fillId="5" borderId="7" xfId="11" applyFont="1" applyFill="1" applyBorder="1" applyAlignment="1">
      <alignment horizontal="right"/>
    </xf>
    <xf numFmtId="0" fontId="6" fillId="5" borderId="5" xfId="11" applyFont="1" applyFill="1" applyBorder="1" applyAlignment="1">
      <alignment horizontal="right"/>
    </xf>
    <xf numFmtId="49" fontId="6" fillId="5" borderId="2" xfId="11" applyNumberFormat="1" applyFont="1" applyFill="1" applyBorder="1" applyAlignment="1">
      <alignment horizontal="right"/>
    </xf>
    <xf numFmtId="0" fontId="9" fillId="5" borderId="25" xfId="11" applyFont="1" applyFill="1" applyBorder="1" applyAlignment="1">
      <alignment horizontal="left"/>
    </xf>
    <xf numFmtId="0" fontId="9" fillId="5" borderId="25" xfId="11" quotePrefix="1" applyFont="1" applyFill="1" applyBorder="1" applyAlignment="1">
      <alignment horizontal="left"/>
    </xf>
    <xf numFmtId="0" fontId="9" fillId="5" borderId="21" xfId="11" quotePrefix="1" applyFont="1" applyFill="1" applyBorder="1" applyAlignment="1">
      <alignment horizontal="left"/>
    </xf>
    <xf numFmtId="0" fontId="9" fillId="5" borderId="25" xfId="13" applyFont="1" applyFill="1" applyBorder="1" applyAlignment="1">
      <alignment horizontal="left"/>
    </xf>
    <xf numFmtId="49" fontId="6" fillId="5" borderId="2" xfId="13" applyNumberFormat="1" applyFont="1" applyFill="1" applyBorder="1" applyAlignment="1">
      <alignment horizontal="right"/>
    </xf>
    <xf numFmtId="0" fontId="9" fillId="5" borderId="21" xfId="13" applyFont="1" applyFill="1" applyBorder="1" applyAlignment="1">
      <alignment horizontal="left"/>
    </xf>
    <xf numFmtId="0" fontId="9" fillId="5" borderId="25" xfId="13" applyFont="1" applyFill="1" applyBorder="1"/>
    <xf numFmtId="0" fontId="9" fillId="5" borderId="21" xfId="13" applyFont="1" applyFill="1" applyBorder="1"/>
    <xf numFmtId="0" fontId="5" fillId="5" borderId="25" xfId="13" quotePrefix="1" applyFont="1" applyFill="1" applyBorder="1" applyAlignment="1">
      <alignment horizontal="left"/>
    </xf>
    <xf numFmtId="0" fontId="5" fillId="5" borderId="21" xfId="13" quotePrefix="1" applyFont="1" applyFill="1" applyBorder="1" applyAlignment="1">
      <alignment horizontal="left"/>
    </xf>
    <xf numFmtId="0" fontId="6" fillId="15" borderId="14" xfId="11" applyFont="1" applyFill="1" applyBorder="1" applyAlignment="1">
      <alignment horizontal="right"/>
    </xf>
    <xf numFmtId="0" fontId="6" fillId="15" borderId="15" xfId="11" applyFont="1" applyFill="1" applyBorder="1" applyAlignment="1">
      <alignment horizontal="right"/>
    </xf>
    <xf numFmtId="0" fontId="6" fillId="15" borderId="16" xfId="11" applyFont="1" applyFill="1" applyBorder="1" applyAlignment="1">
      <alignment horizontal="right"/>
    </xf>
    <xf numFmtId="0" fontId="29" fillId="15" borderId="0" xfId="0" applyFont="1" applyFill="1" applyAlignment="1">
      <alignment vertical="center"/>
    </xf>
    <xf numFmtId="0" fontId="29" fillId="15" borderId="4" xfId="0" applyFont="1" applyFill="1" applyBorder="1" applyAlignment="1">
      <alignment vertical="center"/>
    </xf>
    <xf numFmtId="0" fontId="21" fillId="0" borderId="0" xfId="0" applyFont="1" applyAlignment="1">
      <alignment vertical="center"/>
    </xf>
    <xf numFmtId="0" fontId="29" fillId="15" borderId="0" xfId="0" applyFont="1" applyFill="1" applyAlignment="1">
      <alignment horizontal="center" vertical="center"/>
    </xf>
    <xf numFmtId="0" fontId="29" fillId="15" borderId="4" xfId="0" applyFont="1" applyFill="1" applyBorder="1" applyAlignment="1">
      <alignment horizontal="center" vertical="center"/>
    </xf>
    <xf numFmtId="0" fontId="51" fillId="15" borderId="18" xfId="0" applyFont="1" applyFill="1" applyBorder="1"/>
    <xf numFmtId="0" fontId="51" fillId="15" borderId="19" xfId="0" applyFont="1" applyFill="1" applyBorder="1"/>
    <xf numFmtId="170" fontId="6" fillId="15" borderId="0" xfId="1" applyNumberFormat="1" applyFont="1" applyFill="1" applyBorder="1"/>
    <xf numFmtId="0" fontId="6" fillId="15" borderId="0" xfId="0" applyFont="1" applyFill="1" applyAlignment="1">
      <alignment horizontal="center"/>
    </xf>
    <xf numFmtId="49" fontId="6" fillId="17" borderId="12" xfId="16" applyNumberFormat="1" applyFont="1" applyFill="1" applyBorder="1" applyAlignment="1">
      <alignment horizontal="right"/>
    </xf>
    <xf numFmtId="0" fontId="6" fillId="0" borderId="9" xfId="0" applyFont="1" applyBorder="1" applyAlignment="1">
      <alignment horizontal="left"/>
    </xf>
    <xf numFmtId="170" fontId="5" fillId="15" borderId="0" xfId="1" applyNumberFormat="1" applyFont="1" applyFill="1" applyBorder="1"/>
    <xf numFmtId="0" fontId="6" fillId="15" borderId="4" xfId="0" applyFont="1" applyFill="1" applyBorder="1" applyAlignment="1">
      <alignment horizontal="left"/>
    </xf>
    <xf numFmtId="0" fontId="52" fillId="0" borderId="0" xfId="0" applyFont="1"/>
    <xf numFmtId="0" fontId="9" fillId="0" borderId="9" xfId="0" applyFont="1" applyBorder="1" applyAlignment="1">
      <alignment horizontal="left"/>
    </xf>
    <xf numFmtId="170" fontId="3" fillId="0" borderId="0" xfId="1" applyNumberFormat="1" applyFont="1" applyFill="1" applyBorder="1"/>
    <xf numFmtId="0" fontId="54" fillId="0" borderId="0" xfId="0" applyFont="1"/>
    <xf numFmtId="0" fontId="0" fillId="15" borderId="0" xfId="0" applyFill="1"/>
    <xf numFmtId="170" fontId="3" fillId="0" borderId="15" xfId="1" applyNumberFormat="1" applyFont="1" applyFill="1" applyBorder="1"/>
    <xf numFmtId="0" fontId="5" fillId="15" borderId="0" xfId="0" applyFont="1" applyFill="1" applyAlignment="1">
      <alignment horizontal="center"/>
    </xf>
    <xf numFmtId="0" fontId="55" fillId="0" borderId="2" xfId="0" applyFont="1" applyBorder="1" applyAlignment="1" applyProtection="1">
      <alignment horizontal="left"/>
      <protection locked="0"/>
    </xf>
    <xf numFmtId="3" fontId="3" fillId="0" borderId="1" xfId="11" applyNumberFormat="1" applyBorder="1" applyProtection="1">
      <protection locked="0"/>
    </xf>
    <xf numFmtId="0" fontId="3" fillId="0" borderId="25" xfId="11" applyBorder="1"/>
    <xf numFmtId="37" fontId="55" fillId="0" borderId="13" xfId="1" applyNumberFormat="1" applyFont="1" applyFill="1" applyBorder="1" applyProtection="1">
      <protection locked="0"/>
    </xf>
    <xf numFmtId="37" fontId="55" fillId="0" borderId="9" xfId="1" applyNumberFormat="1" applyFont="1" applyFill="1" applyBorder="1" applyProtection="1">
      <protection locked="0"/>
    </xf>
    <xf numFmtId="0" fontId="6" fillId="5" borderId="2" xfId="12" applyFont="1" applyFill="1" applyBorder="1" applyAlignment="1">
      <alignment vertical="center"/>
    </xf>
    <xf numFmtId="0" fontId="6" fillId="5" borderId="25" xfId="12" applyFont="1" applyFill="1" applyBorder="1" applyAlignment="1">
      <alignment vertical="center"/>
    </xf>
    <xf numFmtId="0" fontId="6" fillId="5" borderId="25" xfId="12" applyFont="1" applyFill="1" applyBorder="1"/>
    <xf numFmtId="0" fontId="6" fillId="15" borderId="17" xfId="12" applyFont="1" applyFill="1" applyBorder="1" applyAlignment="1">
      <alignment horizontal="right"/>
    </xf>
    <xf numFmtId="0" fontId="6" fillId="15" borderId="18" xfId="12" applyFont="1" applyFill="1" applyBorder="1" applyAlignment="1">
      <alignment horizontal="right"/>
    </xf>
    <xf numFmtId="0" fontId="6" fillId="15" borderId="19" xfId="12" applyFont="1" applyFill="1" applyBorder="1" applyAlignment="1">
      <alignment horizontal="right"/>
    </xf>
    <xf numFmtId="0" fontId="6" fillId="15" borderId="3" xfId="12" applyFont="1" applyFill="1" applyBorder="1" applyAlignment="1">
      <alignment horizontal="right"/>
    </xf>
    <xf numFmtId="0" fontId="6" fillId="15" borderId="0" xfId="12" applyFont="1" applyFill="1" applyAlignment="1">
      <alignment horizontal="right"/>
    </xf>
    <xf numFmtId="0" fontId="6" fillId="15" borderId="4" xfId="12" applyFont="1" applyFill="1" applyBorder="1" applyAlignment="1">
      <alignment horizontal="right"/>
    </xf>
    <xf numFmtId="0" fontId="9" fillId="15" borderId="25" xfId="12" applyFont="1" applyFill="1" applyBorder="1"/>
    <xf numFmtId="0" fontId="9" fillId="15" borderId="25" xfId="12" quotePrefix="1" applyFont="1" applyFill="1" applyBorder="1" applyAlignment="1">
      <alignment horizontal="left" indent="1"/>
    </xf>
    <xf numFmtId="0" fontId="9" fillId="15" borderId="21" xfId="12" applyFont="1" applyFill="1" applyBorder="1" applyAlignment="1">
      <alignment horizontal="left" indent="1"/>
    </xf>
    <xf numFmtId="0" fontId="3" fillId="15" borderId="21" xfId="12" applyFill="1" applyBorder="1"/>
    <xf numFmtId="0" fontId="3" fillId="15" borderId="21" xfId="12" applyFill="1" applyBorder="1" applyAlignment="1">
      <alignment horizontal="left" indent="1"/>
    </xf>
    <xf numFmtId="0" fontId="9" fillId="15" borderId="25" xfId="12" applyFont="1" applyFill="1" applyBorder="1" applyAlignment="1">
      <alignment horizontal="left" indent="1"/>
    </xf>
    <xf numFmtId="0" fontId="5" fillId="15" borderId="25" xfId="12" quotePrefix="1" applyFont="1" applyFill="1" applyBorder="1" applyAlignment="1">
      <alignment horizontal="left"/>
    </xf>
    <xf numFmtId="0" fontId="5" fillId="18" borderId="2" xfId="12" applyFont="1" applyFill="1" applyBorder="1"/>
    <xf numFmtId="0" fontId="9" fillId="18" borderId="25" xfId="12" applyFont="1" applyFill="1" applyBorder="1"/>
    <xf numFmtId="0" fontId="3" fillId="18" borderId="25" xfId="12" applyFill="1" applyBorder="1"/>
    <xf numFmtId="0" fontId="3" fillId="18" borderId="21" xfId="12" applyFill="1" applyBorder="1"/>
    <xf numFmtId="0" fontId="3" fillId="15" borderId="25" xfId="12" applyFill="1" applyBorder="1"/>
    <xf numFmtId="0" fontId="9" fillId="15" borderId="25" xfId="12" applyFont="1" applyFill="1" applyBorder="1" applyAlignment="1">
      <alignment horizontal="left"/>
    </xf>
    <xf numFmtId="0" fontId="9" fillId="15" borderId="25" xfId="12" quotePrefix="1" applyFont="1" applyFill="1" applyBorder="1" applyAlignment="1">
      <alignment horizontal="left"/>
    </xf>
    <xf numFmtId="0" fontId="5" fillId="18" borderId="25" xfId="12" applyFont="1" applyFill="1" applyBorder="1"/>
    <xf numFmtId="0" fontId="5" fillId="15" borderId="25" xfId="12" applyFont="1" applyFill="1" applyBorder="1"/>
    <xf numFmtId="0" fontId="3" fillId="19" borderId="21" xfId="12" applyFill="1" applyBorder="1"/>
    <xf numFmtId="0" fontId="9" fillId="15" borderId="1" xfId="12" applyFont="1" applyFill="1" applyBorder="1"/>
    <xf numFmtId="0" fontId="9" fillId="18" borderId="9" xfId="12" applyFont="1" applyFill="1" applyBorder="1"/>
    <xf numFmtId="0" fontId="3" fillId="18" borderId="9" xfId="12" applyFill="1" applyBorder="1"/>
    <xf numFmtId="0" fontId="9" fillId="15" borderId="21" xfId="12" applyFont="1" applyFill="1" applyBorder="1"/>
    <xf numFmtId="0" fontId="5" fillId="15" borderId="6" xfId="12" applyFont="1" applyFill="1" applyBorder="1" applyAlignment="1">
      <alignment horizontal="left"/>
    </xf>
    <xf numFmtId="0" fontId="5" fillId="15" borderId="25" xfId="12" applyFont="1" applyFill="1" applyBorder="1" applyAlignment="1">
      <alignment horizontal="left"/>
    </xf>
    <xf numFmtId="0" fontId="6" fillId="18" borderId="2" xfId="12" applyFont="1" applyFill="1" applyBorder="1"/>
    <xf numFmtId="0" fontId="6" fillId="15" borderId="14" xfId="12" applyFont="1" applyFill="1" applyBorder="1" applyAlignment="1">
      <alignment horizontal="right"/>
    </xf>
    <xf numFmtId="0" fontId="6" fillId="15" borderId="15" xfId="12" applyFont="1" applyFill="1" applyBorder="1" applyAlignment="1">
      <alignment horizontal="right"/>
    </xf>
    <xf numFmtId="0" fontId="6" fillId="15" borderId="16" xfId="12" applyFont="1" applyFill="1" applyBorder="1" applyAlignment="1">
      <alignment horizontal="right"/>
    </xf>
    <xf numFmtId="0" fontId="3" fillId="15" borderId="0" xfId="0" applyFont="1" applyFill="1"/>
    <xf numFmtId="0" fontId="3" fillId="15" borderId="1" xfId="0" applyFont="1" applyFill="1" applyBorder="1"/>
    <xf numFmtId="0" fontId="3" fillId="15" borderId="21" xfId="0" applyFont="1" applyFill="1" applyBorder="1"/>
    <xf numFmtId="0" fontId="3" fillId="15" borderId="17" xfId="0" applyFont="1" applyFill="1" applyBorder="1"/>
    <xf numFmtId="0" fontId="3" fillId="15" borderId="18" xfId="0" applyFont="1" applyFill="1" applyBorder="1"/>
    <xf numFmtId="0" fontId="3" fillId="15" borderId="19" xfId="0" applyFont="1" applyFill="1" applyBorder="1"/>
    <xf numFmtId="0" fontId="3" fillId="15" borderId="3" xfId="0" applyFont="1" applyFill="1" applyBorder="1"/>
    <xf numFmtId="0" fontId="3" fillId="15" borderId="0" xfId="0" applyFont="1" applyFill="1" applyAlignment="1">
      <alignment horizontal="centerContinuous"/>
    </xf>
    <xf numFmtId="0" fontId="3" fillId="15" borderId="4" xfId="0" applyFont="1" applyFill="1" applyBorder="1"/>
    <xf numFmtId="0" fontId="6" fillId="15" borderId="25" xfId="0" applyFont="1" applyFill="1" applyBorder="1"/>
    <xf numFmtId="0" fontId="3" fillId="15" borderId="25" xfId="0" applyFont="1" applyFill="1" applyBorder="1"/>
    <xf numFmtId="0" fontId="9" fillId="15" borderId="25" xfId="0" applyFont="1" applyFill="1" applyBorder="1"/>
    <xf numFmtId="0" fontId="3" fillId="15" borderId="2" xfId="0" applyFont="1" applyFill="1" applyBorder="1"/>
    <xf numFmtId="0" fontId="3" fillId="15" borderId="25" xfId="0" quotePrefix="1" applyFont="1" applyFill="1" applyBorder="1" applyAlignment="1">
      <alignment horizontal="left"/>
    </xf>
    <xf numFmtId="0" fontId="3" fillId="15" borderId="25" xfId="0" quotePrefix="1" applyFont="1" applyFill="1" applyBorder="1"/>
    <xf numFmtId="0" fontId="3" fillId="15" borderId="14" xfId="0" applyFont="1" applyFill="1" applyBorder="1"/>
    <xf numFmtId="0" fontId="3" fillId="15" borderId="15" xfId="0" applyFont="1" applyFill="1" applyBorder="1"/>
    <xf numFmtId="0" fontId="3" fillId="15" borderId="16" xfId="0" applyFont="1" applyFill="1" applyBorder="1"/>
    <xf numFmtId="0" fontId="3" fillId="16" borderId="17" xfId="0" applyFont="1" applyFill="1" applyBorder="1"/>
    <xf numFmtId="0" fontId="3" fillId="16" borderId="18" xfId="0" applyFont="1" applyFill="1" applyBorder="1"/>
    <xf numFmtId="0" fontId="3" fillId="16" borderId="19" xfId="0" applyFont="1" applyFill="1" applyBorder="1"/>
    <xf numFmtId="0" fontId="3" fillId="16" borderId="3" xfId="0" applyFont="1" applyFill="1" applyBorder="1"/>
    <xf numFmtId="0" fontId="29" fillId="16" borderId="0" xfId="0" applyFont="1" applyFill="1" applyAlignment="1">
      <alignment horizontal="center" vertical="center"/>
    </xf>
    <xf numFmtId="0" fontId="3" fillId="16" borderId="0" xfId="0" applyFont="1" applyFill="1" applyAlignment="1">
      <alignment horizontal="centerContinuous"/>
    </xf>
    <xf numFmtId="0" fontId="3" fillId="16" borderId="4" xfId="0" applyFont="1" applyFill="1" applyBorder="1"/>
    <xf numFmtId="0" fontId="3" fillId="16" borderId="14" xfId="0" applyFont="1" applyFill="1" applyBorder="1"/>
    <xf numFmtId="0" fontId="3" fillId="16" borderId="16" xfId="0" applyFont="1" applyFill="1" applyBorder="1"/>
    <xf numFmtId="0" fontId="6" fillId="16" borderId="17" xfId="0" applyFont="1" applyFill="1" applyBorder="1" applyAlignment="1">
      <alignment horizontal="right"/>
    </xf>
    <xf numFmtId="0" fontId="6" fillId="16" borderId="18" xfId="0" applyFont="1" applyFill="1" applyBorder="1" applyAlignment="1">
      <alignment horizontal="right"/>
    </xf>
    <xf numFmtId="0" fontId="6" fillId="16" borderId="19" xfId="0" applyFont="1" applyFill="1" applyBorder="1" applyAlignment="1">
      <alignment horizontal="right"/>
    </xf>
    <xf numFmtId="0" fontId="6" fillId="16" borderId="3" xfId="0" applyFont="1" applyFill="1" applyBorder="1" applyAlignment="1">
      <alignment horizontal="right"/>
    </xf>
    <xf numFmtId="0" fontId="6" fillId="16" borderId="0" xfId="0" applyFont="1" applyFill="1" applyAlignment="1">
      <alignment horizontal="right"/>
    </xf>
    <xf numFmtId="0" fontId="6" fillId="16" borderId="4" xfId="0" applyFont="1" applyFill="1" applyBorder="1" applyAlignment="1">
      <alignment horizontal="right"/>
    </xf>
    <xf numFmtId="0" fontId="6" fillId="16" borderId="0" xfId="0" applyFont="1" applyFill="1"/>
    <xf numFmtId="0" fontId="43" fillId="15" borderId="1" xfId="0" applyFont="1" applyFill="1" applyBorder="1" applyAlignment="1">
      <alignment wrapText="1"/>
    </xf>
    <xf numFmtId="0" fontId="43" fillId="15" borderId="1" xfId="0" applyFont="1" applyFill="1" applyBorder="1"/>
    <xf numFmtId="0" fontId="42" fillId="15" borderId="1" xfId="0" applyFont="1" applyFill="1" applyBorder="1" applyAlignment="1">
      <alignment horizontal="left" indent="2"/>
    </xf>
    <xf numFmtId="0" fontId="6" fillId="16" borderId="14" xfId="0" applyFont="1" applyFill="1" applyBorder="1" applyAlignment="1">
      <alignment horizontal="right"/>
    </xf>
    <xf numFmtId="0" fontId="6" fillId="16" borderId="15" xfId="0" applyFont="1" applyFill="1" applyBorder="1" applyAlignment="1">
      <alignment horizontal="right"/>
    </xf>
    <xf numFmtId="0" fontId="6" fillId="16" borderId="16" xfId="0" applyFont="1" applyFill="1" applyBorder="1" applyAlignment="1">
      <alignment horizontal="right"/>
    </xf>
    <xf numFmtId="0" fontId="3" fillId="16" borderId="25" xfId="0" applyFont="1" applyFill="1" applyBorder="1"/>
    <xf numFmtId="0" fontId="3" fillId="16" borderId="21" xfId="0" applyFont="1" applyFill="1" applyBorder="1"/>
    <xf numFmtId="0" fontId="5" fillId="16" borderId="20" xfId="0" applyFont="1" applyFill="1" applyBorder="1"/>
    <xf numFmtId="0" fontId="5" fillId="16" borderId="9" xfId="0" applyFont="1" applyFill="1" applyBorder="1"/>
    <xf numFmtId="0" fontId="5" fillId="16" borderId="10" xfId="0" applyFont="1" applyFill="1" applyBorder="1"/>
    <xf numFmtId="0" fontId="3" fillId="16" borderId="9" xfId="0" applyFont="1" applyFill="1" applyBorder="1" applyAlignment="1">
      <alignment horizontal="left"/>
    </xf>
    <xf numFmtId="0" fontId="3" fillId="16" borderId="9" xfId="0" quotePrefix="1" applyFont="1" applyFill="1" applyBorder="1" applyAlignment="1">
      <alignment horizontal="left"/>
    </xf>
    <xf numFmtId="0" fontId="3" fillId="16" borderId="10" xfId="0" quotePrefix="1" applyFont="1" applyFill="1" applyBorder="1" applyAlignment="1">
      <alignment horizontal="left"/>
    </xf>
    <xf numFmtId="0" fontId="3" fillId="16" borderId="25" xfId="0" applyFont="1" applyFill="1" applyBorder="1" applyAlignment="1">
      <alignment horizontal="left"/>
    </xf>
    <xf numFmtId="0" fontId="3" fillId="16" borderId="25" xfId="0" quotePrefix="1" applyFont="1" applyFill="1" applyBorder="1" applyAlignment="1">
      <alignment horizontal="left"/>
    </xf>
    <xf numFmtId="0" fontId="3" fillId="16" borderId="21" xfId="0" quotePrefix="1" applyFont="1" applyFill="1" applyBorder="1" applyAlignment="1">
      <alignment horizontal="left"/>
    </xf>
    <xf numFmtId="0" fontId="6" fillId="16" borderId="25" xfId="0" applyFont="1" applyFill="1" applyBorder="1" applyAlignment="1">
      <alignment horizontal="center" vertical="center"/>
    </xf>
    <xf numFmtId="0" fontId="6" fillId="16" borderId="25" xfId="0" applyFont="1" applyFill="1" applyBorder="1"/>
    <xf numFmtId="0" fontId="6" fillId="16" borderId="21" xfId="0" applyFont="1" applyFill="1" applyBorder="1"/>
    <xf numFmtId="0" fontId="9" fillId="16" borderId="21" xfId="0" applyFont="1" applyFill="1" applyBorder="1"/>
    <xf numFmtId="0" fontId="3" fillId="16" borderId="21" xfId="0" applyFont="1" applyFill="1" applyBorder="1" applyAlignment="1">
      <alignment horizontal="left"/>
    </xf>
    <xf numFmtId="0" fontId="3" fillId="16" borderId="15" xfId="0" applyFont="1" applyFill="1" applyBorder="1"/>
    <xf numFmtId="3" fontId="6" fillId="5" borderId="25" xfId="12" applyNumberFormat="1" applyFont="1" applyFill="1" applyBorder="1" applyAlignment="1">
      <alignment vertical="center"/>
    </xf>
    <xf numFmtId="3" fontId="9" fillId="18" borderId="21" xfId="12" applyNumberFormat="1" applyFont="1" applyFill="1" applyBorder="1"/>
    <xf numFmtId="3" fontId="3" fillId="18" borderId="25" xfId="12" applyNumberFormat="1" applyFill="1" applyBorder="1"/>
    <xf numFmtId="3" fontId="3" fillId="18" borderId="21" xfId="12" applyNumberFormat="1" applyFill="1" applyBorder="1"/>
    <xf numFmtId="3" fontId="9" fillId="18" borderId="25" xfId="12" applyNumberFormat="1" applyFont="1" applyFill="1" applyBorder="1"/>
    <xf numFmtId="3" fontId="3" fillId="15" borderId="21" xfId="12" applyNumberFormat="1" applyFill="1" applyBorder="1"/>
    <xf numFmtId="3" fontId="3" fillId="18" borderId="9" xfId="12" applyNumberFormat="1" applyFill="1" applyBorder="1"/>
    <xf numFmtId="3" fontId="3" fillId="15" borderId="25" xfId="12" applyNumberFormat="1" applyFill="1" applyBorder="1"/>
    <xf numFmtId="4" fontId="3" fillId="15" borderId="1" xfId="12" applyNumberFormat="1" applyFill="1" applyBorder="1" applyProtection="1">
      <protection locked="0"/>
    </xf>
    <xf numFmtId="0" fontId="6" fillId="15" borderId="19" xfId="11" applyFont="1" applyFill="1" applyBorder="1" applyAlignment="1">
      <alignment horizontal="right"/>
    </xf>
    <xf numFmtId="0" fontId="7" fillId="15" borderId="0" xfId="11" applyFont="1" applyFill="1"/>
    <xf numFmtId="0" fontId="6" fillId="15" borderId="25" xfId="11" applyFont="1" applyFill="1" applyBorder="1" applyAlignment="1">
      <alignment horizontal="right"/>
    </xf>
    <xf numFmtId="0" fontId="6" fillId="15" borderId="25" xfId="11" applyFont="1" applyFill="1" applyBorder="1"/>
    <xf numFmtId="0" fontId="6" fillId="15" borderId="25" xfId="11" applyFont="1" applyFill="1" applyBorder="1" applyAlignment="1">
      <alignment horizontal="left"/>
    </xf>
    <xf numFmtId="0" fontId="3" fillId="15" borderId="25" xfId="11" applyFill="1" applyBorder="1"/>
    <xf numFmtId="0" fontId="3" fillId="5" borderId="25" xfId="11" applyFill="1" applyBorder="1" applyAlignment="1">
      <alignment horizontal="right"/>
    </xf>
    <xf numFmtId="0" fontId="3" fillId="5" borderId="25" xfId="11" applyFill="1" applyBorder="1" applyAlignment="1">
      <alignment horizontal="left"/>
    </xf>
    <xf numFmtId="0" fontId="6" fillId="0" borderId="25" xfId="11" applyFont="1" applyBorder="1"/>
    <xf numFmtId="0" fontId="6" fillId="15" borderId="2" xfId="11" applyFont="1" applyFill="1" applyBorder="1" applyAlignment="1">
      <alignment horizontal="right"/>
    </xf>
    <xf numFmtId="0" fontId="3" fillId="5" borderId="2" xfId="11" applyFill="1" applyBorder="1" applyAlignment="1">
      <alignment horizontal="right"/>
    </xf>
    <xf numFmtId="0" fontId="6" fillId="0" borderId="21" xfId="11" applyFont="1" applyBorder="1" applyAlignment="1">
      <alignment horizontal="center"/>
    </xf>
    <xf numFmtId="0" fontId="3" fillId="16" borderId="7" xfId="0" applyFont="1" applyFill="1" applyBorder="1"/>
    <xf numFmtId="0" fontId="3" fillId="15" borderId="25" xfId="0" quotePrefix="1" applyFont="1" applyFill="1" applyBorder="1" applyAlignment="1">
      <alignment horizontal="fill"/>
    </xf>
    <xf numFmtId="0" fontId="9" fillId="15" borderId="0" xfId="0" applyFont="1" applyFill="1"/>
    <xf numFmtId="0" fontId="3" fillId="15" borderId="6" xfId="0" applyFont="1" applyFill="1" applyBorder="1"/>
    <xf numFmtId="0" fontId="9" fillId="15" borderId="6" xfId="0" applyFont="1" applyFill="1" applyBorder="1"/>
    <xf numFmtId="0" fontId="9" fillId="15" borderId="6" xfId="0" quotePrefix="1" applyFont="1" applyFill="1" applyBorder="1" applyAlignment="1">
      <alignment horizontal="left"/>
    </xf>
    <xf numFmtId="0" fontId="3" fillId="15" borderId="7" xfId="0" applyFont="1" applyFill="1" applyBorder="1"/>
    <xf numFmtId="0" fontId="9" fillId="15" borderId="25" xfId="0" quotePrefix="1" applyFont="1" applyFill="1" applyBorder="1" applyAlignment="1">
      <alignment horizontal="left"/>
    </xf>
    <xf numFmtId="0" fontId="3" fillId="15" borderId="10" xfId="0" applyFont="1" applyFill="1" applyBorder="1"/>
    <xf numFmtId="0" fontId="9" fillId="15" borderId="25" xfId="0" applyFont="1" applyFill="1" applyBorder="1" applyAlignment="1">
      <alignment horizontal="left" indent="2"/>
    </xf>
    <xf numFmtId="0" fontId="9" fillId="15" borderId="21" xfId="0" applyFont="1" applyFill="1" applyBorder="1"/>
    <xf numFmtId="0" fontId="3" fillId="15" borderId="25" xfId="0" applyFont="1" applyFill="1" applyBorder="1" applyAlignment="1">
      <alignment horizontal="left"/>
    </xf>
    <xf numFmtId="174" fontId="3" fillId="15" borderId="1" xfId="0" applyNumberFormat="1" applyFont="1" applyFill="1" applyBorder="1" applyAlignment="1" applyProtection="1">
      <alignment horizontal="right" vertical="center"/>
      <protection locked="0"/>
    </xf>
    <xf numFmtId="171" fontId="3" fillId="16" borderId="17" xfId="16" applyFont="1" applyFill="1" applyBorder="1"/>
    <xf numFmtId="171" fontId="6" fillId="16" borderId="18" xfId="16" applyFont="1" applyFill="1" applyBorder="1" applyAlignment="1">
      <alignment horizontal="centerContinuous"/>
    </xf>
    <xf numFmtId="171" fontId="6" fillId="16" borderId="19" xfId="16" applyFont="1" applyFill="1" applyBorder="1"/>
    <xf numFmtId="171" fontId="6" fillId="16" borderId="3" xfId="16" applyFont="1" applyFill="1" applyBorder="1"/>
    <xf numFmtId="171" fontId="6" fillId="16" borderId="0" xfId="16" applyFont="1" applyFill="1" applyAlignment="1">
      <alignment horizontal="center" vertical="center"/>
    </xf>
    <xf numFmtId="171" fontId="6" fillId="16" borderId="0" xfId="16" applyFont="1" applyFill="1" applyAlignment="1">
      <alignment horizontal="centerContinuous"/>
    </xf>
    <xf numFmtId="171" fontId="6" fillId="16" borderId="4" xfId="16" applyFont="1" applyFill="1" applyBorder="1"/>
    <xf numFmtId="171" fontId="6" fillId="16" borderId="0" xfId="16" applyFont="1" applyFill="1"/>
    <xf numFmtId="171" fontId="6" fillId="16" borderId="0" xfId="16" applyFont="1" applyFill="1" applyAlignment="1">
      <alignment horizontal="left"/>
    </xf>
    <xf numFmtId="167" fontId="50" fillId="16" borderId="0" xfId="0" applyNumberFormat="1" applyFont="1" applyFill="1" applyAlignment="1">
      <alignment horizontal="center"/>
    </xf>
    <xf numFmtId="171" fontId="3" fillId="16" borderId="0" xfId="16" applyFont="1" applyFill="1"/>
    <xf numFmtId="171" fontId="3" fillId="16" borderId="4" xfId="16" applyFont="1" applyFill="1" applyBorder="1"/>
    <xf numFmtId="171" fontId="3" fillId="16" borderId="3" xfId="16" applyFont="1" applyFill="1" applyBorder="1"/>
    <xf numFmtId="171" fontId="3" fillId="17" borderId="2" xfId="16" applyFont="1" applyFill="1" applyBorder="1" applyAlignment="1">
      <alignment horizontal="left"/>
    </xf>
    <xf numFmtId="171" fontId="3" fillId="17" borderId="25" xfId="16" applyFont="1" applyFill="1" applyBorder="1" applyAlignment="1">
      <alignment horizontal="left"/>
    </xf>
    <xf numFmtId="171" fontId="3" fillId="17" borderId="21" xfId="16" applyFont="1" applyFill="1" applyBorder="1" applyAlignment="1">
      <alignment horizontal="left"/>
    </xf>
    <xf numFmtId="171" fontId="3" fillId="17" borderId="2" xfId="16" quotePrefix="1" applyFont="1" applyFill="1" applyBorder="1" applyAlignment="1">
      <alignment horizontal="left"/>
    </xf>
    <xf numFmtId="171" fontId="3" fillId="17" borderId="25" xfId="16" quotePrefix="1" applyFont="1" applyFill="1" applyBorder="1" applyAlignment="1">
      <alignment horizontal="left"/>
    </xf>
    <xf numFmtId="171" fontId="3" fillId="17" borderId="21" xfId="16" quotePrefix="1" applyFont="1" applyFill="1" applyBorder="1" applyAlignment="1">
      <alignment horizontal="left"/>
    </xf>
    <xf numFmtId="171" fontId="3" fillId="16" borderId="14" xfId="16" applyFont="1" applyFill="1" applyBorder="1"/>
    <xf numFmtId="171" fontId="3" fillId="16" borderId="15" xfId="16" applyFont="1" applyFill="1" applyBorder="1"/>
    <xf numFmtId="171" fontId="3" fillId="16" borderId="16" xfId="16" applyFont="1" applyFill="1" applyBorder="1"/>
    <xf numFmtId="0" fontId="6" fillId="15" borderId="18" xfId="0" applyFont="1" applyFill="1" applyBorder="1"/>
    <xf numFmtId="0" fontId="32" fillId="15" borderId="0" xfId="0" applyFont="1" applyFill="1" applyAlignment="1">
      <alignment vertical="center"/>
    </xf>
    <xf numFmtId="0" fontId="3" fillId="15" borderId="0" xfId="0" applyFont="1" applyFill="1" applyAlignment="1">
      <alignment horizontal="center"/>
    </xf>
    <xf numFmtId="0" fontId="6" fillId="15" borderId="0" xfId="0" applyFont="1" applyFill="1"/>
    <xf numFmtId="0" fontId="7" fillId="15" borderId="3" xfId="0" applyFont="1" applyFill="1" applyBorder="1"/>
    <xf numFmtId="0" fontId="7" fillId="15" borderId="0" xfId="0" applyFont="1" applyFill="1"/>
    <xf numFmtId="170" fontId="3" fillId="15" borderId="1" xfId="1" applyNumberFormat="1" applyFont="1" applyFill="1" applyBorder="1" applyAlignment="1"/>
    <xf numFmtId="0" fontId="3" fillId="15" borderId="20" xfId="0" quotePrefix="1" applyFont="1" applyFill="1" applyBorder="1"/>
    <xf numFmtId="0" fontId="3" fillId="15" borderId="2" xfId="0" quotePrefix="1" applyFont="1" applyFill="1" applyBorder="1"/>
    <xf numFmtId="0" fontId="3" fillId="15" borderId="2" xfId="0" applyFont="1" applyFill="1" applyBorder="1" applyAlignment="1">
      <alignment horizontal="left" indent="2"/>
    </xf>
    <xf numFmtId="0" fontId="3" fillId="15" borderId="1" xfId="0" applyFont="1" applyFill="1" applyBorder="1" applyProtection="1">
      <protection locked="0"/>
    </xf>
    <xf numFmtId="0" fontId="3" fillId="15" borderId="2" xfId="0" applyFont="1" applyFill="1" applyBorder="1" applyProtection="1">
      <protection locked="0"/>
    </xf>
    <xf numFmtId="0" fontId="3" fillId="15" borderId="9" xfId="0" quotePrefix="1" applyFont="1" applyFill="1" applyBorder="1"/>
    <xf numFmtId="0" fontId="0" fillId="0" borderId="0" xfId="0" applyAlignment="1">
      <alignment wrapText="1"/>
    </xf>
    <xf numFmtId="0" fontId="55" fillId="0" borderId="0" xfId="0" applyFont="1" applyAlignment="1">
      <alignment wrapText="1"/>
    </xf>
    <xf numFmtId="0" fontId="24" fillId="0" borderId="0" xfId="0" applyFont="1" applyAlignment="1">
      <alignment wrapText="1"/>
    </xf>
    <xf numFmtId="0" fontId="23" fillId="0" borderId="0" xfId="0" applyFont="1" applyAlignment="1">
      <alignment horizontal="left" wrapText="1"/>
    </xf>
    <xf numFmtId="175" fontId="24" fillId="0" borderId="0" xfId="0" applyNumberFormat="1" applyFont="1" applyAlignment="1">
      <alignment wrapText="1"/>
    </xf>
    <xf numFmtId="0" fontId="24" fillId="0" borderId="0" xfId="0" applyFont="1" applyAlignment="1">
      <alignment vertical="top" wrapText="1"/>
    </xf>
    <xf numFmtId="0" fontId="55" fillId="15" borderId="14" xfId="0" applyFont="1" applyFill="1" applyBorder="1" applyAlignment="1">
      <alignment wrapText="1"/>
    </xf>
    <xf numFmtId="0" fontId="24" fillId="15" borderId="15" xfId="0" applyFont="1" applyFill="1" applyBorder="1" applyAlignment="1">
      <alignment wrapText="1"/>
    </xf>
    <xf numFmtId="0" fontId="23" fillId="15" borderId="15" xfId="0" applyFont="1" applyFill="1" applyBorder="1" applyAlignment="1">
      <alignment wrapText="1"/>
    </xf>
    <xf numFmtId="175" fontId="24" fillId="15" borderId="15" xfId="0" applyNumberFormat="1" applyFont="1" applyFill="1" applyBorder="1" applyAlignment="1">
      <alignment wrapText="1"/>
    </xf>
    <xf numFmtId="3" fontId="24" fillId="15" borderId="15" xfId="0" applyNumberFormat="1" applyFont="1" applyFill="1" applyBorder="1" applyAlignment="1">
      <alignment wrapText="1"/>
    </xf>
    <xf numFmtId="0" fontId="42" fillId="17" borderId="1" xfId="0" applyFont="1" applyFill="1" applyBorder="1" applyAlignment="1">
      <alignment horizontal="left" wrapText="1"/>
    </xf>
    <xf numFmtId="0" fontId="42" fillId="17" borderId="1" xfId="0" applyFont="1" applyFill="1" applyBorder="1" applyAlignment="1">
      <alignment vertical="center" wrapText="1"/>
    </xf>
    <xf numFmtId="0" fontId="43" fillId="17" borderId="1" xfId="0" applyFont="1" applyFill="1" applyBorder="1" applyAlignment="1">
      <alignment wrapText="1"/>
    </xf>
    <xf numFmtId="0" fontId="43" fillId="17" borderId="1" xfId="0" applyFont="1" applyFill="1" applyBorder="1" applyAlignment="1">
      <alignment horizontal="left" wrapText="1"/>
    </xf>
    <xf numFmtId="3" fontId="3" fillId="15" borderId="1" xfId="20" applyNumberFormat="1" applyFont="1" applyFill="1" applyBorder="1" applyAlignment="1">
      <alignment horizontal="center" wrapText="1"/>
    </xf>
    <xf numFmtId="0" fontId="3" fillId="16" borderId="1" xfId="0" applyFont="1" applyFill="1" applyBorder="1" applyAlignment="1" applyProtection="1">
      <alignment wrapText="1"/>
      <protection locked="0"/>
    </xf>
    <xf numFmtId="2" fontId="3" fillId="15" borderId="1" xfId="20" applyNumberFormat="1" applyFont="1" applyFill="1" applyBorder="1" applyAlignment="1">
      <alignment horizontal="center" wrapText="1"/>
    </xf>
    <xf numFmtId="172" fontId="3" fillId="16" borderId="1" xfId="20" applyNumberFormat="1" applyFont="1" applyFill="1" applyBorder="1" applyAlignment="1">
      <alignment wrapText="1"/>
    </xf>
    <xf numFmtId="9" fontId="3" fillId="15" borderId="1" xfId="20" applyFont="1" applyFill="1" applyBorder="1" applyAlignment="1" applyProtection="1">
      <alignment horizontal="center" wrapText="1"/>
    </xf>
    <xf numFmtId="172" fontId="3" fillId="15" borderId="1" xfId="20" applyNumberFormat="1" applyFont="1" applyFill="1" applyBorder="1" applyAlignment="1">
      <alignment wrapText="1"/>
    </xf>
    <xf numFmtId="0" fontId="3" fillId="15" borderId="1" xfId="0" applyFont="1" applyFill="1" applyBorder="1" applyAlignment="1" applyProtection="1">
      <alignment wrapText="1"/>
      <protection locked="0"/>
    </xf>
    <xf numFmtId="0" fontId="3" fillId="15" borderId="1" xfId="0" applyFont="1" applyFill="1" applyBorder="1" applyAlignment="1">
      <alignment wrapText="1"/>
    </xf>
    <xf numFmtId="0" fontId="3" fillId="15" borderId="25" xfId="0" applyFont="1" applyFill="1" applyBorder="1" applyAlignment="1">
      <alignment horizontal="right"/>
    </xf>
    <xf numFmtId="0" fontId="3" fillId="15" borderId="6" xfId="0" applyFont="1" applyFill="1" applyBorder="1" applyAlignment="1">
      <alignment horizontal="left"/>
    </xf>
    <xf numFmtId="0" fontId="3" fillId="15" borderId="8" xfId="0" applyFont="1" applyFill="1" applyBorder="1"/>
    <xf numFmtId="0" fontId="3" fillId="15" borderId="30" xfId="0" applyFont="1" applyFill="1" applyBorder="1"/>
    <xf numFmtId="0" fontId="3" fillId="15" borderId="0" xfId="12" applyFill="1"/>
    <xf numFmtId="0" fontId="16" fillId="16" borderId="0" xfId="0" applyFont="1" applyFill="1" applyAlignment="1">
      <alignment horizontal="center"/>
    </xf>
    <xf numFmtId="0" fontId="3" fillId="16" borderId="4" xfId="0" applyFont="1" applyFill="1" applyBorder="1" applyAlignment="1">
      <alignment vertical="top" wrapText="1"/>
    </xf>
    <xf numFmtId="49" fontId="6" fillId="16" borderId="0" xfId="0" applyNumberFormat="1" applyFont="1" applyFill="1"/>
    <xf numFmtId="0" fontId="6" fillId="16" borderId="0" xfId="0" applyFont="1" applyFill="1" applyAlignment="1">
      <alignment horizontal="left"/>
    </xf>
    <xf numFmtId="0" fontId="3" fillId="16" borderId="0" xfId="0" applyFont="1" applyFill="1" applyAlignment="1">
      <alignment horizontal="center" vertical="center"/>
    </xf>
    <xf numFmtId="9" fontId="60" fillId="15" borderId="0" xfId="0" applyNumberFormat="1" applyFont="1" applyFill="1" applyAlignment="1">
      <alignment vertical="center"/>
    </xf>
    <xf numFmtId="0" fontId="3" fillId="16" borderId="10" xfId="0" applyFont="1" applyFill="1" applyBorder="1"/>
    <xf numFmtId="0" fontId="3" fillId="16" borderId="15" xfId="0" applyFont="1" applyFill="1" applyBorder="1" applyAlignment="1">
      <alignment horizontal="center" vertical="center"/>
    </xf>
    <xf numFmtId="0" fontId="32" fillId="16" borderId="0" xfId="0" applyFont="1" applyFill="1"/>
    <xf numFmtId="0" fontId="6" fillId="16" borderId="0" xfId="0" applyFont="1" applyFill="1" applyAlignment="1">
      <alignment horizontal="center"/>
    </xf>
    <xf numFmtId="167" fontId="6" fillId="16" borderId="0" xfId="0" applyNumberFormat="1" applyFont="1" applyFill="1" applyAlignment="1">
      <alignment horizontal="center"/>
    </xf>
    <xf numFmtId="0" fontId="3" fillId="15" borderId="30" xfId="12" applyFill="1" applyBorder="1" applyAlignment="1">
      <alignment horizontal="left"/>
    </xf>
    <xf numFmtId="3" fontId="6" fillId="15" borderId="0" xfId="12" applyNumberFormat="1" applyFont="1" applyFill="1" applyAlignment="1">
      <alignment horizontal="right"/>
    </xf>
    <xf numFmtId="3" fontId="3" fillId="15" borderId="25" xfId="12" applyNumberFormat="1" applyFill="1" applyBorder="1" applyAlignment="1">
      <alignment horizontal="left"/>
    </xf>
    <xf numFmtId="0" fontId="3" fillId="15" borderId="30" xfId="12" applyFill="1" applyBorder="1"/>
    <xf numFmtId="9" fontId="6" fillId="15" borderId="0" xfId="12" applyNumberFormat="1" applyFont="1" applyFill="1" applyAlignment="1">
      <alignment horizontal="center"/>
    </xf>
    <xf numFmtId="0" fontId="6" fillId="15" borderId="0" xfId="0" applyFont="1" applyFill="1" applyAlignment="1">
      <alignment horizontal="center" vertical="center"/>
    </xf>
    <xf numFmtId="0" fontId="7" fillId="0" borderId="0" xfId="0" applyFont="1"/>
    <xf numFmtId="49" fontId="63" fillId="0" borderId="0" xfId="0" applyNumberFormat="1" applyFont="1"/>
    <xf numFmtId="0" fontId="3" fillId="21" borderId="25" xfId="0" applyFont="1" applyFill="1" applyBorder="1"/>
    <xf numFmtId="0" fontId="6" fillId="21" borderId="25" xfId="0" applyFont="1" applyFill="1" applyBorder="1"/>
    <xf numFmtId="0" fontId="64" fillId="15" borderId="0" xfId="0" applyFont="1" applyFill="1" applyAlignment="1">
      <alignment horizontal="center" vertical="center"/>
    </xf>
    <xf numFmtId="0" fontId="8" fillId="15" borderId="0" xfId="0" applyFont="1" applyFill="1"/>
    <xf numFmtId="0" fontId="7" fillId="15" borderId="0" xfId="0" applyFont="1" applyFill="1" applyProtection="1">
      <protection locked="0"/>
    </xf>
    <xf numFmtId="0" fontId="3" fillId="21" borderId="6" xfId="0" applyFont="1" applyFill="1" applyBorder="1"/>
    <xf numFmtId="0" fontId="3" fillId="21" borderId="21" xfId="0" applyFont="1" applyFill="1" applyBorder="1"/>
    <xf numFmtId="0" fontId="7" fillId="0" borderId="0" xfId="0" applyFont="1" applyAlignment="1">
      <alignment vertical="center"/>
    </xf>
    <xf numFmtId="0" fontId="29" fillId="0" borderId="0" xfId="0" applyFont="1" applyAlignment="1">
      <alignment horizontal="center" vertical="center"/>
    </xf>
    <xf numFmtId="0" fontId="7" fillId="0" borderId="3" xfId="0" applyFont="1" applyBorder="1"/>
    <xf numFmtId="0" fontId="32" fillId="0" borderId="0" xfId="0" applyFont="1" applyAlignment="1">
      <alignment vertical="center"/>
    </xf>
    <xf numFmtId="0" fontId="7" fillId="16" borderId="0" xfId="0" applyFont="1" applyFill="1" applyAlignment="1">
      <alignment horizontal="left" vertical="center"/>
    </xf>
    <xf numFmtId="0" fontId="7" fillId="16" borderId="0" xfId="0" applyFont="1" applyFill="1" applyAlignment="1">
      <alignment horizontal="centerContinuous"/>
    </xf>
    <xf numFmtId="0" fontId="7" fillId="16" borderId="0" xfId="0" applyFont="1" applyFill="1" applyAlignment="1">
      <alignment horizontal="right"/>
    </xf>
    <xf numFmtId="0" fontId="6" fillId="17" borderId="0" xfId="0" applyFont="1" applyFill="1" applyAlignment="1">
      <alignment horizontal="center" vertical="center"/>
    </xf>
    <xf numFmtId="0" fontId="16" fillId="15" borderId="0" xfId="0" applyFont="1" applyFill="1" applyAlignment="1">
      <alignment horizontal="center" vertical="center"/>
    </xf>
    <xf numFmtId="49" fontId="6" fillId="22" borderId="12" xfId="16" applyNumberFormat="1" applyFont="1" applyFill="1" applyBorder="1" applyAlignment="1">
      <alignment horizontal="right"/>
    </xf>
    <xf numFmtId="49" fontId="5" fillId="22" borderId="12" xfId="16" applyNumberFormat="1" applyFont="1" applyFill="1" applyBorder="1" applyAlignment="1">
      <alignment horizontal="right"/>
    </xf>
    <xf numFmtId="0" fontId="51" fillId="15" borderId="17" xfId="0" applyFont="1" applyFill="1" applyBorder="1"/>
    <xf numFmtId="0" fontId="51" fillId="15" borderId="3" xfId="0" applyFont="1" applyFill="1" applyBorder="1"/>
    <xf numFmtId="0" fontId="7" fillId="15" borderId="3" xfId="0" applyFont="1" applyFill="1" applyBorder="1" applyAlignment="1">
      <alignment vertical="center"/>
    </xf>
    <xf numFmtId="0" fontId="7" fillId="15" borderId="3" xfId="0" applyFont="1" applyFill="1" applyBorder="1" applyAlignment="1">
      <alignment horizontal="left" vertical="center"/>
    </xf>
    <xf numFmtId="0" fontId="55" fillId="15" borderId="4" xfId="0" applyFont="1" applyFill="1" applyBorder="1"/>
    <xf numFmtId="0" fontId="55" fillId="15" borderId="15" xfId="0" applyFont="1" applyFill="1" applyBorder="1"/>
    <xf numFmtId="0" fontId="55" fillId="15" borderId="16" xfId="0" applyFont="1" applyFill="1" applyBorder="1"/>
    <xf numFmtId="170" fontId="30" fillId="15" borderId="0" xfId="1" applyNumberFormat="1" applyFont="1" applyFill="1" applyBorder="1"/>
    <xf numFmtId="0" fontId="9" fillId="0" borderId="0" xfId="0" applyFont="1" applyProtection="1">
      <protection locked="0"/>
    </xf>
    <xf numFmtId="170" fontId="5" fillId="15" borderId="0" xfId="1" applyNumberFormat="1" applyFont="1" applyFill="1" applyBorder="1" applyAlignment="1">
      <alignment horizontal="center"/>
    </xf>
    <xf numFmtId="0" fontId="55" fillId="15" borderId="3" xfId="0" applyFont="1" applyFill="1" applyBorder="1"/>
    <xf numFmtId="0" fontId="55" fillId="15" borderId="4" xfId="0" quotePrefix="1" applyFont="1" applyFill="1" applyBorder="1" applyAlignment="1">
      <alignment horizontal="left"/>
    </xf>
    <xf numFmtId="0" fontId="65" fillId="15" borderId="3" xfId="0" applyFont="1" applyFill="1" applyBorder="1"/>
    <xf numFmtId="37" fontId="65" fillId="0" borderId="13" xfId="1" applyNumberFormat="1" applyFont="1" applyFill="1" applyBorder="1" applyProtection="1">
      <protection locked="0"/>
    </xf>
    <xf numFmtId="37" fontId="65" fillId="0" borderId="9" xfId="1" applyNumberFormat="1" applyFont="1" applyFill="1" applyBorder="1" applyProtection="1">
      <protection locked="0"/>
    </xf>
    <xf numFmtId="0" fontId="65" fillId="15" borderId="4" xfId="0" quotePrefix="1" applyFont="1" applyFill="1" applyBorder="1" applyAlignment="1">
      <alignment horizontal="left"/>
    </xf>
    <xf numFmtId="0" fontId="55" fillId="15" borderId="4" xfId="0" applyFont="1" applyFill="1" applyBorder="1" applyAlignment="1">
      <alignment horizontal="left"/>
    </xf>
    <xf numFmtId="0" fontId="65" fillId="0" borderId="9" xfId="0" applyFont="1" applyBorder="1" applyAlignment="1" applyProtection="1">
      <alignment horizontal="left"/>
      <protection locked="0"/>
    </xf>
    <xf numFmtId="0" fontId="65" fillId="15" borderId="4" xfId="0" applyFont="1" applyFill="1" applyBorder="1"/>
    <xf numFmtId="0" fontId="55" fillId="0" borderId="9" xfId="0" applyFont="1" applyBorder="1" applyAlignment="1" applyProtection="1">
      <alignment horizontal="left"/>
      <protection locked="0"/>
    </xf>
    <xf numFmtId="37" fontId="55" fillId="0" borderId="12" xfId="1" applyNumberFormat="1" applyFont="1" applyFill="1" applyBorder="1" applyProtection="1">
      <protection locked="0"/>
    </xf>
    <xf numFmtId="37" fontId="55" fillId="0" borderId="0" xfId="1" applyNumberFormat="1" applyFont="1" applyFill="1" applyBorder="1" applyProtection="1">
      <protection locked="0"/>
    </xf>
    <xf numFmtId="37" fontId="65" fillId="0" borderId="12" xfId="1" applyNumberFormat="1" applyFont="1" applyFill="1" applyBorder="1" applyProtection="1">
      <protection locked="0"/>
    </xf>
    <xf numFmtId="37" fontId="65" fillId="0" borderId="0" xfId="1" applyNumberFormat="1" applyFont="1" applyFill="1" applyBorder="1" applyProtection="1">
      <protection locked="0"/>
    </xf>
    <xf numFmtId="0" fontId="65" fillId="15" borderId="4" xfId="0" applyFont="1" applyFill="1" applyBorder="1" applyAlignment="1">
      <alignment horizontal="left"/>
    </xf>
    <xf numFmtId="0" fontId="55" fillId="15" borderId="34" xfId="0" applyFont="1" applyFill="1" applyBorder="1"/>
    <xf numFmtId="0" fontId="55" fillId="0" borderId="9" xfId="0" quotePrefix="1" applyFont="1" applyBorder="1" applyAlignment="1" applyProtection="1">
      <alignment horizontal="left"/>
      <protection locked="0"/>
    </xf>
    <xf numFmtId="168" fontId="55" fillId="0" borderId="13" xfId="1" applyNumberFormat="1" applyFont="1" applyFill="1" applyBorder="1" applyProtection="1">
      <protection locked="0"/>
    </xf>
    <xf numFmtId="168" fontId="55" fillId="0" borderId="9" xfId="1" applyNumberFormat="1" applyFont="1" applyFill="1" applyBorder="1" applyProtection="1">
      <protection locked="0"/>
    </xf>
    <xf numFmtId="0" fontId="55" fillId="0" borderId="14" xfId="0" applyFont="1" applyBorder="1"/>
    <xf numFmtId="0" fontId="55" fillId="0" borderId="15" xfId="0" applyFont="1" applyBorder="1"/>
    <xf numFmtId="0" fontId="55" fillId="15" borderId="15" xfId="0" applyFont="1" applyFill="1" applyBorder="1" applyAlignment="1">
      <alignment horizontal="center"/>
    </xf>
    <xf numFmtId="170" fontId="9" fillId="0" borderId="0" xfId="1" applyNumberFormat="1" applyFont="1" applyFill="1" applyBorder="1"/>
    <xf numFmtId="49" fontId="53" fillId="22" borderId="13" xfId="16" applyNumberFormat="1" applyFont="1" applyFill="1" applyBorder="1" applyAlignment="1">
      <alignment horizontal="right"/>
    </xf>
    <xf numFmtId="0" fontId="65" fillId="0" borderId="9" xfId="0" quotePrefix="1" applyFont="1" applyBorder="1" applyAlignment="1" applyProtection="1">
      <alignment horizontal="left"/>
      <protection locked="0"/>
    </xf>
    <xf numFmtId="37" fontId="3" fillId="0" borderId="0" xfId="0" applyNumberFormat="1" applyFont="1"/>
    <xf numFmtId="37" fontId="49" fillId="0" borderId="0" xfId="0" applyNumberFormat="1" applyFont="1"/>
    <xf numFmtId="0" fontId="6" fillId="23" borderId="9" xfId="0" applyFont="1" applyFill="1" applyBorder="1" applyAlignment="1">
      <alignment horizontal="left"/>
    </xf>
    <xf numFmtId="0" fontId="6" fillId="21" borderId="6" xfId="0" quotePrefix="1" applyFont="1" applyFill="1" applyBorder="1" applyAlignment="1">
      <alignment horizontal="left"/>
    </xf>
    <xf numFmtId="0" fontId="6" fillId="21" borderId="6" xfId="0" applyFont="1" applyFill="1" applyBorder="1"/>
    <xf numFmtId="0" fontId="6" fillId="21" borderId="0" xfId="0" applyFont="1" applyFill="1" applyAlignment="1">
      <alignment horizontal="left"/>
    </xf>
    <xf numFmtId="0" fontId="6" fillId="21" borderId="0" xfId="0" quotePrefix="1" applyFont="1" applyFill="1" applyAlignment="1">
      <alignment horizontal="left"/>
    </xf>
    <xf numFmtId="0" fontId="6" fillId="21" borderId="25" xfId="0" quotePrefix="1" applyFont="1" applyFill="1" applyBorder="1" applyAlignment="1">
      <alignment horizontal="left"/>
    </xf>
    <xf numFmtId="0" fontId="6" fillId="21" borderId="25" xfId="0" applyFont="1" applyFill="1" applyBorder="1" applyAlignment="1">
      <alignment horizontal="left"/>
    </xf>
    <xf numFmtId="0" fontId="3" fillId="21" borderId="7" xfId="0" applyFont="1" applyFill="1" applyBorder="1"/>
    <xf numFmtId="0" fontId="6" fillId="21" borderId="1" xfId="0" applyFont="1" applyFill="1" applyBorder="1"/>
    <xf numFmtId="0" fontId="6" fillId="21" borderId="2" xfId="0" applyFont="1" applyFill="1" applyBorder="1"/>
    <xf numFmtId="0" fontId="6" fillId="23" borderId="2" xfId="0" applyFont="1" applyFill="1" applyBorder="1"/>
    <xf numFmtId="171" fontId="6" fillId="16" borderId="18" xfId="16" applyFont="1" applyFill="1" applyBorder="1" applyAlignment="1">
      <alignment horizontal="center"/>
    </xf>
    <xf numFmtId="171" fontId="6" fillId="21" borderId="2" xfId="16" quotePrefix="1" applyFont="1" applyFill="1" applyBorder="1" applyAlignment="1">
      <alignment horizontal="left"/>
    </xf>
    <xf numFmtId="171" fontId="6" fillId="21" borderId="25" xfId="16" quotePrefix="1" applyFont="1" applyFill="1" applyBorder="1" applyAlignment="1">
      <alignment horizontal="left"/>
    </xf>
    <xf numFmtId="171" fontId="6" fillId="21" borderId="21" xfId="16" quotePrefix="1" applyFont="1" applyFill="1" applyBorder="1" applyAlignment="1">
      <alignment horizontal="left"/>
    </xf>
    <xf numFmtId="0" fontId="8" fillId="0" borderId="18" xfId="0" applyFont="1" applyBorder="1"/>
    <xf numFmtId="0" fontId="8" fillId="0" borderId="19" xfId="0" applyFont="1" applyBorder="1"/>
    <xf numFmtId="0" fontId="8" fillId="0" borderId="4" xfId="0" applyFont="1" applyBorder="1"/>
    <xf numFmtId="0" fontId="8" fillId="0" borderId="0" xfId="0" applyFont="1"/>
    <xf numFmtId="0" fontId="3" fillId="15" borderId="15" xfId="12" applyFill="1" applyBorder="1" applyAlignment="1">
      <alignment horizontal="left"/>
    </xf>
    <xf numFmtId="0" fontId="6" fillId="15" borderId="15" xfId="12" applyFont="1" applyFill="1" applyBorder="1" applyAlignment="1">
      <alignment horizontal="left"/>
    </xf>
    <xf numFmtId="0" fontId="51" fillId="15" borderId="4" xfId="0" applyFont="1" applyFill="1" applyBorder="1"/>
    <xf numFmtId="0" fontId="51" fillId="15" borderId="14" xfId="0" applyFont="1" applyFill="1" applyBorder="1"/>
    <xf numFmtId="0" fontId="51" fillId="15" borderId="16" xfId="0" applyFont="1" applyFill="1" applyBorder="1"/>
    <xf numFmtId="0" fontId="3" fillId="22" borderId="29" xfId="12" applyFill="1" applyBorder="1"/>
    <xf numFmtId="0" fontId="6" fillId="23" borderId="2" xfId="12" applyFont="1" applyFill="1" applyBorder="1"/>
    <xf numFmtId="0" fontId="3" fillId="15" borderId="2" xfId="12" applyFill="1" applyBorder="1"/>
    <xf numFmtId="0" fontId="3" fillId="23" borderId="25" xfId="12" applyFill="1" applyBorder="1"/>
    <xf numFmtId="3" fontId="3" fillId="23" borderId="25" xfId="12" applyNumberFormat="1" applyFill="1" applyBorder="1" applyAlignment="1">
      <alignment horizontal="left"/>
    </xf>
    <xf numFmtId="0" fontId="6" fillId="15" borderId="2" xfId="12" applyFont="1" applyFill="1" applyBorder="1"/>
    <xf numFmtId="3" fontId="3" fillId="15" borderId="21" xfId="12" applyNumberFormat="1" applyFill="1" applyBorder="1" applyAlignment="1">
      <alignment horizontal="left"/>
    </xf>
    <xf numFmtId="171" fontId="32" fillId="16" borderId="0" xfId="16" applyFont="1" applyFill="1" applyAlignment="1">
      <alignment horizontal="center" vertical="center"/>
    </xf>
    <xf numFmtId="171" fontId="7" fillId="16" borderId="0" xfId="16" applyFont="1" applyFill="1" applyAlignment="1">
      <alignment horizontal="center" vertical="center"/>
    </xf>
    <xf numFmtId="0" fontId="6" fillId="0" borderId="0" xfId="0" applyFont="1" applyAlignment="1">
      <alignment horizontal="center" vertical="center"/>
    </xf>
    <xf numFmtId="0" fontId="6" fillId="15" borderId="21" xfId="12" applyFont="1" applyFill="1" applyBorder="1"/>
    <xf numFmtId="0" fontId="6" fillId="15" borderId="2" xfId="12" applyFont="1" applyFill="1" applyBorder="1" applyAlignment="1">
      <alignment horizontal="left"/>
    </xf>
    <xf numFmtId="0" fontId="3" fillId="15" borderId="0" xfId="12" applyFill="1" applyAlignment="1">
      <alignment horizontal="left"/>
    </xf>
    <xf numFmtId="0" fontId="3" fillId="15" borderId="2" xfId="12" applyFill="1" applyBorder="1" applyAlignment="1">
      <alignment horizontal="left"/>
    </xf>
    <xf numFmtId="0" fontId="3" fillId="15" borderId="25" xfId="12" applyFill="1" applyBorder="1" applyAlignment="1">
      <alignment horizontal="left"/>
    </xf>
    <xf numFmtId="0" fontId="3" fillId="15" borderId="21" xfId="12" applyFill="1" applyBorder="1" applyAlignment="1">
      <alignment horizontal="left"/>
    </xf>
    <xf numFmtId="0" fontId="6" fillId="17" borderId="6" xfId="0" applyFont="1" applyFill="1" applyBorder="1" applyAlignment="1">
      <alignment horizontal="center" vertical="center"/>
    </xf>
    <xf numFmtId="0" fontId="32" fillId="15" borderId="0" xfId="12" applyFont="1" applyFill="1" applyAlignment="1">
      <alignment horizontal="center" vertical="center"/>
    </xf>
    <xf numFmtId="0" fontId="3" fillId="15" borderId="15" xfId="12" applyFill="1" applyBorder="1"/>
    <xf numFmtId="0" fontId="51" fillId="15" borderId="0" xfId="0" applyFont="1" applyFill="1"/>
    <xf numFmtId="0" fontId="51" fillId="15" borderId="15" xfId="0" applyFont="1" applyFill="1" applyBorder="1"/>
    <xf numFmtId="0" fontId="51" fillId="0" borderId="17" xfId="0" applyFont="1" applyBorder="1"/>
    <xf numFmtId="0" fontId="51" fillId="0" borderId="18" xfId="0" applyFont="1" applyBorder="1"/>
    <xf numFmtId="0" fontId="51" fillId="0" borderId="3" xfId="0" applyFont="1" applyBorder="1"/>
    <xf numFmtId="0" fontId="51" fillId="0" borderId="14" xfId="0" applyFont="1" applyBorder="1"/>
    <xf numFmtId="0" fontId="51" fillId="0" borderId="15" xfId="0" applyFont="1" applyBorder="1"/>
    <xf numFmtId="0" fontId="6" fillId="21" borderId="2" xfId="0" applyFont="1" applyFill="1" applyBorder="1" applyAlignment="1">
      <alignment horizontal="left"/>
    </xf>
    <xf numFmtId="0" fontId="6" fillId="21" borderId="21" xfId="0" applyFont="1" applyFill="1" applyBorder="1"/>
    <xf numFmtId="0" fontId="9" fillId="15" borderId="25" xfId="0" applyFont="1" applyFill="1" applyBorder="1" applyAlignment="1">
      <alignment horizontal="left"/>
    </xf>
    <xf numFmtId="0" fontId="9" fillId="15" borderId="21" xfId="0" quotePrefix="1" applyFont="1" applyFill="1" applyBorder="1" applyAlignment="1">
      <alignment horizontal="left"/>
    </xf>
    <xf numFmtId="0" fontId="9" fillId="15" borderId="2" xfId="0" applyFont="1" applyFill="1" applyBorder="1"/>
    <xf numFmtId="0" fontId="9" fillId="9" borderId="25" xfId="0" applyFont="1" applyFill="1" applyBorder="1" applyAlignment="1">
      <alignment horizontal="left"/>
    </xf>
    <xf numFmtId="0" fontId="9" fillId="9" borderId="21" xfId="0" applyFont="1" applyFill="1" applyBorder="1"/>
    <xf numFmtId="0" fontId="9" fillId="9" borderId="21" xfId="0" quotePrefix="1" applyFont="1" applyFill="1" applyBorder="1" applyAlignment="1">
      <alignment horizontal="left"/>
    </xf>
    <xf numFmtId="0" fontId="6" fillId="15" borderId="9" xfId="12" applyFont="1" applyFill="1" applyBorder="1" applyAlignment="1">
      <alignment vertical="center"/>
    </xf>
    <xf numFmtId="0" fontId="6" fillId="23" borderId="5" xfId="12" applyFont="1" applyFill="1" applyBorder="1" applyAlignment="1">
      <alignment horizontal="left"/>
    </xf>
    <xf numFmtId="0" fontId="6" fillId="23" borderId="6" xfId="12" applyFont="1" applyFill="1" applyBorder="1" applyAlignment="1">
      <alignment horizontal="left"/>
    </xf>
    <xf numFmtId="3" fontId="3" fillId="23" borderId="6" xfId="12" applyNumberFormat="1" applyFill="1" applyBorder="1" applyAlignment="1">
      <alignment horizontal="left"/>
    </xf>
    <xf numFmtId="0" fontId="35" fillId="15" borderId="0" xfId="12" applyFont="1" applyFill="1" applyAlignment="1">
      <alignment horizontal="left"/>
    </xf>
    <xf numFmtId="0" fontId="3" fillId="15" borderId="2" xfId="12" quotePrefix="1" applyFill="1" applyBorder="1" applyAlignment="1">
      <alignment horizontal="left"/>
    </xf>
    <xf numFmtId="0" fontId="9" fillId="15" borderId="2" xfId="12" applyFont="1" applyFill="1" applyBorder="1"/>
    <xf numFmtId="0" fontId="6" fillId="15" borderId="0" xfId="0" applyFont="1" applyFill="1" applyAlignment="1">
      <alignment vertical="center"/>
    </xf>
    <xf numFmtId="0" fontId="16" fillId="0" borderId="0" xfId="0" applyFont="1" applyAlignment="1">
      <alignment horizontal="center" vertical="center"/>
    </xf>
    <xf numFmtId="0" fontId="16" fillId="15" borderId="0" xfId="11" applyFont="1" applyFill="1" applyAlignment="1">
      <alignment horizontal="center"/>
    </xf>
    <xf numFmtId="0" fontId="28" fillId="15" borderId="0" xfId="11" applyFont="1" applyFill="1" applyAlignment="1">
      <alignment horizontal="center" vertical="center"/>
    </xf>
    <xf numFmtId="0" fontId="6" fillId="16" borderId="21" xfId="0" applyFont="1" applyFill="1" applyBorder="1" applyAlignment="1">
      <alignment horizontal="center" vertical="center"/>
    </xf>
    <xf numFmtId="0" fontId="6" fillId="16" borderId="0" xfId="0" applyFont="1" applyFill="1" applyAlignment="1">
      <alignment vertical="center"/>
    </xf>
    <xf numFmtId="0" fontId="32" fillId="16" borderId="0" xfId="0" applyFont="1" applyFill="1" applyAlignment="1">
      <alignment horizontal="center" vertical="center"/>
    </xf>
    <xf numFmtId="0" fontId="3" fillId="23" borderId="25" xfId="0" applyFont="1" applyFill="1" applyBorder="1"/>
    <xf numFmtId="0" fontId="55" fillId="15" borderId="17" xfId="0" applyFont="1" applyFill="1" applyBorder="1" applyAlignment="1">
      <alignment wrapText="1"/>
    </xf>
    <xf numFmtId="0" fontId="55" fillId="15" borderId="18" xfId="0" applyFont="1" applyFill="1" applyBorder="1" applyAlignment="1">
      <alignment wrapText="1"/>
    </xf>
    <xf numFmtId="0" fontId="0" fillId="15" borderId="17" xfId="0" applyFill="1" applyBorder="1"/>
    <xf numFmtId="0" fontId="0" fillId="15" borderId="3" xfId="0" applyFill="1" applyBorder="1"/>
    <xf numFmtId="0" fontId="0" fillId="15" borderId="14" xfId="0" applyFill="1" applyBorder="1"/>
    <xf numFmtId="0" fontId="24" fillId="0" borderId="30" xfId="0" applyFont="1" applyBorder="1" applyAlignment="1">
      <alignment wrapText="1"/>
    </xf>
    <xf numFmtId="0" fontId="0" fillId="15" borderId="18" xfId="0" applyFill="1" applyBorder="1"/>
    <xf numFmtId="0" fontId="55" fillId="15" borderId="3" xfId="0" applyFont="1" applyFill="1" applyBorder="1" applyAlignment="1">
      <alignment wrapText="1"/>
    </xf>
    <xf numFmtId="0" fontId="0" fillId="15" borderId="15" xfId="0" applyFill="1" applyBorder="1"/>
    <xf numFmtId="0" fontId="23" fillId="23" borderId="0" xfId="0" applyFont="1" applyFill="1" applyAlignment="1">
      <alignment wrapText="1"/>
    </xf>
    <xf numFmtId="175" fontId="24" fillId="23" borderId="0" xfId="0" applyNumberFormat="1" applyFont="1" applyFill="1" applyAlignment="1">
      <alignment wrapText="1"/>
    </xf>
    <xf numFmtId="0" fontId="24" fillId="23" borderId="0" xfId="0" applyFont="1" applyFill="1" applyAlignment="1">
      <alignment wrapText="1"/>
    </xf>
    <xf numFmtId="0" fontId="24" fillId="23" borderId="30" xfId="0" applyFont="1" applyFill="1" applyBorder="1" applyAlignment="1">
      <alignment wrapText="1"/>
    </xf>
    <xf numFmtId="0" fontId="23" fillId="23" borderId="9" xfId="0" applyFont="1" applyFill="1" applyBorder="1" applyAlignment="1">
      <alignment wrapText="1"/>
    </xf>
    <xf numFmtId="175" fontId="24" fillId="23" borderId="9" xfId="0" applyNumberFormat="1" applyFont="1" applyFill="1" applyBorder="1" applyAlignment="1">
      <alignment wrapText="1"/>
    </xf>
    <xf numFmtId="0" fontId="24" fillId="23" borderId="9" xfId="0" applyFont="1" applyFill="1" applyBorder="1" applyAlignment="1">
      <alignment wrapText="1"/>
    </xf>
    <xf numFmtId="0" fontId="23" fillId="23" borderId="0" xfId="0" applyFont="1" applyFill="1" applyAlignment="1">
      <alignment horizontal="left" wrapText="1"/>
    </xf>
    <xf numFmtId="175" fontId="24" fillId="23" borderId="0" xfId="0" applyNumberFormat="1" applyFont="1" applyFill="1" applyAlignment="1">
      <alignment horizontal="left" vertical="center" wrapText="1"/>
    </xf>
    <xf numFmtId="0" fontId="24" fillId="23" borderId="0" xfId="0" applyFont="1" applyFill="1" applyAlignment="1">
      <alignment horizontal="left" vertical="center" wrapText="1"/>
    </xf>
    <xf numFmtId="0" fontId="23" fillId="23" borderId="30" xfId="0" applyFont="1" applyFill="1" applyBorder="1" applyAlignment="1">
      <alignment wrapText="1"/>
    </xf>
    <xf numFmtId="49" fontId="3" fillId="0" borderId="1" xfId="0" applyNumberFormat="1" applyFont="1" applyBorder="1" applyAlignment="1" applyProtection="1">
      <alignment horizontal="left"/>
      <protection locked="0"/>
    </xf>
    <xf numFmtId="0" fontId="15" fillId="0" borderId="18" xfId="0" applyFont="1" applyBorder="1" applyAlignment="1">
      <alignment horizontal="centerContinuous"/>
    </xf>
    <xf numFmtId="49" fontId="6" fillId="0" borderId="15" xfId="0" applyNumberFormat="1" applyFont="1" applyBorder="1"/>
    <xf numFmtId="49" fontId="6" fillId="0" borderId="15" xfId="0" applyNumberFormat="1" applyFont="1" applyBorder="1" applyAlignment="1">
      <alignment horizontal="center"/>
    </xf>
    <xf numFmtId="49" fontId="3" fillId="0" borderId="1" xfId="0" applyNumberFormat="1" applyFont="1" applyBorder="1" applyAlignment="1" applyProtection="1">
      <alignment horizontal="left" wrapText="1" readingOrder="2"/>
      <protection locked="0"/>
    </xf>
    <xf numFmtId="49" fontId="3" fillId="0" borderId="1" xfId="0" applyNumberFormat="1" applyFont="1" applyBorder="1" applyAlignment="1" applyProtection="1">
      <alignment horizontal="left" wrapText="1"/>
      <protection locked="0"/>
    </xf>
    <xf numFmtId="0" fontId="3" fillId="0" borderId="1" xfId="0" applyFont="1" applyBorder="1" applyAlignment="1" applyProtection="1">
      <alignment horizontal="left" wrapText="1"/>
      <protection locked="0"/>
    </xf>
    <xf numFmtId="0" fontId="32" fillId="16" borderId="0" xfId="0" applyFont="1" applyFill="1" applyAlignment="1">
      <alignment vertical="center"/>
    </xf>
    <xf numFmtId="0" fontId="3" fillId="16" borderId="0" xfId="15" applyFont="1" applyFill="1" applyAlignment="1">
      <alignment horizontal="left"/>
    </xf>
    <xf numFmtId="0" fontId="3" fillId="23" borderId="25" xfId="12" applyFill="1" applyBorder="1" applyAlignment="1">
      <alignment horizontal="left"/>
    </xf>
    <xf numFmtId="167" fontId="62" fillId="0" borderId="0" xfId="0" applyNumberFormat="1" applyFont="1" applyAlignment="1">
      <alignment horizontal="center"/>
    </xf>
    <xf numFmtId="38" fontId="3" fillId="0" borderId="1" xfId="0" applyNumberFormat="1" applyFont="1" applyBorder="1" applyAlignment="1" applyProtection="1">
      <alignment horizontal="right" vertical="center"/>
      <protection locked="0"/>
    </xf>
    <xf numFmtId="38" fontId="3" fillId="21" borderId="1" xfId="0" applyNumberFormat="1" applyFont="1" applyFill="1" applyBorder="1" applyAlignment="1">
      <alignment horizontal="right"/>
    </xf>
    <xf numFmtId="38" fontId="3" fillId="0" borderId="1" xfId="1" applyNumberFormat="1" applyFont="1" applyFill="1" applyBorder="1" applyAlignment="1" applyProtection="1">
      <protection locked="0"/>
    </xf>
    <xf numFmtId="38" fontId="3" fillId="0" borderId="1" xfId="1" applyNumberFormat="1" applyFont="1" applyFill="1" applyBorder="1" applyProtection="1">
      <protection locked="0"/>
    </xf>
    <xf numFmtId="38" fontId="3" fillId="0" borderId="2" xfId="1" applyNumberFormat="1" applyFont="1" applyFill="1" applyBorder="1" applyProtection="1">
      <protection locked="0"/>
    </xf>
    <xf numFmtId="38" fontId="3" fillId="0" borderId="2" xfId="1" applyNumberFormat="1" applyFont="1" applyFill="1" applyBorder="1" applyAlignment="1" applyProtection="1">
      <protection locked="0"/>
    </xf>
    <xf numFmtId="38" fontId="3" fillId="15" borderId="1" xfId="1" applyNumberFormat="1" applyFont="1" applyFill="1" applyBorder="1" applyProtection="1">
      <protection locked="0"/>
    </xf>
    <xf numFmtId="38" fontId="3" fillId="15" borderId="21" xfId="1" applyNumberFormat="1" applyFont="1" applyFill="1" applyBorder="1" applyProtection="1">
      <protection locked="0"/>
    </xf>
    <xf numFmtId="38" fontId="3" fillId="15" borderId="25" xfId="1" applyNumberFormat="1" applyFont="1" applyFill="1" applyBorder="1" applyProtection="1">
      <protection locked="0"/>
    </xf>
    <xf numFmtId="38" fontId="3" fillId="15" borderId="1" xfId="1" applyNumberFormat="1" applyFont="1" applyFill="1" applyBorder="1" applyProtection="1"/>
    <xf numFmtId="38" fontId="3" fillId="15" borderId="1" xfId="1" applyNumberFormat="1" applyFont="1" applyFill="1" applyBorder="1"/>
    <xf numFmtId="38" fontId="3" fillId="15" borderId="2" xfId="1" applyNumberFormat="1" applyFont="1" applyFill="1" applyBorder="1"/>
    <xf numFmtId="38" fontId="3" fillId="15" borderId="29" xfId="1" applyNumberFormat="1" applyFont="1" applyFill="1" applyBorder="1" applyProtection="1">
      <protection locked="0"/>
    </xf>
    <xf numFmtId="38" fontId="3" fillId="15" borderId="7" xfId="1" applyNumberFormat="1" applyFont="1" applyFill="1" applyBorder="1" applyProtection="1">
      <protection locked="0"/>
    </xf>
    <xf numFmtId="38" fontId="3" fillId="15" borderId="6" xfId="1" applyNumberFormat="1" applyFont="1" applyFill="1" applyBorder="1" applyProtection="1">
      <protection locked="0"/>
    </xf>
    <xf numFmtId="38" fontId="3" fillId="16" borderId="1" xfId="1" applyNumberFormat="1" applyFont="1" applyFill="1" applyBorder="1"/>
    <xf numFmtId="38" fontId="55" fillId="0" borderId="13" xfId="1" applyNumberFormat="1" applyFont="1" applyFill="1" applyBorder="1" applyProtection="1">
      <protection locked="0"/>
    </xf>
    <xf numFmtId="38" fontId="55" fillId="0" borderId="9" xfId="1" applyNumberFormat="1" applyFont="1" applyFill="1" applyBorder="1" applyProtection="1">
      <protection locked="0"/>
    </xf>
    <xf numFmtId="38" fontId="65" fillId="0" borderId="13" xfId="1" applyNumberFormat="1" applyFont="1" applyFill="1" applyBorder="1" applyProtection="1">
      <protection locked="0"/>
    </xf>
    <xf numFmtId="38" fontId="65" fillId="0" borderId="9" xfId="1" applyNumberFormat="1" applyFont="1" applyFill="1" applyBorder="1" applyProtection="1">
      <protection locked="0"/>
    </xf>
    <xf numFmtId="38" fontId="55" fillId="0" borderId="1" xfId="1" applyNumberFormat="1" applyFont="1" applyFill="1" applyBorder="1" applyProtection="1">
      <protection locked="0"/>
    </xf>
    <xf numFmtId="38" fontId="55" fillId="0" borderId="13" xfId="1" applyNumberFormat="1" applyFont="1" applyFill="1" applyBorder="1"/>
    <xf numFmtId="38" fontId="55" fillId="0" borderId="9" xfId="1" applyNumberFormat="1" applyFont="1" applyFill="1" applyBorder="1"/>
    <xf numFmtId="38" fontId="3" fillId="15" borderId="13" xfId="1" applyNumberFormat="1" applyFont="1" applyFill="1" applyBorder="1" applyProtection="1">
      <protection locked="0"/>
    </xf>
    <xf numFmtId="38" fontId="3" fillId="15" borderId="10" xfId="1" applyNumberFormat="1" applyFont="1" applyFill="1" applyBorder="1" applyProtection="1">
      <protection locked="0"/>
    </xf>
    <xf numFmtId="38" fontId="3" fillId="15" borderId="9" xfId="1" applyNumberFormat="1" applyFont="1" applyFill="1" applyBorder="1" applyProtection="1">
      <protection locked="0"/>
    </xf>
    <xf numFmtId="38" fontId="3" fillId="15" borderId="1" xfId="2" applyNumberFormat="1" applyFont="1" applyFill="1" applyBorder="1" applyProtection="1">
      <protection locked="0"/>
    </xf>
    <xf numFmtId="38" fontId="3" fillId="15" borderId="9" xfId="2" applyNumberFormat="1" applyFont="1" applyFill="1" applyBorder="1" applyProtection="1">
      <protection locked="0"/>
    </xf>
    <xf numFmtId="38" fontId="3" fillId="9" borderId="29" xfId="1" applyNumberFormat="1" applyFont="1" applyFill="1" applyBorder="1" applyProtection="1">
      <protection locked="0"/>
    </xf>
    <xf numFmtId="38" fontId="3" fillId="0" borderId="29" xfId="1" applyNumberFormat="1" applyFont="1" applyFill="1" applyBorder="1" applyProtection="1">
      <protection locked="0"/>
    </xf>
    <xf numFmtId="38" fontId="3" fillId="0" borderId="7" xfId="1" applyNumberFormat="1" applyFont="1" applyFill="1" applyBorder="1" applyProtection="1">
      <protection locked="0"/>
    </xf>
    <xf numFmtId="38" fontId="3" fillId="9" borderId="1" xfId="1" applyNumberFormat="1" applyFont="1" applyFill="1" applyBorder="1" applyProtection="1">
      <protection locked="0"/>
    </xf>
    <xf numFmtId="38" fontId="3" fillId="0" borderId="21" xfId="1" applyNumberFormat="1" applyFont="1" applyFill="1" applyBorder="1" applyProtection="1">
      <protection locked="0"/>
    </xf>
    <xf numFmtId="38" fontId="3" fillId="9" borderId="13" xfId="1" applyNumberFormat="1" applyFont="1" applyFill="1" applyBorder="1" applyProtection="1">
      <protection locked="0"/>
    </xf>
    <xf numFmtId="38" fontId="3" fillId="0" borderId="13" xfId="1" applyNumberFormat="1" applyFont="1" applyFill="1" applyBorder="1" applyProtection="1">
      <protection locked="0"/>
    </xf>
    <xf numFmtId="38" fontId="3" fillId="0" borderId="10" xfId="1" applyNumberFormat="1" applyFont="1" applyFill="1" applyBorder="1" applyProtection="1">
      <protection locked="0"/>
    </xf>
    <xf numFmtId="38" fontId="3" fillId="9" borderId="12" xfId="1" applyNumberFormat="1" applyFont="1" applyFill="1" applyBorder="1" applyProtection="1">
      <protection locked="0"/>
    </xf>
    <xf numFmtId="38" fontId="3" fillId="0" borderId="12" xfId="1" applyNumberFormat="1" applyFont="1" applyFill="1" applyBorder="1" applyProtection="1">
      <protection locked="0"/>
    </xf>
    <xf numFmtId="38" fontId="3" fillId="0" borderId="30" xfId="1" applyNumberFormat="1" applyFont="1" applyFill="1" applyBorder="1" applyProtection="1">
      <protection locked="0"/>
    </xf>
    <xf numFmtId="38" fontId="3" fillId="15" borderId="1" xfId="12" applyNumberFormat="1" applyFill="1" applyBorder="1" applyAlignment="1" applyProtection="1">
      <alignment horizontal="right"/>
      <protection locked="0"/>
    </xf>
    <xf numFmtId="38" fontId="3" fillId="23" borderId="1" xfId="12" applyNumberFormat="1" applyFill="1" applyBorder="1" applyAlignment="1">
      <alignment horizontal="right"/>
    </xf>
    <xf numFmtId="38" fontId="6" fillId="23" borderId="1" xfId="12" applyNumberFormat="1" applyFont="1" applyFill="1" applyBorder="1" applyAlignment="1">
      <alignment horizontal="right"/>
    </xf>
    <xf numFmtId="38" fontId="3" fillId="0" borderId="1" xfId="12" applyNumberFormat="1" applyBorder="1" applyAlignment="1" applyProtection="1">
      <alignment horizontal="right"/>
      <protection locked="0"/>
    </xf>
    <xf numFmtId="38" fontId="3" fillId="15" borderId="1" xfId="12" applyNumberFormat="1" applyFill="1" applyBorder="1" applyAlignment="1">
      <alignment horizontal="right"/>
    </xf>
    <xf numFmtId="38" fontId="3" fillId="23" borderId="1" xfId="12" applyNumberFormat="1" applyFill="1" applyBorder="1" applyAlignment="1">
      <alignment horizontal="center"/>
    </xf>
    <xf numFmtId="38" fontId="30" fillId="23" borderId="1" xfId="12" applyNumberFormat="1" applyFont="1" applyFill="1" applyBorder="1" applyAlignment="1">
      <alignment horizontal="right"/>
    </xf>
    <xf numFmtId="38" fontId="30" fillId="15" borderId="1" xfId="12" applyNumberFormat="1" applyFont="1" applyFill="1" applyBorder="1" applyAlignment="1">
      <alignment horizontal="right"/>
    </xf>
    <xf numFmtId="38" fontId="24" fillId="23" borderId="1" xfId="0" applyNumberFormat="1" applyFont="1" applyFill="1" applyBorder="1" applyAlignment="1">
      <alignment wrapText="1"/>
    </xf>
    <xf numFmtId="38" fontId="3" fillId="0" borderId="1" xfId="0" applyNumberFormat="1" applyFont="1" applyBorder="1" applyAlignment="1" applyProtection="1">
      <alignment horizontal="right"/>
      <protection locked="0"/>
    </xf>
    <xf numFmtId="38" fontId="3" fillId="0" borderId="29" xfId="0" applyNumberFormat="1" applyFont="1" applyBorder="1" applyAlignment="1" applyProtection="1">
      <alignment horizontal="right"/>
      <protection locked="0"/>
    </xf>
    <xf numFmtId="38" fontId="3" fillId="10" borderId="1" xfId="0" applyNumberFormat="1" applyFont="1" applyFill="1" applyBorder="1" applyAlignment="1">
      <alignment horizontal="right"/>
    </xf>
    <xf numFmtId="0" fontId="39" fillId="0" borderId="4" xfId="0" applyFont="1" applyBorder="1" applyAlignment="1">
      <alignment horizontal="center" vertical="center"/>
    </xf>
    <xf numFmtId="0" fontId="42" fillId="0" borderId="24" xfId="0" applyFont="1" applyBorder="1" applyAlignment="1">
      <alignment vertical="top" wrapText="1"/>
    </xf>
    <xf numFmtId="0" fontId="3" fillId="0" borderId="24" xfId="0" applyFont="1" applyBorder="1"/>
    <xf numFmtId="49" fontId="6" fillId="0" borderId="4" xfId="0" applyNumberFormat="1" applyFont="1" applyBorder="1"/>
    <xf numFmtId="0" fontId="3" fillId="15" borderId="24" xfId="0" applyFont="1" applyFill="1" applyBorder="1"/>
    <xf numFmtId="0" fontId="5" fillId="16" borderId="0" xfId="0" applyFont="1" applyFill="1"/>
    <xf numFmtId="0" fontId="6" fillId="15" borderId="3" xfId="0" applyFont="1" applyFill="1" applyBorder="1"/>
    <xf numFmtId="0" fontId="5" fillId="16" borderId="0" xfId="0" applyFont="1" applyFill="1" applyAlignment="1">
      <alignment vertical="center"/>
    </xf>
    <xf numFmtId="38" fontId="6" fillId="12" borderId="1" xfId="0" applyNumberFormat="1" applyFont="1" applyFill="1" applyBorder="1"/>
    <xf numFmtId="4" fontId="3" fillId="0" borderId="1" xfId="0" applyNumberFormat="1" applyFont="1" applyBorder="1" applyAlignment="1" applyProtection="1">
      <alignment horizontal="center" vertical="center"/>
      <protection locked="0"/>
    </xf>
    <xf numFmtId="38" fontId="3" fillId="0" borderId="1" xfId="0" applyNumberFormat="1" applyFont="1" applyBorder="1" applyAlignment="1" applyProtection="1">
      <alignment vertical="center"/>
      <protection locked="0"/>
    </xf>
    <xf numFmtId="38" fontId="3" fillId="0" borderId="1" xfId="0" applyNumberFormat="1" applyFont="1" applyBorder="1" applyProtection="1">
      <protection locked="0"/>
    </xf>
    <xf numFmtId="38" fontId="3" fillId="0" borderId="29" xfId="0" applyNumberFormat="1" applyFont="1" applyBorder="1" applyProtection="1">
      <protection locked="0"/>
    </xf>
    <xf numFmtId="4" fontId="3" fillId="0" borderId="2" xfId="0" applyNumberFormat="1" applyFont="1" applyBorder="1" applyAlignment="1" applyProtection="1">
      <alignment horizontal="left"/>
      <protection locked="0"/>
    </xf>
    <xf numFmtId="3" fontId="3" fillId="0" borderId="1" xfId="0" applyNumberFormat="1" applyFont="1" applyBorder="1" applyAlignment="1" applyProtection="1">
      <alignment horizontal="center"/>
      <protection locked="0"/>
    </xf>
    <xf numFmtId="0" fontId="3" fillId="0" borderId="1" xfId="0" applyFont="1" applyBorder="1" applyAlignment="1" applyProtection="1">
      <alignment horizontal="left"/>
      <protection locked="0"/>
    </xf>
    <xf numFmtId="0" fontId="6" fillId="0" borderId="2" xfId="11" quotePrefix="1" applyFont="1" applyBorder="1" applyAlignment="1">
      <alignment horizontal="left"/>
    </xf>
    <xf numFmtId="0" fontId="6" fillId="15" borderId="30" xfId="11" applyFont="1" applyFill="1" applyBorder="1" applyAlignment="1">
      <alignment horizontal="right"/>
    </xf>
    <xf numFmtId="0" fontId="6" fillId="23" borderId="2" xfId="11" quotePrefix="1" applyFont="1" applyFill="1" applyBorder="1" applyAlignment="1">
      <alignment horizontal="left"/>
    </xf>
    <xf numFmtId="0" fontId="6" fillId="23" borderId="21" xfId="11" applyFont="1" applyFill="1" applyBorder="1" applyAlignment="1">
      <alignment horizontal="left"/>
    </xf>
    <xf numFmtId="0" fontId="6" fillId="23" borderId="25" xfId="11" applyFont="1" applyFill="1" applyBorder="1" applyAlignment="1">
      <alignment horizontal="left"/>
    </xf>
    <xf numFmtId="0" fontId="6" fillId="23" borderId="20" xfId="11" applyFont="1" applyFill="1" applyBorder="1"/>
    <xf numFmtId="0" fontId="3" fillId="23" borderId="9" xfId="11" applyFill="1" applyBorder="1"/>
    <xf numFmtId="0" fontId="3" fillId="23" borderId="10" xfId="11" applyFill="1" applyBorder="1"/>
    <xf numFmtId="0" fontId="3" fillId="23" borderId="21" xfId="11" applyFill="1" applyBorder="1"/>
    <xf numFmtId="0" fontId="3" fillId="23" borderId="25" xfId="11" applyFill="1" applyBorder="1"/>
    <xf numFmtId="0" fontId="6" fillId="23" borderId="2" xfId="11" applyFont="1" applyFill="1" applyBorder="1"/>
    <xf numFmtId="49" fontId="6" fillId="23" borderId="2" xfId="11" applyNumberFormat="1" applyFont="1" applyFill="1" applyBorder="1" applyAlignment="1">
      <alignment horizontal="right"/>
    </xf>
    <xf numFmtId="0" fontId="6" fillId="23" borderId="25" xfId="11" applyFont="1" applyFill="1" applyBorder="1"/>
    <xf numFmtId="0" fontId="6" fillId="23" borderId="21" xfId="11" applyFont="1" applyFill="1" applyBorder="1"/>
    <xf numFmtId="0" fontId="3" fillId="23" borderId="1" xfId="11" applyFill="1" applyBorder="1" applyProtection="1">
      <protection locked="0"/>
    </xf>
    <xf numFmtId="38" fontId="3" fillId="23" borderId="1" xfId="11" applyNumberFormat="1" applyFill="1" applyBorder="1"/>
    <xf numFmtId="38" fontId="6" fillId="23" borderId="1" xfId="11" applyNumberFormat="1" applyFont="1" applyFill="1" applyBorder="1"/>
    <xf numFmtId="38" fontId="3" fillId="0" borderId="13" xfId="11" applyNumberFormat="1" applyBorder="1"/>
    <xf numFmtId="38" fontId="3" fillId="0" borderId="13" xfId="11" applyNumberFormat="1" applyBorder="1" applyProtection="1">
      <protection locked="0"/>
    </xf>
    <xf numFmtId="38" fontId="3" fillId="0" borderId="1" xfId="11" applyNumberFormat="1" applyBorder="1" applyProtection="1">
      <protection locked="0"/>
    </xf>
    <xf numFmtId="38" fontId="3" fillId="7" borderId="1" xfId="11" applyNumberFormat="1" applyFill="1" applyBorder="1" applyProtection="1">
      <protection locked="0"/>
    </xf>
    <xf numFmtId="38" fontId="3" fillId="6" borderId="1" xfId="11" applyNumberFormat="1" applyFill="1" applyBorder="1" applyProtection="1">
      <protection locked="0"/>
    </xf>
    <xf numFmtId="38" fontId="3" fillId="23" borderId="13" xfId="11" applyNumberFormat="1" applyFill="1" applyBorder="1"/>
    <xf numFmtId="38" fontId="3" fillId="5" borderId="1" xfId="11" applyNumberFormat="1" applyFill="1" applyBorder="1" applyProtection="1">
      <protection locked="0"/>
    </xf>
    <xf numFmtId="38" fontId="3" fillId="0" borderId="29" xfId="11" applyNumberFormat="1" applyBorder="1"/>
    <xf numFmtId="38" fontId="3" fillId="0" borderId="1" xfId="11" applyNumberFormat="1" applyBorder="1"/>
    <xf numFmtId="0" fontId="9" fillId="14" borderId="25" xfId="11" applyFont="1" applyFill="1" applyBorder="1"/>
    <xf numFmtId="0" fontId="9" fillId="14" borderId="21" xfId="11" applyFont="1" applyFill="1" applyBorder="1"/>
    <xf numFmtId="49" fontId="6" fillId="14" borderId="2" xfId="11" applyNumberFormat="1" applyFont="1" applyFill="1" applyBorder="1" applyAlignment="1">
      <alignment horizontal="right"/>
    </xf>
    <xf numFmtId="0" fontId="9" fillId="14" borderId="25" xfId="11" applyFont="1" applyFill="1" applyBorder="1" applyAlignment="1">
      <alignment horizontal="left"/>
    </xf>
    <xf numFmtId="0" fontId="9" fillId="14" borderId="25" xfId="11" quotePrefix="1" applyFont="1" applyFill="1" applyBorder="1" applyAlignment="1">
      <alignment horizontal="left"/>
    </xf>
    <xf numFmtId="0" fontId="9" fillId="14" borderId="21" xfId="11" quotePrefix="1" applyFont="1" applyFill="1" applyBorder="1" applyAlignment="1">
      <alignment horizontal="left"/>
    </xf>
    <xf numFmtId="49" fontId="6" fillId="14" borderId="2" xfId="13" applyNumberFormat="1" applyFont="1" applyFill="1" applyBorder="1" applyAlignment="1">
      <alignment horizontal="right"/>
    </xf>
    <xf numFmtId="0" fontId="9" fillId="14" borderId="25" xfId="13" applyFont="1" applyFill="1" applyBorder="1" applyAlignment="1">
      <alignment horizontal="left"/>
    </xf>
    <xf numFmtId="0" fontId="9" fillId="14" borderId="25" xfId="13" quotePrefix="1" applyFont="1" applyFill="1" applyBorder="1" applyAlignment="1">
      <alignment horizontal="left"/>
    </xf>
    <xf numFmtId="0" fontId="9" fillId="14" borderId="21" xfId="13" quotePrefix="1" applyFont="1" applyFill="1" applyBorder="1" applyAlignment="1">
      <alignment horizontal="left"/>
    </xf>
    <xf numFmtId="0" fontId="9" fillId="14" borderId="25" xfId="13" applyFont="1" applyFill="1" applyBorder="1"/>
    <xf numFmtId="0" fontId="9" fillId="14" borderId="21" xfId="13" applyFont="1" applyFill="1" applyBorder="1"/>
    <xf numFmtId="37" fontId="3" fillId="14" borderId="1" xfId="13" applyNumberFormat="1" applyFill="1" applyBorder="1"/>
    <xf numFmtId="38" fontId="3" fillId="14" borderId="1" xfId="13" applyNumberFormat="1" applyFill="1" applyBorder="1"/>
    <xf numFmtId="38" fontId="3" fillId="5" borderId="1" xfId="13" applyNumberFormat="1" applyFill="1" applyBorder="1" applyProtection="1">
      <protection locked="0"/>
    </xf>
    <xf numFmtId="38" fontId="3" fillId="14" borderId="1" xfId="11" applyNumberFormat="1" applyFill="1" applyBorder="1"/>
    <xf numFmtId="49" fontId="7" fillId="0" borderId="0" xfId="0" applyNumberFormat="1" applyFont="1" applyAlignment="1">
      <alignment horizontal="left"/>
    </xf>
    <xf numFmtId="49" fontId="7" fillId="0" borderId="4" xfId="0" applyNumberFormat="1" applyFont="1" applyBorder="1" applyAlignment="1">
      <alignment horizontal="left"/>
    </xf>
    <xf numFmtId="0" fontId="3" fillId="0" borderId="1" xfId="0" applyFont="1" applyBorder="1" applyAlignment="1" applyProtection="1">
      <alignment horizontal="left" vertical="center"/>
      <protection locked="0"/>
    </xf>
    <xf numFmtId="0" fontId="8" fillId="0" borderId="24" xfId="0" applyFont="1" applyBorder="1" applyAlignment="1">
      <alignment horizontal="center" vertical="center"/>
    </xf>
    <xf numFmtId="0" fontId="24" fillId="0" borderId="1" xfId="11" applyFont="1" applyBorder="1" applyAlignment="1">
      <alignment horizontal="center"/>
    </xf>
    <xf numFmtId="3" fontId="3" fillId="0" borderId="1" xfId="0" applyNumberFormat="1" applyFont="1" applyBorder="1" applyProtection="1">
      <protection locked="0"/>
    </xf>
    <xf numFmtId="0" fontId="16" fillId="0" borderId="18" xfId="0" applyFont="1" applyBorder="1" applyAlignment="1">
      <alignment horizontal="center" vertical="center"/>
    </xf>
    <xf numFmtId="0" fontId="5" fillId="0" borderId="9" xfId="0" applyFont="1" applyBorder="1"/>
    <xf numFmtId="0" fontId="5" fillId="0" borderId="9" xfId="0" applyFont="1" applyBorder="1" applyAlignment="1">
      <alignment horizontal="left"/>
    </xf>
    <xf numFmtId="49" fontId="7" fillId="0" borderId="9" xfId="0" applyNumberFormat="1" applyFont="1" applyBorder="1" applyAlignment="1">
      <alignment horizontal="left"/>
    </xf>
    <xf numFmtId="0" fontId="7" fillId="0" borderId="17" xfId="0" applyFont="1" applyBorder="1" applyAlignment="1">
      <alignment horizontal="right"/>
    </xf>
    <xf numFmtId="0" fontId="7" fillId="0" borderId="18" xfId="0" applyFont="1" applyBorder="1" applyAlignment="1">
      <alignment horizontal="right"/>
    </xf>
    <xf numFmtId="0" fontId="7" fillId="0" borderId="19" xfId="0" applyFont="1" applyBorder="1" applyAlignment="1">
      <alignment horizontal="right"/>
    </xf>
    <xf numFmtId="0" fontId="7" fillId="0" borderId="3" xfId="0" applyFont="1" applyBorder="1" applyAlignment="1">
      <alignment horizontal="right"/>
    </xf>
    <xf numFmtId="0" fontId="7" fillId="0" borderId="0" xfId="0" applyFont="1" applyAlignment="1">
      <alignment horizontal="right"/>
    </xf>
    <xf numFmtId="0" fontId="7" fillId="0" borderId="4" xfId="0" applyFont="1" applyBorder="1" applyAlignment="1">
      <alignment horizontal="right"/>
    </xf>
    <xf numFmtId="0" fontId="28" fillId="0" borderId="0" xfId="0" applyFont="1" applyAlignment="1">
      <alignment horizontal="center" vertical="center"/>
    </xf>
    <xf numFmtId="0" fontId="7" fillId="0" borderId="14" xfId="0" applyFont="1" applyBorder="1" applyAlignment="1">
      <alignment horizontal="right"/>
    </xf>
    <xf numFmtId="0" fontId="7" fillId="0" borderId="16" xfId="0" applyFont="1" applyBorder="1" applyAlignment="1">
      <alignment horizontal="right"/>
    </xf>
    <xf numFmtId="170" fontId="68" fillId="15" borderId="0" xfId="1" applyNumberFormat="1" applyFont="1" applyFill="1" applyBorder="1" applyAlignment="1">
      <alignment horizontal="center"/>
    </xf>
    <xf numFmtId="0" fontId="69" fillId="15" borderId="0" xfId="0" applyFont="1" applyFill="1" applyAlignment="1">
      <alignment horizontal="center" vertical="center"/>
    </xf>
    <xf numFmtId="0" fontId="70" fillId="15" borderId="0" xfId="0" applyFont="1" applyFill="1" applyAlignment="1">
      <alignment vertical="center"/>
    </xf>
    <xf numFmtId="0" fontId="70" fillId="15" borderId="0" xfId="0" applyFont="1" applyFill="1" applyAlignment="1">
      <alignment horizontal="center" vertical="center"/>
    </xf>
    <xf numFmtId="0" fontId="56" fillId="15" borderId="0" xfId="0" applyFont="1" applyFill="1"/>
    <xf numFmtId="38" fontId="56" fillId="15" borderId="11" xfId="0" applyNumberFormat="1" applyFont="1" applyFill="1" applyBorder="1"/>
    <xf numFmtId="0" fontId="71" fillId="15" borderId="0" xfId="0" applyFont="1" applyFill="1"/>
    <xf numFmtId="37" fontId="56" fillId="15" borderId="0" xfId="0" applyNumberFormat="1" applyFont="1" applyFill="1"/>
    <xf numFmtId="0" fontId="3" fillId="0" borderId="31" xfId="0" applyFont="1" applyBorder="1"/>
    <xf numFmtId="49" fontId="6" fillId="0" borderId="31" xfId="0" applyNumberFormat="1" applyFont="1" applyBorder="1" applyAlignment="1">
      <alignment horizontal="right"/>
    </xf>
    <xf numFmtId="38" fontId="3" fillId="9" borderId="1" xfId="0" applyNumberFormat="1" applyFont="1" applyFill="1" applyBorder="1" applyProtection="1">
      <protection locked="0"/>
    </xf>
    <xf numFmtId="0" fontId="5" fillId="9" borderId="25" xfId="0" quotePrefix="1" applyFont="1" applyFill="1" applyBorder="1" applyAlignment="1">
      <alignment horizontal="left"/>
    </xf>
    <xf numFmtId="0" fontId="5" fillId="9" borderId="5" xfId="0" quotePrefix="1" applyFont="1" applyFill="1" applyBorder="1" applyAlignment="1">
      <alignment horizontal="left"/>
    </xf>
    <xf numFmtId="37" fontId="3" fillId="9" borderId="1" xfId="0" applyNumberFormat="1" applyFont="1" applyFill="1" applyBorder="1" applyProtection="1">
      <protection locked="0"/>
    </xf>
    <xf numFmtId="0" fontId="51" fillId="0" borderId="16" xfId="0" applyFont="1" applyBorder="1"/>
    <xf numFmtId="38" fontId="3" fillId="15" borderId="1" xfId="0" applyNumberFormat="1" applyFont="1" applyFill="1" applyBorder="1" applyProtection="1">
      <protection locked="0"/>
    </xf>
    <xf numFmtId="38" fontId="3" fillId="15" borderId="1" xfId="0" applyNumberFormat="1" applyFont="1" applyFill="1" applyBorder="1"/>
    <xf numFmtId="38" fontId="3" fillId="15" borderId="1" xfId="1" applyNumberFormat="1" applyFont="1" applyFill="1" applyBorder="1" applyAlignment="1"/>
    <xf numFmtId="38" fontId="3" fillId="15" borderId="2" xfId="1" applyNumberFormat="1" applyFont="1" applyFill="1" applyBorder="1" applyProtection="1"/>
    <xf numFmtId="38" fontId="3" fillId="15" borderId="1" xfId="1" applyNumberFormat="1" applyFont="1" applyFill="1" applyBorder="1" applyAlignment="1" applyProtection="1"/>
    <xf numFmtId="38" fontId="3" fillId="15" borderId="1" xfId="1" applyNumberFormat="1" applyFont="1" applyFill="1" applyBorder="1" applyAlignment="1" applyProtection="1">
      <protection locked="0"/>
    </xf>
    <xf numFmtId="38" fontId="3" fillId="15" borderId="25" xfId="1" applyNumberFormat="1" applyFont="1" applyFill="1" applyBorder="1" applyAlignment="1"/>
    <xf numFmtId="0" fontId="3" fillId="15" borderId="0" xfId="0" applyFont="1" applyFill="1" applyAlignment="1">
      <alignment horizontal="right"/>
    </xf>
    <xf numFmtId="0" fontId="3" fillId="16" borderId="3" xfId="0" applyFont="1" applyFill="1" applyBorder="1" applyAlignment="1">
      <alignment horizontal="right"/>
    </xf>
    <xf numFmtId="0" fontId="3" fillId="15" borderId="18" xfId="0" applyFont="1" applyFill="1" applyBorder="1" applyAlignment="1">
      <alignment horizontal="center" vertical="center"/>
    </xf>
    <xf numFmtId="177" fontId="61" fillId="15" borderId="0" xfId="0" applyNumberFormat="1" applyFont="1" applyFill="1" applyAlignment="1">
      <alignment vertical="center"/>
    </xf>
    <xf numFmtId="0" fontId="3" fillId="16" borderId="6" xfId="0" applyFont="1" applyFill="1" applyBorder="1"/>
    <xf numFmtId="0" fontId="57" fillId="16" borderId="6" xfId="0" applyFont="1" applyFill="1" applyBorder="1" applyAlignment="1">
      <alignment vertical="center"/>
    </xf>
    <xf numFmtId="0" fontId="57" fillId="16" borderId="7" xfId="0" applyFont="1" applyFill="1" applyBorder="1" applyAlignment="1">
      <alignment vertical="center"/>
    </xf>
    <xf numFmtId="0" fontId="57" fillId="16" borderId="9" xfId="0" applyFont="1" applyFill="1" applyBorder="1" applyAlignment="1">
      <alignment vertical="center"/>
    </xf>
    <xf numFmtId="0" fontId="57" fillId="16" borderId="10" xfId="0" applyFont="1" applyFill="1" applyBorder="1" applyAlignment="1">
      <alignment vertical="center"/>
    </xf>
    <xf numFmtId="37" fontId="3" fillId="0" borderId="25" xfId="11" applyNumberFormat="1" applyBorder="1"/>
    <xf numFmtId="0" fontId="3" fillId="5" borderId="31" xfId="11" applyFill="1" applyBorder="1"/>
    <xf numFmtId="0" fontId="3" fillId="5" borderId="26" xfId="11" applyFill="1" applyBorder="1"/>
    <xf numFmtId="37" fontId="3" fillId="15" borderId="25" xfId="11" applyNumberFormat="1" applyFill="1" applyBorder="1"/>
    <xf numFmtId="0" fontId="7" fillId="16" borderId="18" xfId="0" applyFont="1" applyFill="1" applyBorder="1" applyAlignment="1">
      <alignment vertical="center"/>
    </xf>
    <xf numFmtId="0" fontId="7" fillId="16" borderId="19" xfId="0" applyFont="1" applyFill="1" applyBorder="1" applyAlignment="1">
      <alignment vertical="center"/>
    </xf>
    <xf numFmtId="0" fontId="7" fillId="16" borderId="4" xfId="0" applyFont="1" applyFill="1" applyBorder="1" applyAlignment="1">
      <alignment vertical="center"/>
    </xf>
    <xf numFmtId="0" fontId="8" fillId="16" borderId="4" xfId="17" applyFont="1" applyFill="1" applyBorder="1" applyAlignment="1">
      <alignment horizontal="centerContinuous"/>
    </xf>
    <xf numFmtId="38" fontId="3" fillId="0" borderId="1" xfId="17" applyNumberFormat="1" applyFont="1" applyBorder="1" applyAlignment="1" applyProtection="1">
      <alignment horizontal="right" vertical="center"/>
      <protection locked="0"/>
    </xf>
    <xf numFmtId="9" fontId="3" fillId="0" borderId="1" xfId="17" applyNumberFormat="1" applyFont="1" applyBorder="1" applyAlignment="1">
      <alignment horizontal="right"/>
    </xf>
    <xf numFmtId="0" fontId="43" fillId="22" borderId="1" xfId="0" applyFont="1" applyFill="1" applyBorder="1" applyAlignment="1">
      <alignment vertical="center"/>
    </xf>
    <xf numFmtId="38" fontId="3" fillId="16" borderId="1" xfId="0" applyNumberFormat="1" applyFont="1" applyFill="1" applyBorder="1" applyProtection="1">
      <protection locked="0"/>
    </xf>
    <xf numFmtId="38" fontId="3" fillId="16" borderId="1" xfId="0" applyNumberFormat="1" applyFont="1" applyFill="1" applyBorder="1" applyAlignment="1" applyProtection="1">
      <alignment horizontal="right"/>
      <protection locked="0"/>
    </xf>
    <xf numFmtId="38" fontId="3" fillId="16" borderId="1" xfId="0" applyNumberFormat="1" applyFont="1" applyFill="1" applyBorder="1"/>
    <xf numFmtId="38" fontId="6" fillId="16" borderId="1" xfId="0" applyNumberFormat="1" applyFont="1" applyFill="1" applyBorder="1" applyProtection="1">
      <protection locked="0"/>
    </xf>
    <xf numFmtId="38" fontId="6" fillId="20" borderId="1" xfId="0" applyNumberFormat="1" applyFont="1" applyFill="1" applyBorder="1" applyAlignment="1">
      <alignment vertical="center"/>
    </xf>
    <xf numFmtId="0" fontId="3" fillId="14" borderId="13" xfId="0" applyFont="1" applyFill="1" applyBorder="1" applyProtection="1">
      <protection locked="0"/>
    </xf>
    <xf numFmtId="4" fontId="3" fillId="16" borderId="1" xfId="0" applyNumberFormat="1" applyFont="1" applyFill="1" applyBorder="1" applyProtection="1">
      <protection locked="0"/>
    </xf>
    <xf numFmtId="4" fontId="6" fillId="20" borderId="1" xfId="0" applyNumberFormat="1" applyFont="1" applyFill="1" applyBorder="1" applyAlignment="1">
      <alignment vertical="center"/>
    </xf>
    <xf numFmtId="0" fontId="6" fillId="21" borderId="7" xfId="0" applyFont="1" applyFill="1" applyBorder="1"/>
    <xf numFmtId="0" fontId="6" fillId="21" borderId="9" xfId="0" applyFont="1" applyFill="1" applyBorder="1"/>
    <xf numFmtId="0" fontId="6" fillId="21" borderId="10" xfId="0" applyFont="1" applyFill="1" applyBorder="1"/>
    <xf numFmtId="38" fontId="3" fillId="16" borderId="21" xfId="0" applyNumberFormat="1" applyFont="1" applyFill="1" applyBorder="1" applyProtection="1">
      <protection locked="0"/>
    </xf>
    <xf numFmtId="10" fontId="3" fillId="16" borderId="1" xfId="0" applyNumberFormat="1" applyFont="1" applyFill="1" applyBorder="1" applyProtection="1">
      <protection locked="0"/>
    </xf>
    <xf numFmtId="38" fontId="3" fillId="15" borderId="25" xfId="12" applyNumberFormat="1" applyFill="1" applyBorder="1" applyProtection="1">
      <protection locked="0"/>
    </xf>
    <xf numFmtId="38" fontId="3" fillId="15" borderId="1" xfId="12" applyNumberFormat="1" applyFill="1" applyBorder="1" applyProtection="1">
      <protection locked="0"/>
    </xf>
    <xf numFmtId="38" fontId="3" fillId="15" borderId="21" xfId="12" applyNumberFormat="1" applyFill="1" applyBorder="1" applyProtection="1">
      <protection locked="0"/>
    </xf>
    <xf numFmtId="38" fontId="6" fillId="15" borderId="21" xfId="12" applyNumberFormat="1" applyFont="1" applyFill="1" applyBorder="1"/>
    <xf numFmtId="0" fontId="6" fillId="23" borderId="1" xfId="12" applyFont="1" applyFill="1" applyBorder="1" applyAlignment="1">
      <alignment horizontal="center"/>
    </xf>
    <xf numFmtId="0" fontId="6" fillId="23" borderId="21" xfId="12" applyFont="1" applyFill="1" applyBorder="1" applyAlignment="1">
      <alignment horizontal="center"/>
    </xf>
    <xf numFmtId="0" fontId="6" fillId="23" borderId="25" xfId="12" applyFont="1" applyFill="1" applyBorder="1"/>
    <xf numFmtId="3" fontId="6" fillId="23" borderId="1" xfId="12" applyNumberFormat="1" applyFont="1" applyFill="1" applyBorder="1" applyAlignment="1">
      <alignment horizontal="center"/>
    </xf>
    <xf numFmtId="3" fontId="6" fillId="23" borderId="21" xfId="12" applyNumberFormat="1" applyFont="1" applyFill="1" applyBorder="1" applyAlignment="1">
      <alignment horizontal="center"/>
    </xf>
    <xf numFmtId="0" fontId="3" fillId="23" borderId="21" xfId="12" applyFill="1" applyBorder="1"/>
    <xf numFmtId="3" fontId="6" fillId="23" borderId="21" xfId="12" applyNumberFormat="1" applyFont="1" applyFill="1" applyBorder="1"/>
    <xf numFmtId="0" fontId="6" fillId="23" borderId="21" xfId="12" applyFont="1" applyFill="1" applyBorder="1"/>
    <xf numFmtId="3" fontId="3" fillId="23" borderId="21" xfId="12" applyNumberFormat="1" applyFill="1" applyBorder="1"/>
    <xf numFmtId="3" fontId="6" fillId="23" borderId="10" xfId="12" applyNumberFormat="1" applyFont="1" applyFill="1" applyBorder="1" applyAlignment="1">
      <alignment horizontal="center"/>
    </xf>
    <xf numFmtId="3" fontId="6" fillId="23" borderId="1" xfId="12" applyNumberFormat="1" applyFont="1" applyFill="1" applyBorder="1"/>
    <xf numFmtId="3" fontId="3" fillId="23" borderId="25" xfId="12" applyNumberFormat="1" applyFill="1" applyBorder="1"/>
    <xf numFmtId="0" fontId="5" fillId="23" borderId="25" xfId="12" applyFont="1" applyFill="1" applyBorder="1"/>
    <xf numFmtId="38" fontId="6" fillId="15" borderId="1" xfId="12" applyNumberFormat="1" applyFont="1" applyFill="1" applyBorder="1"/>
    <xf numFmtId="38" fontId="3" fillId="19" borderId="21" xfId="12" applyNumberFormat="1" applyFill="1" applyBorder="1" applyProtection="1">
      <protection locked="0"/>
    </xf>
    <xf numFmtId="38" fontId="6" fillId="19" borderId="21" xfId="12" applyNumberFormat="1" applyFont="1" applyFill="1" applyBorder="1"/>
    <xf numFmtId="4" fontId="3" fillId="15" borderId="21" xfId="12" applyNumberFormat="1" applyFill="1" applyBorder="1" applyProtection="1">
      <protection locked="0"/>
    </xf>
    <xf numFmtId="38" fontId="3" fillId="15" borderId="10" xfId="12" applyNumberFormat="1" applyFill="1" applyBorder="1" applyProtection="1">
      <protection locked="0"/>
    </xf>
    <xf numFmtId="38" fontId="3" fillId="15" borderId="30" xfId="12" applyNumberFormat="1" applyFill="1" applyBorder="1" applyProtection="1">
      <protection locked="0"/>
    </xf>
    <xf numFmtId="38" fontId="6" fillId="15" borderId="10" xfId="12" applyNumberFormat="1" applyFont="1" applyFill="1" applyBorder="1"/>
    <xf numFmtId="38" fontId="3" fillId="15" borderId="1" xfId="0" applyNumberFormat="1" applyFont="1" applyFill="1" applyBorder="1" applyAlignment="1" applyProtection="1">
      <alignment horizontal="right" vertical="center"/>
      <protection locked="0"/>
    </xf>
    <xf numFmtId="49" fontId="3" fillId="23" borderId="25" xfId="14" applyNumberFormat="1" applyFill="1" applyBorder="1"/>
    <xf numFmtId="0" fontId="3" fillId="23" borderId="25" xfId="14" applyFill="1" applyBorder="1"/>
    <xf numFmtId="3" fontId="6" fillId="23" borderId="25" xfId="14" applyNumberFormat="1" applyFont="1" applyFill="1" applyBorder="1" applyAlignment="1">
      <alignment horizontal="center" vertical="center"/>
    </xf>
    <xf numFmtId="3" fontId="3" fillId="23" borderId="25" xfId="14" applyNumberFormat="1" applyFill="1" applyBorder="1"/>
    <xf numFmtId="3" fontId="3" fillId="23" borderId="28" xfId="14" applyNumberFormat="1" applyFill="1" applyBorder="1"/>
    <xf numFmtId="0" fontId="7" fillId="15" borderId="17" xfId="12" applyFont="1" applyFill="1" applyBorder="1"/>
    <xf numFmtId="0" fontId="7" fillId="15" borderId="3" xfId="12" applyFont="1" applyFill="1" applyBorder="1"/>
    <xf numFmtId="0" fontId="3" fillId="15" borderId="3" xfId="12" applyFill="1" applyBorder="1"/>
    <xf numFmtId="0" fontId="3" fillId="15" borderId="14" xfId="12" applyFill="1" applyBorder="1"/>
    <xf numFmtId="0" fontId="3" fillId="15" borderId="16" xfId="12" applyFill="1" applyBorder="1"/>
    <xf numFmtId="0" fontId="7" fillId="15" borderId="19" xfId="12" applyFont="1" applyFill="1" applyBorder="1"/>
    <xf numFmtId="0" fontId="7" fillId="15" borderId="4" xfId="12" applyFont="1" applyFill="1" applyBorder="1"/>
    <xf numFmtId="0" fontId="7" fillId="15" borderId="4" xfId="12" applyFont="1" applyFill="1" applyBorder="1" applyAlignment="1">
      <alignment horizontal="centerContinuous"/>
    </xf>
    <xf numFmtId="0" fontId="6" fillId="15" borderId="4" xfId="12" applyFont="1" applyFill="1" applyBorder="1" applyAlignment="1">
      <alignment horizontal="center"/>
    </xf>
    <xf numFmtId="0" fontId="3" fillId="15" borderId="4" xfId="12" applyFill="1" applyBorder="1"/>
    <xf numFmtId="0" fontId="7" fillId="15" borderId="18" xfId="12" applyFont="1" applyFill="1" applyBorder="1"/>
    <xf numFmtId="0" fontId="7" fillId="15" borderId="0" xfId="12" applyFont="1" applyFill="1"/>
    <xf numFmtId="0" fontId="7" fillId="15" borderId="0" xfId="12" applyFont="1" applyFill="1" applyAlignment="1">
      <alignment horizontal="centerContinuous"/>
    </xf>
    <xf numFmtId="0" fontId="7" fillId="15" borderId="0" xfId="12" applyFont="1" applyFill="1" applyAlignment="1">
      <alignment horizontal="right"/>
    </xf>
    <xf numFmtId="0" fontId="6" fillId="23" borderId="7" xfId="12" applyFont="1" applyFill="1" applyBorder="1"/>
    <xf numFmtId="0" fontId="6" fillId="23" borderId="5" xfId="12" applyFont="1" applyFill="1" applyBorder="1"/>
    <xf numFmtId="38" fontId="3" fillId="0" borderId="1" xfId="12" applyNumberFormat="1" applyBorder="1" applyProtection="1">
      <protection locked="0"/>
    </xf>
    <xf numFmtId="0" fontId="6" fillId="15" borderId="2" xfId="12" applyFont="1" applyFill="1" applyBorder="1" applyAlignment="1">
      <alignment horizontal="center" vertical="center"/>
    </xf>
    <xf numFmtId="0" fontId="6" fillId="15" borderId="25" xfId="12" applyFont="1" applyFill="1" applyBorder="1" applyAlignment="1">
      <alignment horizontal="center" vertical="center"/>
    </xf>
    <xf numFmtId="3" fontId="6" fillId="15" borderId="25" xfId="12" applyNumberFormat="1" applyFont="1" applyFill="1" applyBorder="1" applyAlignment="1">
      <alignment horizontal="center" vertical="center"/>
    </xf>
    <xf numFmtId="0" fontId="10" fillId="0" borderId="15" xfId="15" applyFont="1" applyBorder="1"/>
    <xf numFmtId="0" fontId="10" fillId="0" borderId="15" xfId="15" applyFont="1" applyBorder="1" applyAlignment="1">
      <alignment horizontal="center"/>
    </xf>
    <xf numFmtId="0" fontId="45" fillId="0" borderId="1" xfId="18" applyFont="1" applyBorder="1"/>
    <xf numFmtId="0" fontId="20" fillId="22" borderId="29" xfId="18" applyFont="1" applyFill="1" applyBorder="1"/>
    <xf numFmtId="0" fontId="17" fillId="22" borderId="13" xfId="18" applyFont="1" applyFill="1" applyBorder="1"/>
    <xf numFmtId="0" fontId="58" fillId="0" borderId="1" xfId="0" applyFont="1" applyBorder="1" applyAlignment="1" applyProtection="1">
      <alignment horizontal="left" indent="4"/>
      <protection locked="0"/>
    </xf>
    <xf numFmtId="169" fontId="58" fillId="0" borderId="1" xfId="0" applyNumberFormat="1" applyFont="1" applyBorder="1" applyAlignment="1" applyProtection="1">
      <alignment horizontal="left"/>
      <protection locked="0"/>
    </xf>
    <xf numFmtId="0" fontId="3" fillId="0" borderId="1" xfId="0" applyFont="1" applyBorder="1" applyAlignment="1" applyProtection="1">
      <alignment vertical="center"/>
      <protection locked="0"/>
    </xf>
    <xf numFmtId="0" fontId="5" fillId="23" borderId="1" xfId="19" applyFont="1" applyFill="1" applyBorder="1"/>
    <xf numFmtId="0" fontId="9" fillId="23" borderId="1" xfId="19" applyFont="1" applyFill="1" applyBorder="1"/>
    <xf numFmtId="38" fontId="10" fillId="21" borderId="1" xfId="15" applyNumberFormat="1" applyFont="1" applyFill="1" applyBorder="1" applyAlignment="1">
      <alignment horizontal="right" vertical="top" wrapText="1"/>
    </xf>
    <xf numFmtId="0" fontId="13" fillId="0" borderId="0" xfId="15" applyFont="1" applyAlignment="1">
      <alignment horizontal="left" vertical="center"/>
    </xf>
    <xf numFmtId="38" fontId="10" fillId="21" borderId="1" xfId="15" applyNumberFormat="1" applyFont="1" applyFill="1" applyBorder="1" applyAlignment="1">
      <alignment horizontal="right" vertical="top"/>
    </xf>
    <xf numFmtId="38" fontId="11" fillId="21" borderId="1" xfId="15" applyNumberFormat="1" applyFont="1" applyFill="1" applyBorder="1" applyAlignment="1">
      <alignment horizontal="right" vertical="top"/>
    </xf>
    <xf numFmtId="0" fontId="6" fillId="23" borderId="2" xfId="0" applyFont="1" applyFill="1" applyBorder="1" applyAlignment="1">
      <alignment vertical="center"/>
    </xf>
    <xf numFmtId="0" fontId="10" fillId="21" borderId="25" xfId="0" applyFont="1" applyFill="1" applyBorder="1"/>
    <xf numFmtId="0" fontId="11" fillId="21" borderId="25" xfId="0" applyFont="1" applyFill="1" applyBorder="1" applyAlignment="1">
      <alignment horizontal="center"/>
    </xf>
    <xf numFmtId="0" fontId="11" fillId="21" borderId="21" xfId="0" applyFont="1" applyFill="1" applyBorder="1" applyAlignment="1">
      <alignment horizontal="center"/>
    </xf>
    <xf numFmtId="3" fontId="3" fillId="0" borderId="1" xfId="0" applyNumberFormat="1" applyFont="1" applyBorder="1" applyAlignment="1" applyProtection="1">
      <alignment horizontal="right" vertical="center"/>
      <protection locked="0"/>
    </xf>
    <xf numFmtId="37" fontId="10" fillId="23" borderId="2" xfId="15" applyNumberFormat="1" applyFont="1" applyFill="1" applyBorder="1" applyAlignment="1">
      <alignment horizontal="right"/>
    </xf>
    <xf numFmtId="0" fontId="11" fillId="23" borderId="25" xfId="0" applyFont="1" applyFill="1" applyBorder="1" applyAlignment="1">
      <alignment horizontal="right"/>
    </xf>
    <xf numFmtId="37" fontId="11" fillId="21" borderId="21" xfId="0" applyNumberFormat="1" applyFont="1" applyFill="1" applyBorder="1" applyAlignment="1">
      <alignment horizontal="center"/>
    </xf>
    <xf numFmtId="38" fontId="3" fillId="9" borderId="1" xfId="0" applyNumberFormat="1" applyFont="1" applyFill="1" applyBorder="1" applyAlignment="1" applyProtection="1">
      <alignment horizontal="right" vertical="center"/>
      <protection locked="0"/>
    </xf>
    <xf numFmtId="37" fontId="10" fillId="23" borderId="25" xfId="15" applyNumberFormat="1" applyFont="1" applyFill="1" applyBorder="1" applyAlignment="1">
      <alignment horizontal="right"/>
    </xf>
    <xf numFmtId="0" fontId="6" fillId="23" borderId="9" xfId="11" applyFont="1" applyFill="1" applyBorder="1"/>
    <xf numFmtId="0" fontId="6" fillId="24" borderId="9" xfId="11" applyFont="1" applyFill="1" applyBorder="1" applyAlignment="1">
      <alignment horizontal="left"/>
    </xf>
    <xf numFmtId="0" fontId="6" fillId="23" borderId="9" xfId="11" applyFont="1" applyFill="1" applyBorder="1" applyAlignment="1">
      <alignment horizontal="center"/>
    </xf>
    <xf numFmtId="0" fontId="6" fillId="23" borderId="25" xfId="11" applyFont="1" applyFill="1" applyBorder="1" applyAlignment="1">
      <alignment horizontal="center"/>
    </xf>
    <xf numFmtId="0" fontId="6" fillId="23" borderId="0" xfId="11" applyFont="1" applyFill="1" applyAlignment="1">
      <alignment horizontal="center"/>
    </xf>
    <xf numFmtId="0" fontId="6" fillId="23" borderId="30" xfId="11" applyFont="1" applyFill="1" applyBorder="1" applyAlignment="1">
      <alignment horizontal="center"/>
    </xf>
    <xf numFmtId="0" fontId="6" fillId="23" borderId="2" xfId="11" quotePrefix="1" applyFont="1" applyFill="1" applyBorder="1"/>
    <xf numFmtId="0" fontId="6" fillId="23" borderId="25" xfId="11" quotePrefix="1" applyFont="1" applyFill="1" applyBorder="1"/>
    <xf numFmtId="0" fontId="6" fillId="24" borderId="25" xfId="11" applyFont="1" applyFill="1" applyBorder="1" applyAlignment="1">
      <alignment horizontal="left"/>
    </xf>
    <xf numFmtId="38" fontId="6" fillId="23" borderId="1" xfId="11" quotePrefix="1" applyNumberFormat="1" applyFont="1" applyFill="1" applyBorder="1"/>
    <xf numFmtId="0" fontId="6" fillId="23" borderId="25" xfId="11" quotePrefix="1" applyFont="1" applyFill="1" applyBorder="1" applyAlignment="1">
      <alignment horizontal="right"/>
    </xf>
    <xf numFmtId="3" fontId="6" fillId="23" borderId="1" xfId="11" applyNumberFormat="1" applyFont="1" applyFill="1" applyBorder="1"/>
    <xf numFmtId="0" fontId="6" fillId="15" borderId="8" xfId="11" quotePrefix="1" applyFont="1" applyFill="1" applyBorder="1" applyAlignment="1">
      <alignment horizontal="left"/>
    </xf>
    <xf numFmtId="0" fontId="6" fillId="15" borderId="0" xfId="11" quotePrefix="1" applyFont="1" applyFill="1" applyAlignment="1">
      <alignment horizontal="left"/>
    </xf>
    <xf numFmtId="0" fontId="6" fillId="15" borderId="30" xfId="11" quotePrefix="1" applyFont="1" applyFill="1" applyBorder="1" applyAlignment="1">
      <alignment horizontal="left"/>
    </xf>
    <xf numFmtId="0" fontId="6" fillId="15" borderId="5" xfId="11" quotePrefix="1" applyFont="1" applyFill="1" applyBorder="1" applyAlignment="1">
      <alignment horizontal="left"/>
    </xf>
    <xf numFmtId="0" fontId="6" fillId="15" borderId="6" xfId="11" quotePrefix="1" applyFont="1" applyFill="1" applyBorder="1" applyAlignment="1">
      <alignment horizontal="left"/>
    </xf>
    <xf numFmtId="0" fontId="6" fillId="15" borderId="7" xfId="11" quotePrefix="1" applyFont="1" applyFill="1" applyBorder="1" applyAlignment="1">
      <alignment horizontal="left"/>
    </xf>
    <xf numFmtId="0" fontId="3" fillId="15" borderId="8" xfId="11" quotePrefix="1" applyFill="1" applyBorder="1" applyAlignment="1">
      <alignment horizontal="left"/>
    </xf>
    <xf numFmtId="0" fontId="3" fillId="15" borderId="0" xfId="11" quotePrefix="1" applyFill="1" applyAlignment="1">
      <alignment horizontal="left"/>
    </xf>
    <xf numFmtId="0" fontId="3" fillId="15" borderId="30" xfId="11" quotePrefix="1" applyFill="1" applyBorder="1" applyAlignment="1">
      <alignment horizontal="left"/>
    </xf>
    <xf numFmtId="0" fontId="6" fillId="15" borderId="25" xfId="11" quotePrefix="1" applyFont="1" applyFill="1" applyBorder="1" applyAlignment="1">
      <alignment horizontal="left"/>
    </xf>
    <xf numFmtId="0" fontId="6" fillId="15" borderId="21" xfId="11" quotePrefix="1" applyFont="1" applyFill="1" applyBorder="1" applyAlignment="1">
      <alignment horizontal="left"/>
    </xf>
    <xf numFmtId="0" fontId="3" fillId="15" borderId="21" xfId="11" applyFill="1" applyBorder="1"/>
    <xf numFmtId="0" fontId="7" fillId="16" borderId="0" xfId="0" applyFont="1" applyFill="1" applyAlignment="1">
      <alignment horizontal="left"/>
    </xf>
    <xf numFmtId="167" fontId="62" fillId="16" borderId="0" xfId="0" applyNumberFormat="1" applyFont="1" applyFill="1" applyAlignment="1">
      <alignment horizontal="center"/>
    </xf>
    <xf numFmtId="38" fontId="3" fillId="21" borderId="1" xfId="15" applyNumberFormat="1" applyFont="1" applyFill="1" applyBorder="1" applyAlignment="1">
      <alignment horizontal="right" vertical="top"/>
    </xf>
    <xf numFmtId="0" fontId="5" fillId="23" borderId="2" xfId="19" applyFont="1" applyFill="1" applyBorder="1"/>
    <xf numFmtId="0" fontId="6" fillId="23" borderId="25" xfId="15" applyFont="1" applyFill="1" applyBorder="1" applyAlignment="1">
      <alignment horizontal="right"/>
    </xf>
    <xf numFmtId="0" fontId="6" fillId="23" borderId="25" xfId="15" applyFont="1" applyFill="1" applyBorder="1"/>
    <xf numFmtId="0" fontId="3" fillId="21" borderId="25" xfId="0" applyFont="1" applyFill="1" applyBorder="1" applyAlignment="1">
      <alignment horizontal="center"/>
    </xf>
    <xf numFmtId="0" fontId="3" fillId="21" borderId="21" xfId="0" applyFont="1" applyFill="1" applyBorder="1" applyAlignment="1">
      <alignment horizontal="right"/>
    </xf>
    <xf numFmtId="38" fontId="6" fillId="21" borderId="1" xfId="15" applyNumberFormat="1" applyFont="1" applyFill="1" applyBorder="1" applyAlignment="1">
      <alignment horizontal="right" vertical="top"/>
    </xf>
    <xf numFmtId="9" fontId="3" fillId="21" borderId="1" xfId="0" applyNumberFormat="1" applyFont="1" applyFill="1" applyBorder="1" applyAlignment="1">
      <alignment horizontal="center"/>
    </xf>
    <xf numFmtId="0" fontId="6" fillId="23" borderId="2" xfId="15" applyFont="1" applyFill="1" applyBorder="1" applyAlignment="1">
      <alignment horizontal="right"/>
    </xf>
    <xf numFmtId="0" fontId="42" fillId="23" borderId="2" xfId="0" applyFont="1" applyFill="1" applyBorder="1" applyAlignment="1">
      <alignment horizontal="center"/>
    </xf>
    <xf numFmtId="0" fontId="3" fillId="21" borderId="21" xfId="0" applyFont="1" applyFill="1" applyBorder="1" applyAlignment="1">
      <alignment horizontal="center"/>
    </xf>
    <xf numFmtId="38" fontId="10" fillId="0" borderId="1" xfId="15" applyNumberFormat="1" applyFont="1" applyBorder="1" applyAlignment="1">
      <alignment horizontal="right" vertical="center"/>
    </xf>
    <xf numFmtId="9" fontId="11" fillId="21" borderId="1" xfId="0" applyNumberFormat="1" applyFont="1" applyFill="1" applyBorder="1" applyAlignment="1">
      <alignment horizontal="center"/>
    </xf>
    <xf numFmtId="3" fontId="3" fillId="21" borderId="1" xfId="0" applyNumberFormat="1" applyFont="1" applyFill="1" applyBorder="1" applyAlignment="1">
      <alignment horizontal="right" vertical="center"/>
    </xf>
    <xf numFmtId="38" fontId="6" fillId="21" borderId="1" xfId="0" applyNumberFormat="1" applyFont="1" applyFill="1" applyBorder="1" applyAlignment="1">
      <alignment horizontal="right" vertical="center"/>
    </xf>
    <xf numFmtId="38" fontId="11" fillId="0" borderId="2" xfId="0" applyNumberFormat="1" applyFont="1" applyBorder="1" applyAlignment="1" applyProtection="1">
      <alignment horizontal="right" vertical="center"/>
      <protection locked="0"/>
    </xf>
    <xf numFmtId="0" fontId="3" fillId="0" borderId="2" xfId="0" applyFont="1" applyBorder="1" applyAlignment="1" applyProtection="1">
      <alignment vertical="center"/>
      <protection locked="0"/>
    </xf>
    <xf numFmtId="38" fontId="10" fillId="23" borderId="2" xfId="15" applyNumberFormat="1" applyFont="1" applyFill="1" applyBorder="1" applyAlignment="1">
      <alignment horizontal="right"/>
    </xf>
    <xf numFmtId="0" fontId="11" fillId="23" borderId="25" xfId="0" applyFont="1" applyFill="1" applyBorder="1"/>
    <xf numFmtId="38" fontId="11" fillId="21" borderId="21" xfId="0" applyNumberFormat="1" applyFont="1" applyFill="1" applyBorder="1" applyAlignment="1">
      <alignment horizontal="right"/>
    </xf>
    <xf numFmtId="0" fontId="6" fillId="23" borderId="0" xfId="0" applyFont="1" applyFill="1"/>
    <xf numFmtId="0" fontId="3" fillId="23" borderId="0" xfId="0" applyFont="1" applyFill="1"/>
    <xf numFmtId="0" fontId="3" fillId="23" borderId="30" xfId="0" applyFont="1" applyFill="1" applyBorder="1"/>
    <xf numFmtId="0" fontId="6" fillId="23" borderId="25" xfId="0" applyFont="1" applyFill="1" applyBorder="1" applyAlignment="1">
      <alignment horizontal="left"/>
    </xf>
    <xf numFmtId="0" fontId="6" fillId="23" borderId="25" xfId="0" quotePrefix="1" applyFont="1" applyFill="1" applyBorder="1" applyAlignment="1">
      <alignment horizontal="left"/>
    </xf>
    <xf numFmtId="0" fontId="6" fillId="23" borderId="25" xfId="0" applyFont="1" applyFill="1" applyBorder="1"/>
    <xf numFmtId="0" fontId="49" fillId="23" borderId="25" xfId="0" applyFont="1" applyFill="1" applyBorder="1"/>
    <xf numFmtId="38" fontId="6" fillId="20" borderId="1" xfId="1" applyNumberFormat="1" applyFont="1" applyFill="1" applyBorder="1" applyAlignment="1">
      <alignment horizontal="right"/>
    </xf>
    <xf numFmtId="0" fontId="6" fillId="23" borderId="6" xfId="0" applyFont="1" applyFill="1" applyBorder="1"/>
    <xf numFmtId="0" fontId="3" fillId="23" borderId="6" xfId="0" applyFont="1" applyFill="1" applyBorder="1"/>
    <xf numFmtId="0" fontId="9" fillId="23" borderId="25" xfId="0" applyFont="1" applyFill="1" applyBorder="1"/>
    <xf numFmtId="0" fontId="3" fillId="23" borderId="25" xfId="0" applyFont="1" applyFill="1" applyBorder="1" applyAlignment="1">
      <alignment horizontal="centerContinuous"/>
    </xf>
    <xf numFmtId="0" fontId="3" fillId="23" borderId="21" xfId="0" applyFont="1" applyFill="1" applyBorder="1"/>
    <xf numFmtId="38" fontId="6" fillId="21" borderId="1" xfId="1" applyNumberFormat="1" applyFont="1" applyFill="1" applyBorder="1" applyAlignment="1" applyProtection="1"/>
    <xf numFmtId="38" fontId="6" fillId="21" borderId="2" xfId="1" applyNumberFormat="1" applyFont="1" applyFill="1" applyBorder="1" applyAlignment="1" applyProtection="1"/>
    <xf numFmtId="38" fontId="6" fillId="23" borderId="1" xfId="1" applyNumberFormat="1" applyFont="1" applyFill="1" applyBorder="1" applyAlignment="1" applyProtection="1">
      <protection locked="0"/>
    </xf>
    <xf numFmtId="38" fontId="6" fillId="23" borderId="2" xfId="1" applyNumberFormat="1" applyFont="1" applyFill="1" applyBorder="1" applyAlignment="1" applyProtection="1">
      <protection locked="0"/>
    </xf>
    <xf numFmtId="38" fontId="3" fillId="16" borderId="1" xfId="1" applyNumberFormat="1" applyFont="1" applyFill="1" applyBorder="1" applyAlignment="1" applyProtection="1"/>
    <xf numFmtId="38" fontId="3" fillId="16" borderId="2" xfId="1" applyNumberFormat="1" applyFont="1" applyFill="1" applyBorder="1" applyAlignment="1" applyProtection="1"/>
    <xf numFmtId="38" fontId="6" fillId="23" borderId="1" xfId="1" applyNumberFormat="1" applyFont="1" applyFill="1" applyBorder="1" applyProtection="1">
      <protection locked="0"/>
    </xf>
    <xf numFmtId="38" fontId="6" fillId="23" borderId="21" xfId="1" applyNumberFormat="1" applyFont="1" applyFill="1" applyBorder="1" applyProtection="1">
      <protection locked="0"/>
    </xf>
    <xf numFmtId="38" fontId="6" fillId="23" borderId="25" xfId="1" applyNumberFormat="1" applyFont="1" applyFill="1" applyBorder="1" applyProtection="1">
      <protection locked="0"/>
    </xf>
    <xf numFmtId="38" fontId="6" fillId="23" borderId="1" xfId="1" applyNumberFormat="1" applyFont="1" applyFill="1" applyBorder="1"/>
    <xf numFmtId="38" fontId="6" fillId="21" borderId="1" xfId="1" applyNumberFormat="1" applyFont="1" applyFill="1" applyBorder="1"/>
    <xf numFmtId="38" fontId="6" fillId="15" borderId="1" xfId="1" applyNumberFormat="1" applyFont="1" applyFill="1" applyBorder="1" applyProtection="1"/>
    <xf numFmtId="38" fontId="3" fillId="16" borderId="1" xfId="1" applyNumberFormat="1" applyFont="1" applyFill="1" applyBorder="1" applyProtection="1"/>
    <xf numFmtId="38" fontId="6" fillId="21" borderId="29" xfId="1" applyNumberFormat="1" applyFont="1" applyFill="1" applyBorder="1"/>
    <xf numFmtId="38" fontId="6" fillId="23" borderId="5" xfId="1" applyNumberFormat="1" applyFont="1" applyFill="1" applyBorder="1"/>
    <xf numFmtId="0" fontId="3" fillId="16" borderId="6" xfId="0" applyFont="1" applyFill="1" applyBorder="1" applyAlignment="1">
      <alignment horizontal="left"/>
    </xf>
    <xf numFmtId="38" fontId="3" fillId="16" borderId="2" xfId="1" applyNumberFormat="1" applyFont="1" applyFill="1" applyBorder="1"/>
    <xf numFmtId="38" fontId="3" fillId="16" borderId="2" xfId="1" applyNumberFormat="1" applyFont="1" applyFill="1" applyBorder="1" applyProtection="1"/>
    <xf numFmtId="38" fontId="6" fillId="21" borderId="2" xfId="1" applyNumberFormat="1" applyFont="1" applyFill="1" applyBorder="1"/>
    <xf numFmtId="38" fontId="6" fillId="23" borderId="29" xfId="1" applyNumberFormat="1" applyFont="1" applyFill="1" applyBorder="1" applyProtection="1">
      <protection locked="0"/>
    </xf>
    <xf numFmtId="38" fontId="6" fillId="23" borderId="7" xfId="1" applyNumberFormat="1" applyFont="1" applyFill="1" applyBorder="1" applyProtection="1">
      <protection locked="0"/>
    </xf>
    <xf numFmtId="38" fontId="6" fillId="23" borderId="6" xfId="1" applyNumberFormat="1" applyFont="1" applyFill="1" applyBorder="1" applyProtection="1">
      <protection locked="0"/>
    </xf>
    <xf numFmtId="38" fontId="6" fillId="21" borderId="1" xfId="1" applyNumberFormat="1" applyFont="1" applyFill="1" applyBorder="1" applyProtection="1"/>
    <xf numFmtId="38" fontId="6" fillId="21" borderId="2" xfId="1" applyNumberFormat="1" applyFont="1" applyFill="1" applyBorder="1" applyProtection="1"/>
    <xf numFmtId="38" fontId="6" fillId="21" borderId="1" xfId="1" applyNumberFormat="1" applyFont="1" applyFill="1" applyBorder="1" applyProtection="1">
      <protection locked="0"/>
    </xf>
    <xf numFmtId="38" fontId="6" fillId="21" borderId="21" xfId="1" applyNumberFormat="1" applyFont="1" applyFill="1" applyBorder="1" applyProtection="1">
      <protection locked="0"/>
    </xf>
    <xf numFmtId="38" fontId="6" fillId="21" borderId="25" xfId="1" applyNumberFormat="1" applyFont="1" applyFill="1" applyBorder="1" applyProtection="1">
      <protection locked="0"/>
    </xf>
    <xf numFmtId="0" fontId="3" fillId="16" borderId="2" xfId="0" applyFont="1" applyFill="1" applyBorder="1" applyAlignment="1">
      <alignment horizontal="left"/>
    </xf>
    <xf numFmtId="0" fontId="3" fillId="16" borderId="2" xfId="0" applyFont="1" applyFill="1" applyBorder="1"/>
    <xf numFmtId="38" fontId="56" fillId="23" borderId="13" xfId="1" applyNumberFormat="1" applyFont="1" applyFill="1" applyBorder="1" applyProtection="1"/>
    <xf numFmtId="38" fontId="56" fillId="23" borderId="1" xfId="1" applyNumberFormat="1" applyFont="1" applyFill="1" applyBorder="1" applyProtection="1"/>
    <xf numFmtId="38" fontId="56" fillId="23" borderId="13" xfId="1" applyNumberFormat="1" applyFont="1" applyFill="1" applyBorder="1"/>
    <xf numFmtId="38" fontId="55" fillId="15" borderId="13" xfId="1" applyNumberFormat="1" applyFont="1" applyFill="1" applyBorder="1"/>
    <xf numFmtId="38" fontId="55" fillId="15" borderId="12" xfId="1" applyNumberFormat="1" applyFont="1" applyFill="1" applyBorder="1"/>
    <xf numFmtId="38" fontId="3" fillId="16" borderId="13" xfId="1" applyNumberFormat="1" applyFont="1" applyFill="1" applyBorder="1"/>
    <xf numFmtId="38" fontId="3" fillId="16" borderId="20" xfId="1" applyNumberFormat="1" applyFont="1" applyFill="1" applyBorder="1"/>
    <xf numFmtId="171" fontId="6" fillId="23" borderId="2" xfId="16" quotePrefix="1" applyFont="1" applyFill="1" applyBorder="1" applyAlignment="1">
      <alignment horizontal="left"/>
    </xf>
    <xf numFmtId="171" fontId="6" fillId="23" borderId="25" xfId="16" quotePrefix="1" applyFont="1" applyFill="1" applyBorder="1" applyAlignment="1">
      <alignment horizontal="left"/>
    </xf>
    <xf numFmtId="171" fontId="6" fillId="23" borderId="21" xfId="16" quotePrefix="1" applyFont="1" applyFill="1" applyBorder="1" applyAlignment="1">
      <alignment horizontal="left"/>
    </xf>
    <xf numFmtId="171" fontId="3" fillId="16" borderId="2" xfId="16" quotePrefix="1" applyFont="1" applyFill="1" applyBorder="1" applyAlignment="1">
      <alignment horizontal="left"/>
    </xf>
    <xf numFmtId="171" fontId="3" fillId="16" borderId="25" xfId="16" quotePrefix="1" applyFont="1" applyFill="1" applyBorder="1" applyAlignment="1">
      <alignment horizontal="left"/>
    </xf>
    <xf numFmtId="171" fontId="3" fillId="16" borderId="21" xfId="16" quotePrefix="1" applyFont="1" applyFill="1" applyBorder="1" applyAlignment="1">
      <alignment horizontal="left"/>
    </xf>
    <xf numFmtId="171" fontId="3" fillId="16" borderId="2" xfId="16" applyFont="1" applyFill="1" applyBorder="1" applyAlignment="1">
      <alignment horizontal="left"/>
    </xf>
    <xf numFmtId="171" fontId="3" fillId="16" borderId="25" xfId="16" applyFont="1" applyFill="1" applyBorder="1" applyAlignment="1">
      <alignment horizontal="left"/>
    </xf>
    <xf numFmtId="171" fontId="3" fillId="16" borderId="21" xfId="16" applyFont="1" applyFill="1" applyBorder="1" applyAlignment="1">
      <alignment horizontal="left"/>
    </xf>
    <xf numFmtId="38" fontId="6" fillId="21" borderId="13" xfId="1" applyNumberFormat="1" applyFont="1" applyFill="1" applyBorder="1"/>
    <xf numFmtId="38" fontId="6" fillId="21" borderId="20" xfId="1" applyNumberFormat="1" applyFont="1" applyFill="1" applyBorder="1"/>
    <xf numFmtId="38" fontId="6" fillId="23" borderId="13" xfId="1" applyNumberFormat="1" applyFont="1" applyFill="1" applyBorder="1" applyProtection="1">
      <protection locked="0"/>
    </xf>
    <xf numFmtId="38" fontId="6" fillId="23" borderId="10" xfId="1" applyNumberFormat="1" applyFont="1" applyFill="1" applyBorder="1" applyProtection="1">
      <protection locked="0"/>
    </xf>
    <xf numFmtId="38" fontId="6" fillId="23" borderId="9" xfId="1" applyNumberFormat="1" applyFont="1" applyFill="1" applyBorder="1" applyProtection="1">
      <protection locked="0"/>
    </xf>
    <xf numFmtId="38" fontId="6" fillId="23" borderId="1" xfId="2" applyNumberFormat="1" applyFont="1" applyFill="1" applyBorder="1" applyProtection="1">
      <protection locked="0"/>
    </xf>
    <xf numFmtId="38" fontId="6" fillId="23" borderId="9" xfId="2" applyNumberFormat="1" applyFont="1" applyFill="1" applyBorder="1" applyProtection="1">
      <protection locked="0"/>
    </xf>
    <xf numFmtId="38" fontId="6" fillId="21" borderId="1" xfId="2" applyNumberFormat="1" applyFont="1" applyFill="1" applyBorder="1"/>
    <xf numFmtId="38" fontId="6" fillId="21" borderId="13" xfId="2" applyNumberFormat="1" applyFont="1" applyFill="1" applyBorder="1"/>
    <xf numFmtId="38" fontId="6" fillId="21" borderId="13" xfId="1" applyNumberFormat="1" applyFont="1" applyFill="1" applyBorder="1" applyProtection="1">
      <protection locked="0"/>
    </xf>
    <xf numFmtId="38" fontId="6" fillId="21" borderId="10" xfId="1" applyNumberFormat="1" applyFont="1" applyFill="1" applyBorder="1" applyProtection="1">
      <protection locked="0"/>
    </xf>
    <xf numFmtId="38" fontId="6" fillId="21" borderId="9" xfId="1" applyNumberFormat="1" applyFont="1" applyFill="1" applyBorder="1" applyProtection="1">
      <protection locked="0"/>
    </xf>
    <xf numFmtId="38" fontId="6" fillId="21" borderId="1" xfId="2" applyNumberFormat="1" applyFont="1" applyFill="1" applyBorder="1" applyProtection="1">
      <protection locked="0"/>
    </xf>
    <xf numFmtId="38" fontId="6" fillId="21" borderId="9" xfId="2" applyNumberFormat="1" applyFont="1" applyFill="1" applyBorder="1" applyProtection="1">
      <protection locked="0"/>
    </xf>
    <xf numFmtId="38" fontId="6" fillId="23" borderId="1" xfId="12" applyNumberFormat="1" applyFont="1" applyFill="1" applyBorder="1" applyAlignment="1">
      <alignment horizontal="center"/>
    </xf>
    <xf numFmtId="0" fontId="6" fillId="23" borderId="2" xfId="12" applyFont="1" applyFill="1" applyBorder="1" applyAlignment="1">
      <alignment horizontal="left"/>
    </xf>
    <xf numFmtId="0" fontId="6" fillId="23" borderId="25" xfId="12" applyFont="1" applyFill="1" applyBorder="1" applyAlignment="1">
      <alignment horizontal="left"/>
    </xf>
    <xf numFmtId="0" fontId="6" fillId="23" borderId="21" xfId="12" applyFont="1" applyFill="1" applyBorder="1" applyAlignment="1">
      <alignment horizontal="left"/>
    </xf>
    <xf numFmtId="0" fontId="6" fillId="23" borderId="1" xfId="12" applyFont="1" applyFill="1" applyBorder="1" applyAlignment="1">
      <alignment horizontal="left"/>
    </xf>
    <xf numFmtId="0" fontId="6" fillId="23" borderId="9" xfId="0" applyFont="1" applyFill="1" applyBorder="1" applyAlignment="1">
      <alignment horizontal="left" vertical="center"/>
    </xf>
    <xf numFmtId="0" fontId="6" fillId="23" borderId="9" xfId="0" applyFont="1" applyFill="1" applyBorder="1" applyAlignment="1">
      <alignment horizontal="center" vertical="center"/>
    </xf>
    <xf numFmtId="0" fontId="3" fillId="23" borderId="1" xfId="0" applyFont="1" applyFill="1" applyBorder="1" applyProtection="1">
      <protection locked="0"/>
    </xf>
    <xf numFmtId="170" fontId="6" fillId="23" borderId="1" xfId="1" applyNumberFormat="1" applyFont="1" applyFill="1" applyBorder="1"/>
    <xf numFmtId="170" fontId="6" fillId="23" borderId="21" xfId="1" applyNumberFormat="1" applyFont="1" applyFill="1" applyBorder="1" applyAlignment="1"/>
    <xf numFmtId="0" fontId="6" fillId="23" borderId="2" xfId="0" quotePrefix="1" applyFont="1" applyFill="1" applyBorder="1" applyAlignment="1">
      <alignment horizontal="left"/>
    </xf>
    <xf numFmtId="38" fontId="6" fillId="23" borderId="1" xfId="1" applyNumberFormat="1" applyFont="1" applyFill="1" applyBorder="1" applyAlignment="1"/>
    <xf numFmtId="170" fontId="3" fillId="23" borderId="1" xfId="1" applyNumberFormat="1" applyFont="1" applyFill="1" applyBorder="1" applyAlignment="1"/>
    <xf numFmtId="0" fontId="6" fillId="23" borderId="2" xfId="0" applyFont="1" applyFill="1" applyBorder="1" applyAlignment="1">
      <alignment horizontal="left" vertical="center"/>
    </xf>
    <xf numFmtId="0" fontId="6" fillId="23" borderId="25" xfId="0" applyFont="1" applyFill="1" applyBorder="1" applyAlignment="1">
      <alignment horizontal="center" vertical="center"/>
    </xf>
    <xf numFmtId="0" fontId="6" fillId="23" borderId="1" xfId="0" applyFont="1" applyFill="1" applyBorder="1" applyAlignment="1">
      <alignment horizontal="center" vertical="center"/>
    </xf>
    <xf numFmtId="178" fontId="3" fillId="0" borderId="1" xfId="0" applyNumberFormat="1" applyFont="1" applyBorder="1" applyProtection="1">
      <protection locked="0"/>
    </xf>
    <xf numFmtId="178" fontId="3" fillId="0" borderId="1" xfId="0" applyNumberFormat="1" applyFont="1" applyBorder="1" applyAlignment="1" applyProtection="1">
      <alignment horizontal="right"/>
      <protection locked="0"/>
    </xf>
    <xf numFmtId="178" fontId="3" fillId="0" borderId="29" xfId="0" applyNumberFormat="1" applyFont="1" applyBorder="1" applyAlignment="1" applyProtection="1">
      <alignment horizontal="right"/>
      <protection locked="0"/>
    </xf>
    <xf numFmtId="0" fontId="42" fillId="17" borderId="1" xfId="0" applyFont="1" applyFill="1" applyBorder="1" applyAlignment="1">
      <alignment wrapText="1"/>
    </xf>
    <xf numFmtId="0" fontId="3" fillId="15" borderId="21" xfId="0" applyFont="1" applyFill="1" applyBorder="1" applyAlignment="1">
      <alignment horizontal="left"/>
    </xf>
    <xf numFmtId="0" fontId="3" fillId="25" borderId="25" xfId="0" applyFont="1" applyFill="1" applyBorder="1" applyAlignment="1">
      <alignment vertical="center"/>
    </xf>
    <xf numFmtId="49" fontId="6" fillId="25" borderId="12" xfId="16" applyNumberFormat="1" applyFont="1" applyFill="1" applyBorder="1" applyAlignment="1">
      <alignment horizontal="right"/>
    </xf>
    <xf numFmtId="49" fontId="6" fillId="25" borderId="13" xfId="16" applyNumberFormat="1" applyFont="1" applyFill="1" applyBorder="1" applyAlignment="1">
      <alignment horizontal="right"/>
    </xf>
    <xf numFmtId="38" fontId="6" fillId="21" borderId="1" xfId="1" applyNumberFormat="1" applyFont="1" applyFill="1" applyBorder="1" applyAlignment="1">
      <alignment horizontal="right"/>
    </xf>
    <xf numFmtId="38" fontId="6" fillId="23" borderId="1" xfId="1" applyNumberFormat="1" applyFont="1" applyFill="1" applyBorder="1" applyAlignment="1">
      <alignment horizontal="right"/>
    </xf>
    <xf numFmtId="0" fontId="9" fillId="16" borderId="25" xfId="0" applyFont="1" applyFill="1" applyBorder="1"/>
    <xf numFmtId="49" fontId="6" fillId="26" borderId="12" xfId="16" applyNumberFormat="1" applyFont="1" applyFill="1" applyBorder="1" applyAlignment="1">
      <alignment horizontal="right"/>
    </xf>
    <xf numFmtId="49" fontId="5" fillId="26" borderId="12" xfId="16" applyNumberFormat="1" applyFont="1" applyFill="1" applyBorder="1" applyAlignment="1">
      <alignment horizontal="right"/>
    </xf>
    <xf numFmtId="0" fontId="6" fillId="26" borderId="5" xfId="0" applyFont="1" applyFill="1" applyBorder="1" applyAlignment="1">
      <alignment vertical="center"/>
    </xf>
    <xf numFmtId="0" fontId="6" fillId="26" borderId="8" xfId="0" applyFont="1" applyFill="1" applyBorder="1" applyAlignment="1">
      <alignment vertical="center"/>
    </xf>
    <xf numFmtId="49" fontId="6" fillId="26" borderId="8" xfId="16" applyNumberFormat="1" applyFont="1" applyFill="1" applyBorder="1" applyAlignment="1">
      <alignment horizontal="right"/>
    </xf>
    <xf numFmtId="49" fontId="6" fillId="26" borderId="20" xfId="16" applyNumberFormat="1" applyFont="1" applyFill="1" applyBorder="1" applyAlignment="1">
      <alignment horizontal="right"/>
    </xf>
    <xf numFmtId="38" fontId="6" fillId="23" borderId="1" xfId="1" applyNumberFormat="1" applyFont="1" applyFill="1" applyBorder="1" applyProtection="1"/>
    <xf numFmtId="38" fontId="5" fillId="23" borderId="1" xfId="1" applyNumberFormat="1" applyFont="1" applyFill="1" applyBorder="1" applyProtection="1"/>
    <xf numFmtId="37" fontId="6" fillId="23" borderId="1" xfId="1" applyNumberFormat="1" applyFont="1" applyFill="1" applyBorder="1"/>
    <xf numFmtId="37" fontId="6" fillId="23" borderId="29" xfId="1" applyNumberFormat="1" applyFont="1" applyFill="1" applyBorder="1"/>
    <xf numFmtId="38" fontId="6" fillId="23" borderId="13" xfId="1" applyNumberFormat="1" applyFont="1" applyFill="1" applyBorder="1"/>
    <xf numFmtId="168" fontId="6" fillId="23" borderId="1" xfId="1" applyNumberFormat="1" applyFont="1" applyFill="1" applyBorder="1"/>
    <xf numFmtId="38" fontId="6" fillId="23" borderId="12" xfId="1" applyNumberFormat="1" applyFont="1" applyFill="1" applyBorder="1"/>
    <xf numFmtId="38" fontId="55" fillId="15" borderId="13" xfId="1" applyNumberFormat="1" applyFont="1" applyFill="1" applyBorder="1" applyProtection="1"/>
    <xf numFmtId="171" fontId="6" fillId="25" borderId="5" xfId="16" applyFont="1" applyFill="1" applyBorder="1" applyAlignment="1">
      <alignment horizontal="center" vertical="center"/>
    </xf>
    <xf numFmtId="171" fontId="6" fillId="25" borderId="6" xfId="16" applyFont="1" applyFill="1" applyBorder="1" applyAlignment="1">
      <alignment horizontal="center" vertical="center"/>
    </xf>
    <xf numFmtId="171" fontId="6" fillId="25" borderId="7" xfId="16" applyFont="1" applyFill="1" applyBorder="1" applyAlignment="1">
      <alignment horizontal="center" vertical="center"/>
    </xf>
    <xf numFmtId="171" fontId="6" fillId="25" borderId="8" xfId="16" applyFont="1" applyFill="1" applyBorder="1" applyAlignment="1">
      <alignment horizontal="center" vertical="center"/>
    </xf>
    <xf numFmtId="171" fontId="6" fillId="25" borderId="0" xfId="16" applyFont="1" applyFill="1" applyAlignment="1">
      <alignment horizontal="center" vertical="center"/>
    </xf>
    <xf numFmtId="171" fontId="6" fillId="25" borderId="30" xfId="16" applyFont="1" applyFill="1" applyBorder="1" applyAlignment="1">
      <alignment horizontal="center" vertical="center"/>
    </xf>
    <xf numFmtId="0" fontId="3" fillId="25" borderId="5" xfId="0" applyFont="1" applyFill="1" applyBorder="1"/>
    <xf numFmtId="0" fontId="3" fillId="25" borderId="8" xfId="0" applyFont="1" applyFill="1" applyBorder="1"/>
    <xf numFmtId="0" fontId="6" fillId="25" borderId="12" xfId="0" quotePrefix="1" applyFont="1" applyFill="1" applyBorder="1" applyAlignment="1">
      <alignment horizontal="right"/>
    </xf>
    <xf numFmtId="0" fontId="32" fillId="16" borderId="0" xfId="0" applyFont="1" applyFill="1" applyAlignment="1">
      <alignment horizontal="center"/>
    </xf>
    <xf numFmtId="0" fontId="6" fillId="26" borderId="12" xfId="12" applyFont="1" applyFill="1" applyBorder="1" applyAlignment="1">
      <alignment horizontal="left"/>
    </xf>
    <xf numFmtId="2" fontId="6" fillId="26" borderId="12" xfId="12" applyNumberFormat="1" applyFont="1" applyFill="1" applyBorder="1" applyAlignment="1">
      <alignment horizontal="left"/>
    </xf>
    <xf numFmtId="0" fontId="6" fillId="26" borderId="12" xfId="12" applyFont="1" applyFill="1" applyBorder="1" applyAlignment="1">
      <alignment horizontal="left" vertical="distributed"/>
    </xf>
    <xf numFmtId="0" fontId="6" fillId="26" borderId="5" xfId="12" applyFont="1" applyFill="1" applyBorder="1" applyAlignment="1">
      <alignment vertical="center"/>
    </xf>
    <xf numFmtId="0" fontId="6" fillId="26" borderId="6" xfId="12" applyFont="1" applyFill="1" applyBorder="1" applyAlignment="1">
      <alignment vertical="center"/>
    </xf>
    <xf numFmtId="0" fontId="6" fillId="26" borderId="6" xfId="12" applyFont="1" applyFill="1" applyBorder="1" applyAlignment="1">
      <alignment horizontal="left" wrapText="1"/>
    </xf>
    <xf numFmtId="0" fontId="6" fillId="26" borderId="8" xfId="12" applyFont="1" applyFill="1" applyBorder="1" applyAlignment="1">
      <alignment vertical="center"/>
    </xf>
    <xf numFmtId="0" fontId="6" fillId="26" borderId="0" xfId="12" applyFont="1" applyFill="1" applyAlignment="1">
      <alignment vertical="center"/>
    </xf>
    <xf numFmtId="0" fontId="6" fillId="26" borderId="0" xfId="12" applyFont="1" applyFill="1" applyAlignment="1">
      <alignment horizontal="left" wrapText="1"/>
    </xf>
    <xf numFmtId="0" fontId="6" fillId="26" borderId="9" xfId="12" applyFont="1" applyFill="1" applyBorder="1" applyAlignment="1">
      <alignment horizontal="left" wrapText="1"/>
    </xf>
    <xf numFmtId="0" fontId="3" fillId="26" borderId="0" xfId="12" applyFill="1" applyAlignment="1">
      <alignment horizontal="left"/>
    </xf>
    <xf numFmtId="0" fontId="35" fillId="26" borderId="0" xfId="12" applyFont="1" applyFill="1" applyAlignment="1">
      <alignment horizontal="left"/>
    </xf>
    <xf numFmtId="0" fontId="35" fillId="26" borderId="30" xfId="12" applyFont="1" applyFill="1" applyBorder="1" applyAlignment="1">
      <alignment horizontal="left"/>
    </xf>
    <xf numFmtId="0" fontId="6" fillId="26" borderId="29" xfId="12" quotePrefix="1" applyFont="1" applyFill="1" applyBorder="1" applyAlignment="1">
      <alignment horizontal="left"/>
    </xf>
    <xf numFmtId="0" fontId="6" fillId="26" borderId="12" xfId="12" quotePrefix="1" applyFont="1" applyFill="1" applyBorder="1" applyAlignment="1">
      <alignment horizontal="left"/>
    </xf>
    <xf numFmtId="0" fontId="3" fillId="26" borderId="12" xfId="12" applyFill="1" applyBorder="1" applyAlignment="1">
      <alignment horizontal="left"/>
    </xf>
    <xf numFmtId="0" fontId="6" fillId="26" borderId="13" xfId="12" quotePrefix="1" applyFont="1" applyFill="1" applyBorder="1" applyAlignment="1">
      <alignment horizontal="left"/>
    </xf>
    <xf numFmtId="0" fontId="6" fillId="26" borderId="13" xfId="12" applyFont="1" applyFill="1" applyBorder="1" applyAlignment="1">
      <alignment horizontal="left"/>
    </xf>
    <xf numFmtId="9" fontId="3" fillId="14" borderId="1" xfId="20" applyFont="1" applyFill="1" applyBorder="1" applyAlignment="1">
      <alignment horizontal="center"/>
    </xf>
    <xf numFmtId="3" fontId="3" fillId="14" borderId="1" xfId="20" applyNumberFormat="1" applyFont="1" applyFill="1" applyBorder="1" applyAlignment="1">
      <alignment horizontal="center"/>
    </xf>
    <xf numFmtId="0" fontId="6" fillId="23" borderId="1" xfId="0" applyFont="1" applyFill="1" applyBorder="1"/>
    <xf numFmtId="0" fontId="24" fillId="23" borderId="1" xfId="0" applyFont="1" applyFill="1" applyBorder="1"/>
    <xf numFmtId="0" fontId="24" fillId="23" borderId="2" xfId="0" applyFont="1" applyFill="1" applyBorder="1"/>
    <xf numFmtId="0" fontId="24" fillId="23" borderId="25" xfId="0" applyFont="1" applyFill="1" applyBorder="1"/>
    <xf numFmtId="0" fontId="24" fillId="23" borderId="21" xfId="0" applyFont="1" applyFill="1" applyBorder="1"/>
    <xf numFmtId="40" fontId="6" fillId="23" borderId="1" xfId="5" applyNumberFormat="1" applyFont="1" applyFill="1" applyBorder="1" applyAlignment="1"/>
    <xf numFmtId="40" fontId="3" fillId="23" borderId="1" xfId="0" applyNumberFormat="1" applyFont="1" applyFill="1" applyBorder="1"/>
    <xf numFmtId="38" fontId="3" fillId="15" borderId="29" xfId="0" applyNumberFormat="1" applyFont="1" applyFill="1" applyBorder="1" applyProtection="1">
      <protection locked="0"/>
    </xf>
    <xf numFmtId="40" fontId="3" fillId="15" borderId="1" xfId="0" applyNumberFormat="1" applyFont="1" applyFill="1" applyBorder="1"/>
    <xf numFmtId="0" fontId="51" fillId="15" borderId="15" xfId="0" applyFont="1" applyFill="1" applyBorder="1" applyAlignment="1">
      <alignment wrapText="1"/>
    </xf>
    <xf numFmtId="0" fontId="51" fillId="15" borderId="18" xfId="0" applyFont="1" applyFill="1" applyBorder="1" applyAlignment="1">
      <alignment wrapText="1"/>
    </xf>
    <xf numFmtId="0" fontId="34" fillId="15" borderId="5" xfId="0" applyFont="1" applyFill="1" applyBorder="1" applyAlignment="1">
      <alignment horizontal="left"/>
    </xf>
    <xf numFmtId="0" fontId="3" fillId="26" borderId="1" xfId="0" applyFont="1" applyFill="1" applyBorder="1" applyAlignment="1">
      <alignment wrapText="1"/>
    </xf>
    <xf numFmtId="0" fontId="43" fillId="25" borderId="29" xfId="0" applyFont="1" applyFill="1" applyBorder="1" applyAlignment="1">
      <alignment horizontal="left" wrapText="1"/>
    </xf>
    <xf numFmtId="0" fontId="3" fillId="26" borderId="12" xfId="0" applyFont="1" applyFill="1" applyBorder="1" applyAlignment="1">
      <alignment wrapText="1"/>
    </xf>
    <xf numFmtId="0" fontId="43" fillId="26" borderId="12" xfId="0" applyFont="1" applyFill="1" applyBorder="1" applyAlignment="1">
      <alignment horizontal="left" wrapText="1"/>
    </xf>
    <xf numFmtId="0" fontId="42" fillId="26" borderId="12" xfId="0" applyFont="1" applyFill="1" applyBorder="1" applyAlignment="1">
      <alignment horizontal="left" wrapText="1"/>
    </xf>
    <xf numFmtId="0" fontId="3" fillId="26" borderId="1" xfId="0" applyFont="1" applyFill="1" applyBorder="1" applyAlignment="1">
      <alignment horizontal="center" wrapText="1"/>
    </xf>
    <xf numFmtId="0" fontId="6" fillId="26" borderId="1" xfId="0" applyFont="1" applyFill="1" applyBorder="1" applyAlignment="1">
      <alignment horizontal="center" wrapText="1"/>
    </xf>
    <xf numFmtId="0" fontId="6" fillId="26" borderId="1" xfId="0" applyFont="1" applyFill="1" applyBorder="1" applyAlignment="1">
      <alignment horizontal="center" vertical="center" wrapText="1"/>
    </xf>
    <xf numFmtId="0" fontId="6" fillId="26" borderId="12" xfId="0" quotePrefix="1" applyFont="1" applyFill="1" applyBorder="1" applyAlignment="1">
      <alignment horizontal="right"/>
    </xf>
    <xf numFmtId="0" fontId="34" fillId="26" borderId="12" xfId="0" applyFont="1" applyFill="1" applyBorder="1" applyAlignment="1">
      <alignment horizontal="left"/>
    </xf>
    <xf numFmtId="0" fontId="34" fillId="26" borderId="13" xfId="0" applyFont="1" applyFill="1" applyBorder="1" applyAlignment="1">
      <alignment horizontal="left"/>
    </xf>
    <xf numFmtId="0" fontId="34" fillId="26" borderId="12" xfId="0" applyFont="1" applyFill="1" applyBorder="1" applyAlignment="1">
      <alignment horizontal="right"/>
    </xf>
    <xf numFmtId="0" fontId="6" fillId="26" borderId="12" xfId="0" applyFont="1" applyFill="1" applyBorder="1" applyAlignment="1">
      <alignment horizontal="center"/>
    </xf>
    <xf numFmtId="0" fontId="6" fillId="26" borderId="29" xfId="0" applyFont="1" applyFill="1" applyBorder="1" applyAlignment="1">
      <alignment horizontal="center"/>
    </xf>
    <xf numFmtId="0" fontId="6" fillId="21" borderId="1" xfId="0" applyFont="1" applyFill="1" applyBorder="1" applyAlignment="1">
      <alignment horizontal="left" wrapText="1"/>
    </xf>
    <xf numFmtId="0" fontId="42" fillId="23" borderId="1" xfId="0" applyFont="1" applyFill="1" applyBorder="1" applyAlignment="1">
      <alignment horizontal="center" wrapText="1"/>
    </xf>
    <xf numFmtId="0" fontId="42" fillId="23" borderId="1" xfId="0" applyFont="1" applyFill="1" applyBorder="1" applyAlignment="1">
      <alignment wrapText="1"/>
    </xf>
    <xf numFmtId="0" fontId="3" fillId="21" borderId="1" xfId="0" applyFont="1" applyFill="1" applyBorder="1" applyAlignment="1">
      <alignment wrapText="1"/>
    </xf>
    <xf numFmtId="9" fontId="3" fillId="23" borderId="1" xfId="20" applyFont="1" applyFill="1" applyBorder="1" applyAlignment="1" applyProtection="1">
      <alignment horizontal="center" wrapText="1"/>
    </xf>
    <xf numFmtId="0" fontId="50" fillId="21" borderId="1" xfId="0" applyFont="1" applyFill="1" applyBorder="1" applyAlignment="1">
      <alignment wrapText="1"/>
    </xf>
    <xf numFmtId="0" fontId="43" fillId="23" borderId="1" xfId="0" applyFont="1" applyFill="1" applyBorder="1" applyAlignment="1">
      <alignment wrapText="1"/>
    </xf>
    <xf numFmtId="172" fontId="3" fillId="21" borderId="1" xfId="20" applyNumberFormat="1" applyFont="1" applyFill="1" applyBorder="1" applyAlignment="1">
      <alignment wrapText="1"/>
    </xf>
    <xf numFmtId="0" fontId="3" fillId="21" borderId="1" xfId="0" applyFont="1" applyFill="1" applyBorder="1" applyAlignment="1" applyProtection="1">
      <alignment wrapText="1"/>
      <protection locked="0"/>
    </xf>
    <xf numFmtId="0" fontId="43" fillId="23" borderId="1" xfId="0" applyFont="1" applyFill="1" applyBorder="1" applyAlignment="1">
      <alignment horizontal="left" wrapText="1"/>
    </xf>
    <xf numFmtId="38" fontId="3" fillId="16" borderId="1" xfId="0" applyNumberFormat="1" applyFont="1" applyFill="1" applyBorder="1" applyAlignment="1" applyProtection="1">
      <alignment wrapText="1"/>
      <protection locked="0"/>
    </xf>
    <xf numFmtId="40" fontId="3" fillId="16" borderId="1" xfId="0" applyNumberFormat="1" applyFont="1" applyFill="1" applyBorder="1" applyAlignment="1">
      <alignment wrapText="1"/>
    </xf>
    <xf numFmtId="40" fontId="3" fillId="21" borderId="1" xfId="0" applyNumberFormat="1" applyFont="1" applyFill="1" applyBorder="1" applyAlignment="1">
      <alignment wrapText="1"/>
    </xf>
    <xf numFmtId="40" fontId="6" fillId="21" borderId="1" xfId="0" applyNumberFormat="1" applyFont="1" applyFill="1" applyBorder="1" applyAlignment="1">
      <alignment wrapText="1"/>
    </xf>
    <xf numFmtId="40" fontId="6" fillId="23" borderId="1" xfId="0" applyNumberFormat="1" applyFont="1" applyFill="1" applyBorder="1" applyAlignment="1">
      <alignment wrapText="1"/>
    </xf>
    <xf numFmtId="0" fontId="43" fillId="26" borderId="12" xfId="0" applyFont="1" applyFill="1" applyBorder="1" applyAlignment="1">
      <alignment horizontal="left" indent="4"/>
    </xf>
    <xf numFmtId="169" fontId="43" fillId="26" borderId="12" xfId="0" applyNumberFormat="1" applyFont="1" applyFill="1" applyBorder="1" applyAlignment="1">
      <alignment horizontal="left"/>
    </xf>
    <xf numFmtId="169" fontId="43" fillId="26" borderId="13" xfId="0" applyNumberFormat="1" applyFont="1" applyFill="1" applyBorder="1" applyAlignment="1">
      <alignment horizontal="left"/>
    </xf>
    <xf numFmtId="0" fontId="43" fillId="25" borderId="1" xfId="0" applyFont="1" applyFill="1" applyBorder="1" applyAlignment="1">
      <alignment horizontal="center" vertical="center" wrapText="1"/>
    </xf>
    <xf numFmtId="165" fontId="6" fillId="16" borderId="0" xfId="0" quotePrefix="1" applyNumberFormat="1" applyFont="1" applyFill="1" applyAlignment="1">
      <alignment horizontal="center" vertical="center"/>
    </xf>
    <xf numFmtId="0" fontId="43" fillId="25" borderId="5" xfId="0" applyFont="1" applyFill="1" applyBorder="1" applyAlignment="1">
      <alignment horizontal="center" vertical="center"/>
    </xf>
    <xf numFmtId="0" fontId="42" fillId="15" borderId="1" xfId="0" applyFont="1" applyFill="1" applyBorder="1" applyAlignment="1">
      <alignment wrapText="1"/>
    </xf>
    <xf numFmtId="178" fontId="3" fillId="15" borderId="1" xfId="0" applyNumberFormat="1" applyFont="1" applyFill="1" applyBorder="1" applyProtection="1">
      <protection locked="0"/>
    </xf>
    <xf numFmtId="10" fontId="42" fillId="15" borderId="1" xfId="0" applyNumberFormat="1" applyFont="1" applyFill="1" applyBorder="1" applyAlignment="1">
      <alignment horizontal="right" wrapText="1"/>
    </xf>
    <xf numFmtId="178" fontId="3" fillId="16" borderId="1" xfId="15" applyNumberFormat="1" applyFont="1" applyFill="1" applyBorder="1"/>
    <xf numFmtId="10" fontId="3" fillId="15" borderId="1" xfId="15" applyNumberFormat="1" applyFont="1" applyFill="1" applyBorder="1" applyAlignment="1">
      <alignment wrapText="1"/>
    </xf>
    <xf numFmtId="10" fontId="3" fillId="15" borderId="1" xfId="0" applyNumberFormat="1" applyFont="1" applyFill="1" applyBorder="1"/>
    <xf numFmtId="178" fontId="3" fillId="15" borderId="29" xfId="0" applyNumberFormat="1" applyFont="1" applyFill="1" applyBorder="1" applyProtection="1">
      <protection locked="0"/>
    </xf>
    <xf numFmtId="178" fontId="3" fillId="0" borderId="1" xfId="15" applyNumberFormat="1" applyFont="1" applyBorder="1"/>
    <xf numFmtId="0" fontId="6" fillId="25" borderId="12" xfId="0" applyFont="1" applyFill="1" applyBorder="1" applyAlignment="1">
      <alignment horizontal="center" vertical="center"/>
    </xf>
    <xf numFmtId="169" fontId="6" fillId="26" borderId="12" xfId="0" applyNumberFormat="1" applyFont="1" applyFill="1" applyBorder="1" applyAlignment="1">
      <alignment horizontal="left"/>
    </xf>
    <xf numFmtId="169" fontId="6" fillId="26" borderId="13" xfId="0" applyNumberFormat="1" applyFont="1" applyFill="1" applyBorder="1" applyAlignment="1">
      <alignment horizontal="left"/>
    </xf>
    <xf numFmtId="165" fontId="6" fillId="16" borderId="0" xfId="0" applyNumberFormat="1" applyFont="1" applyFill="1" applyAlignment="1">
      <alignment horizontal="center" vertical="center"/>
    </xf>
    <xf numFmtId="0" fontId="6" fillId="25" borderId="1" xfId="0" applyFont="1" applyFill="1" applyBorder="1" applyAlignment="1">
      <alignment horizontal="center" vertical="center" wrapText="1"/>
    </xf>
    <xf numFmtId="0" fontId="3" fillId="25" borderId="1" xfId="18" applyFill="1" applyBorder="1"/>
    <xf numFmtId="0" fontId="6" fillId="25" borderId="1" xfId="0" applyFont="1" applyFill="1" applyBorder="1" applyAlignment="1">
      <alignment vertical="center" wrapText="1"/>
    </xf>
    <xf numFmtId="0" fontId="6" fillId="25" borderId="1" xfId="0" applyFont="1" applyFill="1" applyBorder="1" applyAlignment="1">
      <alignment vertical="center"/>
    </xf>
    <xf numFmtId="0" fontId="6" fillId="16" borderId="9" xfId="0" applyFont="1" applyFill="1" applyBorder="1" applyAlignment="1">
      <alignment horizontal="center" vertical="center"/>
    </xf>
    <xf numFmtId="0" fontId="76" fillId="16" borderId="10" xfId="0" applyFont="1" applyFill="1" applyBorder="1" applyAlignment="1">
      <alignment vertical="center" wrapText="1"/>
    </xf>
    <xf numFmtId="179" fontId="3" fillId="16" borderId="1" xfId="18" applyNumberFormat="1" applyFill="1" applyBorder="1"/>
    <xf numFmtId="179" fontId="3" fillId="15" borderId="1" xfId="0" applyNumberFormat="1" applyFont="1" applyFill="1" applyBorder="1" applyAlignment="1" applyProtection="1">
      <alignment horizontal="right"/>
      <protection locked="0"/>
    </xf>
    <xf numFmtId="179" fontId="3" fillId="16" borderId="1" xfId="0" applyNumberFormat="1" applyFont="1" applyFill="1" applyBorder="1"/>
    <xf numFmtId="179" fontId="3" fillId="16" borderId="1" xfId="15" applyNumberFormat="1" applyFont="1" applyFill="1" applyBorder="1"/>
    <xf numFmtId="179" fontId="3" fillId="16" borderId="1" xfId="0" applyNumberFormat="1" applyFont="1" applyFill="1" applyBorder="1" applyAlignment="1">
      <alignment horizontal="right"/>
    </xf>
    <xf numFmtId="0" fontId="3" fillId="23" borderId="1" xfId="0" applyFont="1" applyFill="1" applyBorder="1"/>
    <xf numFmtId="0" fontId="3" fillId="23" borderId="1" xfId="18" applyFill="1" applyBorder="1"/>
    <xf numFmtId="0" fontId="3" fillId="21" borderId="1" xfId="18" applyFill="1" applyBorder="1"/>
    <xf numFmtId="0" fontId="6" fillId="23" borderId="1" xfId="18" applyFont="1" applyFill="1" applyBorder="1"/>
    <xf numFmtId="0" fontId="6" fillId="21" borderId="1" xfId="18" applyFont="1" applyFill="1" applyBorder="1"/>
    <xf numFmtId="0" fontId="6" fillId="25" borderId="13" xfId="0" applyFont="1" applyFill="1" applyBorder="1" applyAlignment="1">
      <alignment vertical="center" wrapText="1"/>
    </xf>
    <xf numFmtId="0" fontId="27" fillId="16" borderId="10" xfId="0" applyFont="1" applyFill="1" applyBorder="1" applyAlignment="1">
      <alignment vertical="center" wrapText="1"/>
    </xf>
    <xf numFmtId="179" fontId="3" fillId="0" borderId="1" xfId="18" applyNumberFormat="1" applyBorder="1"/>
    <xf numFmtId="0" fontId="3" fillId="16" borderId="3" xfId="0" applyFont="1" applyFill="1" applyBorder="1" applyAlignment="1">
      <alignment vertical="center"/>
    </xf>
    <xf numFmtId="0" fontId="23" fillId="26" borderId="8" xfId="0" applyFont="1" applyFill="1" applyBorder="1" applyAlignment="1">
      <alignment wrapText="1"/>
    </xf>
    <xf numFmtId="0" fontId="24" fillId="26" borderId="25" xfId="0" applyFont="1" applyFill="1" applyBorder="1" applyAlignment="1">
      <alignment wrapText="1"/>
    </xf>
    <xf numFmtId="0" fontId="23" fillId="26" borderId="12" xfId="0" applyFont="1" applyFill="1" applyBorder="1" applyAlignment="1">
      <alignment wrapText="1"/>
    </xf>
    <xf numFmtId="0" fontId="24" fillId="26" borderId="12" xfId="0" applyFont="1" applyFill="1" applyBorder="1" applyAlignment="1">
      <alignment vertical="top" wrapText="1"/>
    </xf>
    <xf numFmtId="0" fontId="24" fillId="26" borderId="12" xfId="0" applyFont="1" applyFill="1" applyBorder="1" applyAlignment="1">
      <alignment wrapText="1"/>
    </xf>
    <xf numFmtId="0" fontId="24" fillId="26" borderId="12" xfId="0" applyFont="1" applyFill="1" applyBorder="1" applyAlignment="1">
      <alignment horizontal="right" wrapText="1"/>
    </xf>
    <xf numFmtId="0" fontId="24" fillId="26" borderId="12" xfId="0" applyFont="1" applyFill="1" applyBorder="1" applyAlignment="1">
      <alignment horizontal="right" vertical="top" wrapText="1"/>
    </xf>
    <xf numFmtId="0" fontId="24" fillId="26" borderId="12" xfId="0" applyFont="1" applyFill="1" applyBorder="1" applyAlignment="1">
      <alignment vertical="center" wrapText="1"/>
    </xf>
    <xf numFmtId="0" fontId="24" fillId="26" borderId="12" xfId="0" applyFont="1" applyFill="1" applyBorder="1" applyAlignment="1">
      <alignment horizontal="right" vertical="center" wrapText="1"/>
    </xf>
    <xf numFmtId="0" fontId="24" fillId="26" borderId="13" xfId="0" applyFont="1" applyFill="1" applyBorder="1" applyAlignment="1">
      <alignment wrapText="1"/>
    </xf>
    <xf numFmtId="38" fontId="55" fillId="23" borderId="1" xfId="0" applyNumberFormat="1" applyFont="1" applyFill="1" applyBorder="1" applyAlignment="1">
      <alignment wrapText="1"/>
    </xf>
    <xf numFmtId="0" fontId="6" fillId="26" borderId="8" xfId="0" quotePrefix="1" applyFont="1" applyFill="1" applyBorder="1" applyAlignment="1">
      <alignment horizontal="right" vertical="center"/>
    </xf>
    <xf numFmtId="0" fontId="6" fillId="26" borderId="8" xfId="12" applyFont="1" applyFill="1" applyBorder="1" applyAlignment="1">
      <alignment horizontal="right"/>
    </xf>
    <xf numFmtId="0" fontId="6" fillId="26" borderId="8" xfId="12" quotePrefix="1" applyFont="1" applyFill="1" applyBorder="1" applyAlignment="1">
      <alignment horizontal="right"/>
    </xf>
    <xf numFmtId="0" fontId="6" fillId="26" borderId="12" xfId="12" quotePrefix="1" applyFont="1" applyFill="1" applyBorder="1" applyAlignment="1">
      <alignment horizontal="right"/>
    </xf>
    <xf numFmtId="0" fontId="6" fillId="26" borderId="12" xfId="12" applyFont="1" applyFill="1" applyBorder="1" applyAlignment="1">
      <alignment horizontal="right"/>
    </xf>
    <xf numFmtId="0" fontId="6" fillId="26" borderId="13" xfId="12" applyFont="1" applyFill="1" applyBorder="1" applyAlignment="1">
      <alignment horizontal="right"/>
    </xf>
    <xf numFmtId="49" fontId="6" fillId="25" borderId="5" xfId="0" applyNumberFormat="1" applyFont="1" applyFill="1" applyBorder="1" applyAlignment="1">
      <alignment horizontal="center" vertical="center"/>
    </xf>
    <xf numFmtId="0" fontId="42" fillId="25" borderId="8" xfId="0" applyFont="1" applyFill="1" applyBorder="1" applyAlignment="1">
      <alignment vertical="top" wrapText="1"/>
    </xf>
    <xf numFmtId="49" fontId="43" fillId="25" borderId="12" xfId="0" applyNumberFormat="1" applyFont="1" applyFill="1" applyBorder="1" applyAlignment="1">
      <alignment horizontal="right"/>
    </xf>
    <xf numFmtId="49" fontId="43" fillId="25" borderId="8" xfId="0" applyNumberFormat="1" applyFont="1" applyFill="1" applyBorder="1"/>
    <xf numFmtId="49" fontId="43" fillId="25" borderId="20" xfId="0" applyNumberFormat="1" applyFont="1" applyFill="1" applyBorder="1"/>
    <xf numFmtId="9" fontId="6" fillId="25" borderId="5" xfId="20" applyFont="1" applyFill="1" applyBorder="1" applyAlignment="1" applyProtection="1">
      <alignment vertical="top"/>
    </xf>
    <xf numFmtId="9" fontId="6" fillId="25" borderId="8" xfId="20" applyFont="1" applyFill="1" applyBorder="1" applyAlignment="1" applyProtection="1">
      <alignment vertical="top"/>
    </xf>
    <xf numFmtId="9" fontId="6" fillId="25" borderId="8" xfId="20" applyFont="1" applyFill="1" applyBorder="1" applyAlignment="1" applyProtection="1">
      <alignment horizontal="right"/>
    </xf>
    <xf numFmtId="49" fontId="6" fillId="21" borderId="6" xfId="0" applyNumberFormat="1" applyFont="1" applyFill="1" applyBorder="1" applyAlignment="1">
      <alignment vertical="center"/>
    </xf>
    <xf numFmtId="49" fontId="6" fillId="21" borderId="9" xfId="0" applyNumberFormat="1" applyFont="1" applyFill="1" applyBorder="1" applyAlignment="1">
      <alignment vertical="center"/>
    </xf>
    <xf numFmtId="49" fontId="42" fillId="25" borderId="8" xfId="0" applyNumberFormat="1" applyFont="1" applyFill="1" applyBorder="1" applyAlignment="1">
      <alignment vertical="top" wrapText="1"/>
    </xf>
    <xf numFmtId="49" fontId="6" fillId="25" borderId="12" xfId="0" applyNumberFormat="1" applyFont="1" applyFill="1" applyBorder="1" applyAlignment="1">
      <alignment horizontal="right"/>
    </xf>
    <xf numFmtId="0" fontId="43" fillId="25" borderId="29" xfId="0" applyFont="1" applyFill="1" applyBorder="1" applyAlignment="1">
      <alignment horizontal="center" vertical="center" wrapText="1"/>
    </xf>
    <xf numFmtId="0" fontId="43" fillId="25" borderId="13" xfId="0" applyFont="1" applyFill="1" applyBorder="1" applyAlignment="1">
      <alignment horizontal="center" vertical="center" wrapText="1"/>
    </xf>
    <xf numFmtId="49" fontId="42" fillId="25" borderId="8" xfId="0" applyNumberFormat="1" applyFont="1" applyFill="1" applyBorder="1" applyAlignment="1">
      <alignment horizontal="right" vertical="top" wrapText="1"/>
    </xf>
    <xf numFmtId="49" fontId="6" fillId="25" borderId="8" xfId="0" applyNumberFormat="1" applyFont="1" applyFill="1" applyBorder="1" applyAlignment="1">
      <alignment horizontal="right"/>
    </xf>
    <xf numFmtId="49" fontId="6" fillId="25" borderId="20" xfId="0" applyNumberFormat="1" applyFont="1" applyFill="1" applyBorder="1" applyAlignment="1">
      <alignment horizontal="right"/>
    </xf>
    <xf numFmtId="49" fontId="3" fillId="25" borderId="3" xfId="0" applyNumberFormat="1" applyFont="1" applyFill="1" applyBorder="1" applyAlignment="1">
      <alignment horizontal="right" vertical="top" wrapText="1"/>
    </xf>
    <xf numFmtId="49" fontId="6" fillId="25" borderId="3" xfId="0" applyNumberFormat="1" applyFont="1" applyFill="1" applyBorder="1" applyAlignment="1">
      <alignment horizontal="right"/>
    </xf>
    <xf numFmtId="49" fontId="6" fillId="25" borderId="36" xfId="0" applyNumberFormat="1" applyFont="1" applyFill="1" applyBorder="1" applyAlignment="1">
      <alignment horizontal="right"/>
    </xf>
    <xf numFmtId="49" fontId="3" fillId="25" borderId="3" xfId="0" applyNumberFormat="1" applyFont="1" applyFill="1" applyBorder="1" applyAlignment="1">
      <alignment vertical="top" wrapText="1"/>
    </xf>
    <xf numFmtId="49" fontId="6" fillId="25" borderId="36" xfId="0" applyNumberFormat="1" applyFont="1" applyFill="1" applyBorder="1" applyAlignment="1">
      <alignment horizontal="left"/>
    </xf>
    <xf numFmtId="38" fontId="3" fillId="15" borderId="2" xfId="1" applyNumberFormat="1" applyFont="1" applyFill="1" applyBorder="1" applyProtection="1">
      <protection locked="0"/>
    </xf>
    <xf numFmtId="0" fontId="77" fillId="13" borderId="0" xfId="0" applyFont="1" applyFill="1"/>
    <xf numFmtId="0" fontId="56" fillId="0" borderId="0" xfId="0" applyFont="1"/>
    <xf numFmtId="0" fontId="55" fillId="0" borderId="0" xfId="0" applyFont="1"/>
    <xf numFmtId="0" fontId="55" fillId="0" borderId="39" xfId="0" applyFont="1" applyBorder="1"/>
    <xf numFmtId="0" fontId="55" fillId="0" borderId="37" xfId="0" applyFont="1" applyBorder="1"/>
    <xf numFmtId="49" fontId="3" fillId="26" borderId="3" xfId="0" applyNumberFormat="1" applyFont="1" applyFill="1" applyBorder="1" applyAlignment="1">
      <alignment vertical="top" wrapText="1"/>
    </xf>
    <xf numFmtId="49" fontId="6" fillId="26" borderId="3" xfId="0" applyNumberFormat="1" applyFont="1" applyFill="1" applyBorder="1" applyAlignment="1">
      <alignment horizontal="right"/>
    </xf>
    <xf numFmtId="0" fontId="3" fillId="21" borderId="10" xfId="0" applyFont="1" applyFill="1" applyBorder="1"/>
    <xf numFmtId="38" fontId="3" fillId="15" borderId="1" xfId="0" applyNumberFormat="1" applyFont="1" applyFill="1" applyBorder="1" applyAlignment="1">
      <alignment horizontal="center" vertical="center"/>
    </xf>
    <xf numFmtId="49" fontId="6" fillId="26" borderId="36" xfId="0" applyNumberFormat="1" applyFont="1" applyFill="1" applyBorder="1" applyAlignment="1">
      <alignment horizontal="left"/>
    </xf>
    <xf numFmtId="0" fontId="6" fillId="23" borderId="1" xfId="0" applyFont="1" applyFill="1" applyBorder="1" applyAlignment="1">
      <alignment vertical="center"/>
    </xf>
    <xf numFmtId="38" fontId="6" fillId="23" borderId="1" xfId="0" applyNumberFormat="1" applyFont="1" applyFill="1" applyBorder="1" applyAlignment="1">
      <alignment vertical="center"/>
    </xf>
    <xf numFmtId="0" fontId="6" fillId="23" borderId="21" xfId="0" applyFont="1" applyFill="1" applyBorder="1" applyAlignment="1">
      <alignment vertical="center"/>
    </xf>
    <xf numFmtId="38" fontId="6" fillId="23" borderId="1" xfId="0" applyNumberFormat="1" applyFont="1" applyFill="1" applyBorder="1" applyAlignment="1">
      <alignment horizontal="center" vertical="center"/>
    </xf>
    <xf numFmtId="38" fontId="6" fillId="0" borderId="28" xfId="13" applyNumberFormat="1" applyFont="1" applyBorder="1" applyAlignment="1">
      <alignment vertical="center"/>
    </xf>
    <xf numFmtId="49" fontId="9" fillId="15" borderId="2" xfId="13" applyNumberFormat="1" applyFont="1" applyFill="1" applyBorder="1" applyAlignment="1">
      <alignment horizontal="right"/>
    </xf>
    <xf numFmtId="49" fontId="9" fillId="15" borderId="2" xfId="14" applyNumberFormat="1" applyFont="1" applyFill="1" applyBorder="1" applyAlignment="1">
      <alignment horizontal="right"/>
    </xf>
    <xf numFmtId="49" fontId="43" fillId="25" borderId="5" xfId="0" applyNumberFormat="1" applyFont="1" applyFill="1" applyBorder="1"/>
    <xf numFmtId="49" fontId="43" fillId="25" borderId="6" xfId="0" applyNumberFormat="1" applyFont="1" applyFill="1" applyBorder="1"/>
    <xf numFmtId="49" fontId="43" fillId="25" borderId="0" xfId="0" applyNumberFormat="1" applyFont="1" applyFill="1"/>
    <xf numFmtId="49" fontId="42" fillId="25" borderId="8" xfId="0" applyNumberFormat="1" applyFont="1" applyFill="1" applyBorder="1"/>
    <xf numFmtId="49" fontId="43" fillId="25" borderId="8" xfId="0" applyNumberFormat="1" applyFont="1" applyFill="1" applyBorder="1" applyAlignment="1">
      <alignment horizontal="right"/>
    </xf>
    <xf numFmtId="49" fontId="43" fillId="25" borderId="13" xfId="0" applyNumberFormat="1" applyFont="1" applyFill="1" applyBorder="1" applyAlignment="1">
      <alignment horizontal="right"/>
    </xf>
    <xf numFmtId="0" fontId="3" fillId="25" borderId="8" xfId="0" applyFont="1" applyFill="1" applyBorder="1" applyAlignment="1">
      <alignment vertical="top" wrapText="1"/>
    </xf>
    <xf numFmtId="49" fontId="43" fillId="25" borderId="20" xfId="0" applyNumberFormat="1" applyFont="1" applyFill="1" applyBorder="1" applyAlignment="1">
      <alignment horizontal="right"/>
    </xf>
    <xf numFmtId="0" fontId="6" fillId="26" borderId="5" xfId="12" applyFont="1" applyFill="1" applyBorder="1" applyAlignment="1">
      <alignment horizontal="center" vertical="center"/>
    </xf>
    <xf numFmtId="0" fontId="6" fillId="26" borderId="6" xfId="12" applyFont="1" applyFill="1" applyBorder="1" applyAlignment="1">
      <alignment horizontal="center" vertical="center"/>
    </xf>
    <xf numFmtId="0" fontId="6" fillId="26" borderId="7" xfId="12" applyFont="1" applyFill="1" applyBorder="1" applyAlignment="1">
      <alignment horizontal="center" vertical="center"/>
    </xf>
    <xf numFmtId="0" fontId="6" fillId="26" borderId="8" xfId="12" applyFont="1" applyFill="1" applyBorder="1" applyAlignment="1">
      <alignment horizontal="center" vertical="center"/>
    </xf>
    <xf numFmtId="0" fontId="6" fillId="26" borderId="9" xfId="12" applyFont="1" applyFill="1" applyBorder="1" applyAlignment="1">
      <alignment horizontal="center" vertical="center"/>
    </xf>
    <xf numFmtId="0" fontId="6" fillId="26" borderId="10" xfId="12" applyFont="1" applyFill="1" applyBorder="1" applyAlignment="1">
      <alignment horizontal="center" vertical="center"/>
    </xf>
    <xf numFmtId="49" fontId="6" fillId="26" borderId="12" xfId="12" applyNumberFormat="1" applyFont="1" applyFill="1" applyBorder="1" applyAlignment="1">
      <alignment horizontal="right" vertical="center"/>
    </xf>
    <xf numFmtId="49" fontId="6" fillId="26" borderId="8" xfId="12" applyNumberFormat="1" applyFont="1" applyFill="1" applyBorder="1" applyAlignment="1">
      <alignment horizontal="right" vertical="center"/>
    </xf>
    <xf numFmtId="49" fontId="6" fillId="26" borderId="13" xfId="12" applyNumberFormat="1" applyFont="1" applyFill="1" applyBorder="1" applyAlignment="1">
      <alignment horizontal="right" vertical="center"/>
    </xf>
    <xf numFmtId="0" fontId="6" fillId="14" borderId="6" xfId="12" applyFont="1" applyFill="1" applyBorder="1"/>
    <xf numFmtId="0" fontId="6" fillId="14" borderId="7" xfId="12" applyFont="1" applyFill="1" applyBorder="1"/>
    <xf numFmtId="38" fontId="6" fillId="14" borderId="1" xfId="12" applyNumberFormat="1" applyFont="1" applyFill="1" applyBorder="1" applyAlignment="1">
      <alignment horizontal="center"/>
    </xf>
    <xf numFmtId="0" fontId="6" fillId="14" borderId="25" xfId="12" applyFont="1" applyFill="1" applyBorder="1" applyAlignment="1">
      <alignment horizontal="left"/>
    </xf>
    <xf numFmtId="0" fontId="6" fillId="14" borderId="10" xfId="12" applyFont="1" applyFill="1" applyBorder="1" applyAlignment="1">
      <alignment horizontal="left"/>
    </xf>
    <xf numFmtId="3" fontId="3" fillId="14" borderId="13" xfId="12" applyNumberFormat="1" applyFill="1" applyBorder="1"/>
    <xf numFmtId="0" fontId="6" fillId="14" borderId="25" xfId="12" applyFont="1" applyFill="1" applyBorder="1"/>
    <xf numFmtId="0" fontId="6" fillId="14" borderId="21" xfId="12" applyFont="1" applyFill="1" applyBorder="1"/>
    <xf numFmtId="3" fontId="3" fillId="14" borderId="21" xfId="12" applyNumberFormat="1" applyFill="1" applyBorder="1"/>
    <xf numFmtId="3" fontId="3" fillId="14" borderId="1" xfId="12" applyNumberFormat="1" applyFill="1" applyBorder="1"/>
    <xf numFmtId="0" fontId="6" fillId="26" borderId="30" xfId="12" applyFont="1" applyFill="1" applyBorder="1" applyAlignment="1">
      <alignment vertical="center"/>
    </xf>
    <xf numFmtId="3" fontId="6" fillId="26" borderId="12" xfId="12" applyNumberFormat="1" applyFont="1" applyFill="1" applyBorder="1" applyAlignment="1">
      <alignment horizontal="center" vertical="center"/>
    </xf>
    <xf numFmtId="0" fontId="3" fillId="15" borderId="25" xfId="12" quotePrefix="1" applyFill="1" applyBorder="1" applyAlignment="1">
      <alignment horizontal="left"/>
    </xf>
    <xf numFmtId="0" fontId="3" fillId="15" borderId="21" xfId="12" quotePrefix="1" applyFill="1" applyBorder="1" applyAlignment="1">
      <alignment horizontal="left"/>
    </xf>
    <xf numFmtId="0" fontId="3" fillId="15" borderId="6" xfId="12" applyFill="1" applyBorder="1"/>
    <xf numFmtId="0" fontId="6" fillId="25" borderId="8" xfId="17" applyFont="1" applyFill="1" applyBorder="1" applyAlignment="1">
      <alignment horizontal="right"/>
    </xf>
    <xf numFmtId="0" fontId="6" fillId="25" borderId="12" xfId="17" applyFont="1" applyFill="1" applyBorder="1" applyAlignment="1">
      <alignment horizontal="right"/>
    </xf>
    <xf numFmtId="0" fontId="6" fillId="25" borderId="13" xfId="17" applyFont="1" applyFill="1" applyBorder="1" applyAlignment="1">
      <alignment horizontal="right"/>
    </xf>
    <xf numFmtId="0" fontId="6" fillId="21" borderId="20" xfId="0" applyFont="1" applyFill="1" applyBorder="1" applyAlignment="1">
      <alignment horizontal="left"/>
    </xf>
    <xf numFmtId="0" fontId="6" fillId="21" borderId="9" xfId="0" quotePrefix="1" applyFont="1" applyFill="1" applyBorder="1" applyAlignment="1">
      <alignment horizontal="left"/>
    </xf>
    <xf numFmtId="0" fontId="6" fillId="21" borderId="10" xfId="0" quotePrefix="1" applyFont="1" applyFill="1" applyBorder="1" applyAlignment="1">
      <alignment horizontal="left"/>
    </xf>
    <xf numFmtId="38" fontId="6" fillId="21" borderId="21" xfId="0" applyNumberFormat="1" applyFont="1" applyFill="1" applyBorder="1"/>
    <xf numFmtId="38" fontId="6" fillId="21" borderId="1" xfId="0" applyNumberFormat="1" applyFont="1" applyFill="1" applyBorder="1"/>
    <xf numFmtId="0" fontId="6" fillId="21" borderId="21" xfId="17" applyFont="1" applyFill="1" applyBorder="1"/>
    <xf numFmtId="0" fontId="6" fillId="21" borderId="2" xfId="17" applyFont="1" applyFill="1" applyBorder="1" applyAlignment="1">
      <alignment horizontal="center"/>
    </xf>
    <xf numFmtId="0" fontId="6" fillId="21" borderId="25" xfId="17" applyFont="1" applyFill="1" applyBorder="1" applyAlignment="1">
      <alignment horizontal="center"/>
    </xf>
    <xf numFmtId="0" fontId="6" fillId="21" borderId="21" xfId="17" applyFont="1" applyFill="1" applyBorder="1" applyAlignment="1">
      <alignment horizontal="center"/>
    </xf>
    <xf numFmtId="38" fontId="3" fillId="21" borderId="1" xfId="0" applyNumberFormat="1" applyFont="1" applyFill="1" applyBorder="1" applyProtection="1">
      <protection locked="0"/>
    </xf>
    <xf numFmtId="38" fontId="3" fillId="21" borderId="1" xfId="0" applyNumberFormat="1" applyFont="1" applyFill="1" applyBorder="1"/>
    <xf numFmtId="38" fontId="3" fillId="21" borderId="21" xfId="0" applyNumberFormat="1" applyFont="1" applyFill="1" applyBorder="1"/>
    <xf numFmtId="0" fontId="6" fillId="21" borderId="21" xfId="0" quotePrefix="1" applyFont="1" applyFill="1" applyBorder="1" applyAlignment="1">
      <alignment horizontal="left"/>
    </xf>
    <xf numFmtId="49" fontId="6" fillId="26" borderId="5" xfId="12" applyNumberFormat="1" applyFont="1" applyFill="1" applyBorder="1" applyAlignment="1">
      <alignment horizontal="right" vertical="center"/>
    </xf>
    <xf numFmtId="3" fontId="6" fillId="26" borderId="6" xfId="12" applyNumberFormat="1" applyFont="1" applyFill="1" applyBorder="1" applyAlignment="1">
      <alignment horizontal="center" vertical="center"/>
    </xf>
    <xf numFmtId="3" fontId="6" fillId="26" borderId="7" xfId="12" applyNumberFormat="1" applyFont="1" applyFill="1" applyBorder="1" applyAlignment="1">
      <alignment horizontal="center" vertical="center"/>
    </xf>
    <xf numFmtId="3" fontId="6" fillId="26" borderId="9" xfId="12" applyNumberFormat="1" applyFont="1" applyFill="1" applyBorder="1" applyAlignment="1">
      <alignment horizontal="center" vertical="center"/>
    </xf>
    <xf numFmtId="3" fontId="6" fillId="26" borderId="10" xfId="12" applyNumberFormat="1" applyFont="1" applyFill="1" applyBorder="1" applyAlignment="1">
      <alignment horizontal="center" vertical="center"/>
    </xf>
    <xf numFmtId="49" fontId="6" fillId="26" borderId="5" xfId="11" applyNumberFormat="1" applyFont="1" applyFill="1" applyBorder="1" applyAlignment="1">
      <alignment horizontal="right" vertical="center"/>
    </xf>
    <xf numFmtId="49" fontId="6" fillId="26" borderId="8" xfId="11" applyNumberFormat="1" applyFont="1" applyFill="1" applyBorder="1" applyAlignment="1">
      <alignment horizontal="right" vertical="center"/>
    </xf>
    <xf numFmtId="0" fontId="6" fillId="26" borderId="8" xfId="11" applyFont="1" applyFill="1" applyBorder="1" applyAlignment="1">
      <alignment horizontal="right"/>
    </xf>
    <xf numFmtId="49" fontId="6" fillId="26" borderId="20" xfId="11" applyNumberFormat="1" applyFont="1" applyFill="1" applyBorder="1" applyAlignment="1">
      <alignment horizontal="right" vertical="center"/>
    </xf>
    <xf numFmtId="0" fontId="6" fillId="26" borderId="5" xfId="11" applyFont="1" applyFill="1" applyBorder="1" applyAlignment="1">
      <alignment vertical="center"/>
    </xf>
    <xf numFmtId="0" fontId="6" fillId="26" borderId="6" xfId="11" applyFont="1" applyFill="1" applyBorder="1" applyAlignment="1">
      <alignment vertical="center"/>
    </xf>
    <xf numFmtId="0" fontId="6" fillId="26" borderId="7" xfId="11" applyFont="1" applyFill="1" applyBorder="1" applyAlignment="1">
      <alignment vertical="center"/>
    </xf>
    <xf numFmtId="0" fontId="6" fillId="26" borderId="29" xfId="11" applyFont="1" applyFill="1" applyBorder="1" applyAlignment="1">
      <alignment horizontal="center" vertical="center"/>
    </xf>
    <xf numFmtId="0" fontId="6" fillId="26" borderId="8" xfId="12" applyFont="1" applyFill="1" applyBorder="1" applyAlignment="1">
      <alignment horizontal="left" vertical="center"/>
    </xf>
    <xf numFmtId="0" fontId="6" fillId="26" borderId="1" xfId="12" applyFont="1" applyFill="1" applyBorder="1" applyAlignment="1">
      <alignment horizontal="left" vertical="center"/>
    </xf>
    <xf numFmtId="0" fontId="6" fillId="26" borderId="1" xfId="12" applyFont="1" applyFill="1" applyBorder="1" applyAlignment="1">
      <alignment horizontal="center" vertical="center"/>
    </xf>
    <xf numFmtId="40" fontId="3" fillId="23" borderId="1" xfId="3" applyNumberFormat="1" applyFont="1" applyFill="1" applyBorder="1" applyAlignment="1" applyProtection="1">
      <alignment horizontal="right"/>
    </xf>
    <xf numFmtId="40" fontId="9" fillId="23" borderId="1" xfId="3" applyNumberFormat="1" applyFont="1" applyFill="1" applyBorder="1" applyAlignment="1" applyProtection="1">
      <alignment horizontal="right"/>
    </xf>
    <xf numFmtId="3" fontId="3" fillId="15" borderId="21" xfId="12" applyNumberFormat="1" applyFill="1" applyBorder="1" applyAlignment="1">
      <alignment horizontal="right"/>
    </xf>
    <xf numFmtId="3" fontId="3" fillId="23" borderId="21" xfId="12" applyNumberFormat="1" applyFill="1" applyBorder="1" applyAlignment="1">
      <alignment horizontal="right"/>
    </xf>
    <xf numFmtId="38" fontId="3" fillId="23" borderId="1" xfId="1" applyNumberFormat="1" applyFont="1" applyFill="1" applyBorder="1" applyAlignment="1"/>
    <xf numFmtId="170" fontId="6" fillId="23" borderId="1" xfId="1" applyNumberFormat="1" applyFont="1" applyFill="1" applyBorder="1" applyAlignment="1"/>
    <xf numFmtId="38" fontId="3" fillId="23" borderId="21" xfId="1" applyNumberFormat="1" applyFont="1" applyFill="1" applyBorder="1" applyAlignment="1"/>
    <xf numFmtId="38" fontId="6" fillId="23" borderId="21" xfId="1" applyNumberFormat="1" applyFont="1" applyFill="1" applyBorder="1" applyAlignment="1"/>
    <xf numFmtId="38" fontId="3" fillId="23" borderId="1" xfId="1" applyNumberFormat="1" applyFont="1" applyFill="1" applyBorder="1"/>
    <xf numFmtId="38" fontId="6" fillId="9" borderId="1" xfId="0" applyNumberFormat="1" applyFont="1" applyFill="1" applyBorder="1" applyAlignment="1">
      <alignment horizontal="right"/>
    </xf>
    <xf numFmtId="38" fontId="3" fillId="0" borderId="1" xfId="12" applyNumberFormat="1" applyBorder="1"/>
    <xf numFmtId="0" fontId="6" fillId="15" borderId="2" xfId="11" quotePrefix="1" applyFont="1" applyFill="1" applyBorder="1" applyAlignment="1">
      <alignment horizontal="left"/>
    </xf>
    <xf numFmtId="0" fontId="6" fillId="15" borderId="9" xfId="11" applyFont="1" applyFill="1" applyBorder="1" applyAlignment="1">
      <alignment horizontal="left"/>
    </xf>
    <xf numFmtId="0" fontId="6" fillId="15" borderId="10" xfId="11" applyFont="1" applyFill="1" applyBorder="1" applyAlignment="1">
      <alignment horizontal="left"/>
    </xf>
    <xf numFmtId="38" fontId="9" fillId="15" borderId="13" xfId="11" applyNumberFormat="1" applyFont="1" applyFill="1" applyBorder="1"/>
    <xf numFmtId="0" fontId="9" fillId="15" borderId="2" xfId="11" applyFont="1" applyFill="1" applyBorder="1" applyAlignment="1">
      <alignment horizontal="left"/>
    </xf>
    <xf numFmtId="0" fontId="9" fillId="15" borderId="25" xfId="11" applyFont="1" applyFill="1" applyBorder="1"/>
    <xf numFmtId="0" fontId="9" fillId="15" borderId="21" xfId="11" applyFont="1" applyFill="1" applyBorder="1"/>
    <xf numFmtId="38" fontId="3" fillId="15" borderId="1" xfId="11" applyNumberFormat="1" applyFill="1" applyBorder="1"/>
    <xf numFmtId="0" fontId="9" fillId="15" borderId="2" xfId="11" quotePrefix="1" applyFont="1" applyFill="1" applyBorder="1" applyAlignment="1">
      <alignment horizontal="left"/>
    </xf>
    <xf numFmtId="49" fontId="6" fillId="26" borderId="2" xfId="11" applyNumberFormat="1" applyFont="1" applyFill="1" applyBorder="1" applyAlignment="1">
      <alignment vertical="center"/>
    </xf>
    <xf numFmtId="49" fontId="6" fillId="26" borderId="25" xfId="11" applyNumberFormat="1" applyFont="1" applyFill="1" applyBorder="1" applyAlignment="1">
      <alignment vertical="center"/>
    </xf>
    <xf numFmtId="49" fontId="6" fillId="26" borderId="21" xfId="11" applyNumberFormat="1" applyFont="1" applyFill="1" applyBorder="1" applyAlignment="1">
      <alignment vertical="center"/>
    </xf>
    <xf numFmtId="49" fontId="6" fillId="26" borderId="1" xfId="11" applyNumberFormat="1" applyFont="1" applyFill="1" applyBorder="1" applyAlignment="1">
      <alignment horizontal="center" vertical="center"/>
    </xf>
    <xf numFmtId="49" fontId="6" fillId="26" borderId="5" xfId="11" applyNumberFormat="1" applyFont="1" applyFill="1" applyBorder="1" applyAlignment="1">
      <alignment vertical="center"/>
    </xf>
    <xf numFmtId="49" fontId="6" fillId="26" borderId="6" xfId="11" applyNumberFormat="1" applyFont="1" applyFill="1" applyBorder="1" applyAlignment="1">
      <alignment vertical="center"/>
    </xf>
    <xf numFmtId="49" fontId="6" fillId="26" borderId="7" xfId="11" applyNumberFormat="1" applyFont="1" applyFill="1" applyBorder="1" applyAlignment="1">
      <alignment vertical="center"/>
    </xf>
    <xf numFmtId="49" fontId="6" fillId="26" borderId="12" xfId="11" applyNumberFormat="1" applyFont="1" applyFill="1" applyBorder="1" applyAlignment="1">
      <alignment horizontal="right" vertical="center"/>
    </xf>
    <xf numFmtId="49" fontId="6" fillId="26" borderId="0" xfId="11" applyNumberFormat="1" applyFont="1" applyFill="1" applyAlignment="1">
      <alignment vertical="center"/>
    </xf>
    <xf numFmtId="49" fontId="6" fillId="26" borderId="29" xfId="11" applyNumberFormat="1" applyFont="1" applyFill="1" applyBorder="1" applyAlignment="1">
      <alignment horizontal="right" vertical="center"/>
    </xf>
    <xf numFmtId="38" fontId="3" fillId="14" borderId="29" xfId="11" applyNumberFormat="1" applyFill="1" applyBorder="1" applyAlignment="1">
      <alignment horizontal="right" vertical="center"/>
    </xf>
    <xf numFmtId="38" fontId="3" fillId="0" borderId="29" xfId="11" applyNumberFormat="1" applyBorder="1" applyAlignment="1">
      <alignment horizontal="right" vertical="center"/>
    </xf>
    <xf numFmtId="38" fontId="3" fillId="5" borderId="7" xfId="11" applyNumberFormat="1" applyFill="1" applyBorder="1" applyAlignment="1" applyProtection="1">
      <alignment horizontal="right"/>
      <protection locked="0"/>
    </xf>
    <xf numFmtId="49" fontId="6" fillId="26" borderId="13" xfId="11" applyNumberFormat="1" applyFont="1" applyFill="1" applyBorder="1" applyAlignment="1">
      <alignment horizontal="right" vertical="center"/>
    </xf>
    <xf numFmtId="38" fontId="3" fillId="23" borderId="1" xfId="11" quotePrefix="1" applyNumberFormat="1" applyFill="1" applyBorder="1"/>
    <xf numFmtId="0" fontId="3" fillId="15" borderId="25" xfId="11" applyFill="1" applyBorder="1" applyAlignment="1">
      <alignment horizontal="left"/>
    </xf>
    <xf numFmtId="38" fontId="3" fillId="0" borderId="1" xfId="11" quotePrefix="1" applyNumberFormat="1" applyBorder="1"/>
    <xf numFmtId="3" fontId="3" fillId="0" borderId="1" xfId="11" quotePrefix="1" applyNumberFormat="1" applyBorder="1"/>
    <xf numFmtId="0" fontId="3" fillId="0" borderId="25" xfId="11" applyBorder="1" applyAlignment="1">
      <alignment horizontal="left"/>
    </xf>
    <xf numFmtId="38" fontId="3" fillId="0" borderId="12" xfId="11" applyNumberFormat="1" applyBorder="1" applyProtection="1">
      <protection locked="0"/>
    </xf>
    <xf numFmtId="38" fontId="3" fillId="0" borderId="27" xfId="14" applyNumberFormat="1" applyBorder="1" applyAlignment="1" applyProtection="1">
      <alignment vertical="center"/>
      <protection locked="0"/>
    </xf>
    <xf numFmtId="49" fontId="3" fillId="15" borderId="25" xfId="14" applyNumberFormat="1" applyFill="1" applyBorder="1" applyAlignment="1">
      <alignment horizontal="left" indent="1"/>
    </xf>
    <xf numFmtId="49" fontId="3" fillId="15" borderId="21" xfId="14" applyNumberFormat="1" applyFill="1" applyBorder="1" applyAlignment="1">
      <alignment horizontal="left" indent="1"/>
    </xf>
    <xf numFmtId="49" fontId="5" fillId="23" borderId="25" xfId="14" applyNumberFormat="1" applyFont="1" applyFill="1" applyBorder="1" applyAlignment="1">
      <alignment horizontal="left"/>
    </xf>
    <xf numFmtId="38" fontId="3" fillId="0" borderId="28" xfId="14" applyNumberFormat="1" applyBorder="1" applyAlignment="1" applyProtection="1">
      <alignment vertical="center"/>
      <protection locked="0"/>
    </xf>
    <xf numFmtId="0" fontId="6" fillId="15" borderId="36" xfId="14" applyFont="1" applyFill="1" applyBorder="1" applyAlignment="1">
      <alignment horizontal="right"/>
    </xf>
    <xf numFmtId="0" fontId="6" fillId="15" borderId="9" xfId="14" applyFont="1" applyFill="1" applyBorder="1" applyAlignment="1">
      <alignment horizontal="right"/>
    </xf>
    <xf numFmtId="0" fontId="6" fillId="15" borderId="46" xfId="14" applyFont="1" applyFill="1" applyBorder="1" applyAlignment="1">
      <alignment horizontal="center" vertical="center"/>
    </xf>
    <xf numFmtId="49" fontId="6" fillId="26" borderId="51" xfId="14" applyNumberFormat="1" applyFont="1" applyFill="1" applyBorder="1" applyAlignment="1">
      <alignment horizontal="left" vertical="center"/>
    </xf>
    <xf numFmtId="49" fontId="6" fillId="26" borderId="47" xfId="14" applyNumberFormat="1" applyFont="1" applyFill="1" applyBorder="1" applyAlignment="1">
      <alignment horizontal="left" vertical="center"/>
    </xf>
    <xf numFmtId="49" fontId="6" fillId="26" borderId="3" xfId="14" applyNumberFormat="1" applyFont="1" applyFill="1" applyBorder="1" applyAlignment="1">
      <alignment horizontal="left" vertical="center"/>
    </xf>
    <xf numFmtId="49" fontId="6" fillId="26" borderId="4" xfId="14" applyNumberFormat="1" applyFont="1" applyFill="1" applyBorder="1" applyAlignment="1">
      <alignment horizontal="left" vertical="center"/>
    </xf>
    <xf numFmtId="49" fontId="6" fillId="26" borderId="3" xfId="14" applyNumberFormat="1" applyFont="1" applyFill="1" applyBorder="1" applyAlignment="1">
      <alignment horizontal="center" vertical="center"/>
    </xf>
    <xf numFmtId="49" fontId="6" fillId="26" borderId="34" xfId="14" applyNumberFormat="1" applyFont="1" applyFill="1" applyBorder="1" applyAlignment="1">
      <alignment horizontal="center" vertical="center"/>
    </xf>
    <xf numFmtId="49" fontId="6" fillId="26" borderId="50" xfId="14" applyNumberFormat="1" applyFont="1" applyFill="1" applyBorder="1" applyAlignment="1">
      <alignment horizontal="center" vertical="center"/>
    </xf>
    <xf numFmtId="38" fontId="6" fillId="23" borderId="27" xfId="14" applyNumberFormat="1" applyFont="1" applyFill="1" applyBorder="1" applyAlignment="1">
      <alignment vertical="center"/>
    </xf>
    <xf numFmtId="38" fontId="3" fillId="0" borderId="28" xfId="13" applyNumberFormat="1" applyBorder="1" applyAlignment="1" applyProtection="1">
      <alignment vertical="center"/>
      <protection locked="0"/>
    </xf>
    <xf numFmtId="49" fontId="6" fillId="23" borderId="29" xfId="13" applyNumberFormat="1" applyFont="1" applyFill="1" applyBorder="1" applyAlignment="1">
      <alignment horizontal="left"/>
    </xf>
    <xf numFmtId="49" fontId="9" fillId="23" borderId="12" xfId="13" applyNumberFormat="1" applyFont="1" applyFill="1" applyBorder="1" applyAlignment="1">
      <alignment horizontal="left" indent="3"/>
    </xf>
    <xf numFmtId="49" fontId="6" fillId="23" borderId="12" xfId="14" applyNumberFormat="1" applyFont="1" applyFill="1" applyBorder="1" applyAlignment="1">
      <alignment horizontal="left"/>
    </xf>
    <xf numFmtId="49" fontId="9" fillId="23" borderId="12" xfId="14" applyNumberFormat="1" applyFont="1" applyFill="1" applyBorder="1" applyAlignment="1">
      <alignment horizontal="left" indent="3"/>
    </xf>
    <xf numFmtId="49" fontId="9" fillId="23" borderId="13" xfId="14" applyNumberFormat="1" applyFont="1" applyFill="1" applyBorder="1" applyAlignment="1">
      <alignment horizontal="left" indent="3"/>
    </xf>
    <xf numFmtId="49" fontId="3" fillId="23" borderId="29" xfId="14" applyNumberFormat="1" applyFill="1" applyBorder="1" applyAlignment="1">
      <alignment horizontal="left"/>
    </xf>
    <xf numFmtId="49" fontId="3" fillId="23" borderId="12" xfId="14" applyNumberFormat="1" applyFill="1" applyBorder="1" applyAlignment="1">
      <alignment horizontal="left"/>
    </xf>
    <xf numFmtId="49" fontId="3" fillId="23" borderId="13" xfId="14" applyNumberFormat="1" applyFill="1" applyBorder="1" applyAlignment="1">
      <alignment horizontal="left"/>
    </xf>
    <xf numFmtId="49" fontId="6" fillId="25" borderId="5" xfId="0" applyNumberFormat="1" applyFont="1" applyFill="1" applyBorder="1" applyAlignment="1">
      <alignment horizontal="right"/>
    </xf>
    <xf numFmtId="49" fontId="6" fillId="25" borderId="12" xfId="0" applyNumberFormat="1" applyFont="1" applyFill="1" applyBorder="1" applyAlignment="1">
      <alignment horizontal="right" vertical="center"/>
    </xf>
    <xf numFmtId="37" fontId="3" fillId="21" borderId="1" xfId="0" applyNumberFormat="1" applyFont="1" applyFill="1" applyBorder="1"/>
    <xf numFmtId="0" fontId="5" fillId="21" borderId="2" xfId="0" applyFont="1" applyFill="1" applyBorder="1"/>
    <xf numFmtId="0" fontId="5" fillId="21" borderId="25" xfId="0" applyFont="1" applyFill="1" applyBorder="1"/>
    <xf numFmtId="0" fontId="5" fillId="21" borderId="21" xfId="0" applyFont="1" applyFill="1" applyBorder="1"/>
    <xf numFmtId="0" fontId="5" fillId="23" borderId="2" xfId="11" applyFont="1" applyFill="1" applyBorder="1"/>
    <xf numFmtId="0" fontId="5" fillId="23" borderId="25" xfId="11" applyFont="1" applyFill="1" applyBorder="1"/>
    <xf numFmtId="0" fontId="5" fillId="23" borderId="21" xfId="11" applyFont="1" applyFill="1" applyBorder="1"/>
    <xf numFmtId="0" fontId="5" fillId="23" borderId="5" xfId="11" applyFont="1" applyFill="1" applyBorder="1"/>
    <xf numFmtId="0" fontId="5" fillId="23" borderId="6" xfId="11" applyFont="1" applyFill="1" applyBorder="1"/>
    <xf numFmtId="0" fontId="5" fillId="23" borderId="7" xfId="11" applyFont="1" applyFill="1" applyBorder="1"/>
    <xf numFmtId="38" fontId="6" fillId="23" borderId="29" xfId="11" applyNumberFormat="1" applyFont="1" applyFill="1" applyBorder="1"/>
    <xf numFmtId="38" fontId="3" fillId="23" borderId="29" xfId="11" applyNumberFormat="1" applyFill="1" applyBorder="1"/>
    <xf numFmtId="38" fontId="3" fillId="23" borderId="21" xfId="11" applyNumberFormat="1" applyFill="1" applyBorder="1"/>
    <xf numFmtId="49" fontId="6" fillId="25" borderId="1" xfId="0" applyNumberFormat="1" applyFont="1" applyFill="1" applyBorder="1" applyAlignment="1">
      <alignment horizontal="center" vertical="center"/>
    </xf>
    <xf numFmtId="49" fontId="43" fillId="25" borderId="1" xfId="0" applyNumberFormat="1" applyFont="1" applyFill="1" applyBorder="1" applyAlignment="1">
      <alignment horizontal="center" vertical="center"/>
    </xf>
    <xf numFmtId="49" fontId="6" fillId="25" borderId="13" xfId="0" applyNumberFormat="1" applyFont="1" applyFill="1" applyBorder="1" applyAlignment="1">
      <alignment horizontal="right" vertical="center"/>
    </xf>
    <xf numFmtId="0" fontId="6" fillId="26" borderId="1" xfId="0" applyFont="1" applyFill="1" applyBorder="1" applyAlignment="1">
      <alignment horizontal="center"/>
    </xf>
    <xf numFmtId="0" fontId="0" fillId="15" borderId="6" xfId="0" applyFill="1" applyBorder="1"/>
    <xf numFmtId="0" fontId="3" fillId="16" borderId="0" xfId="0" applyFont="1" applyFill="1" applyAlignment="1">
      <alignment vertical="top"/>
    </xf>
    <xf numFmtId="0" fontId="3" fillId="16" borderId="0" xfId="0" applyFont="1" applyFill="1" applyAlignment="1">
      <alignment vertical="top" wrapText="1"/>
    </xf>
    <xf numFmtId="0" fontId="3" fillId="16" borderId="0" xfId="0" applyFont="1" applyFill="1" applyAlignment="1">
      <alignment horizontal="left"/>
    </xf>
    <xf numFmtId="0" fontId="5" fillId="16" borderId="0" xfId="0" applyFont="1" applyFill="1" applyAlignment="1">
      <alignment vertical="top"/>
    </xf>
    <xf numFmtId="0" fontId="3" fillId="16" borderId="0" xfId="0" applyFont="1" applyFill="1" applyAlignment="1">
      <alignment vertical="center" wrapText="1"/>
    </xf>
    <xf numFmtId="0" fontId="23" fillId="23" borderId="1" xfId="11" applyFont="1" applyFill="1" applyBorder="1" applyAlignment="1">
      <alignment horizontal="center" vertical="center"/>
    </xf>
    <xf numFmtId="38" fontId="6" fillId="23" borderId="1" xfId="15" applyNumberFormat="1" applyFont="1" applyFill="1" applyBorder="1" applyAlignment="1">
      <alignment horizontal="right" vertical="center"/>
    </xf>
    <xf numFmtId="38" fontId="6" fillId="23" borderId="1" xfId="15" applyNumberFormat="1" applyFont="1" applyFill="1" applyBorder="1"/>
    <xf numFmtId="38" fontId="23" fillId="23" borderId="1" xfId="11" applyNumberFormat="1" applyFont="1" applyFill="1" applyBorder="1"/>
    <xf numFmtId="38" fontId="3" fillId="5" borderId="1" xfId="15" applyNumberFormat="1" applyFont="1" applyFill="1" applyBorder="1" applyAlignment="1" applyProtection="1">
      <alignment horizontal="right" wrapText="1"/>
      <protection locked="0"/>
    </xf>
    <xf numFmtId="0" fontId="6" fillId="25" borderId="5" xfId="15" applyFont="1" applyFill="1" applyBorder="1" applyAlignment="1">
      <alignment horizontal="center"/>
    </xf>
    <xf numFmtId="0" fontId="43" fillId="25" borderId="29" xfId="0" applyFont="1" applyFill="1" applyBorder="1" applyAlignment="1">
      <alignment horizontal="center" wrapText="1"/>
    </xf>
    <xf numFmtId="0" fontId="6" fillId="25" borderId="20" xfId="15" applyFont="1" applyFill="1" applyBorder="1" applyAlignment="1">
      <alignment horizontal="center" vertical="center"/>
    </xf>
    <xf numFmtId="0" fontId="66" fillId="25" borderId="13" xfId="0" applyFont="1" applyFill="1" applyBorder="1" applyAlignment="1">
      <alignment horizontal="center" vertical="top" wrapText="1"/>
    </xf>
    <xf numFmtId="1" fontId="43" fillId="21" borderId="2" xfId="0" applyNumberFormat="1" applyFont="1" applyFill="1" applyBorder="1" applyAlignment="1">
      <alignment horizontal="left"/>
    </xf>
    <xf numFmtId="38" fontId="6" fillId="21" borderId="1" xfId="15" applyNumberFormat="1" applyFont="1" applyFill="1" applyBorder="1" applyAlignment="1">
      <alignment horizontal="right"/>
    </xf>
    <xf numFmtId="38" fontId="6" fillId="21" borderId="1" xfId="0" applyNumberFormat="1" applyFont="1" applyFill="1" applyBorder="1" applyAlignment="1">
      <alignment horizontal="right"/>
    </xf>
    <xf numFmtId="38" fontId="6" fillId="21" borderId="49" xfId="15" applyNumberFormat="1" applyFont="1" applyFill="1" applyBorder="1" applyAlignment="1">
      <alignment horizontal="right"/>
    </xf>
    <xf numFmtId="38" fontId="3" fillId="21" borderId="1" xfId="15" applyNumberFormat="1" applyFont="1" applyFill="1" applyBorder="1" applyAlignment="1">
      <alignment horizontal="right"/>
    </xf>
    <xf numFmtId="0" fontId="3" fillId="0" borderId="20" xfId="0" applyFont="1" applyBorder="1" applyProtection="1">
      <protection locked="0"/>
    </xf>
    <xf numFmtId="0" fontId="6" fillId="26" borderId="1" xfId="0" applyFont="1" applyFill="1" applyBorder="1" applyAlignment="1">
      <alignment horizontal="center" vertical="center"/>
    </xf>
    <xf numFmtId="0" fontId="6" fillId="25" borderId="1" xfId="0" applyFont="1" applyFill="1" applyBorder="1" applyAlignment="1">
      <alignment horizontal="center" vertical="center"/>
    </xf>
    <xf numFmtId="0" fontId="3" fillId="26" borderId="20" xfId="0" applyFont="1" applyFill="1" applyBorder="1"/>
    <xf numFmtId="38" fontId="6" fillId="21" borderId="21" xfId="15" applyNumberFormat="1" applyFont="1" applyFill="1" applyBorder="1" applyAlignment="1">
      <alignment horizontal="right"/>
    </xf>
    <xf numFmtId="38" fontId="6" fillId="21" borderId="48" xfId="15" applyNumberFormat="1" applyFont="1" applyFill="1" applyBorder="1" applyAlignment="1">
      <alignment horizontal="right"/>
    </xf>
    <xf numFmtId="38" fontId="3" fillId="10" borderId="1" xfId="15" applyNumberFormat="1" applyFont="1" applyFill="1" applyBorder="1" applyAlignment="1">
      <alignment horizontal="right"/>
    </xf>
    <xf numFmtId="38" fontId="3" fillId="10" borderId="1" xfId="0" applyNumberFormat="1" applyFont="1" applyFill="1" applyBorder="1"/>
    <xf numFmtId="0" fontId="6" fillId="25" borderId="1" xfId="0" applyFont="1" applyFill="1" applyBorder="1" applyAlignment="1">
      <alignment horizontal="left" vertical="center"/>
    </xf>
    <xf numFmtId="0" fontId="46" fillId="25" borderId="5" xfId="0" applyFont="1" applyFill="1" applyBorder="1" applyAlignment="1">
      <alignment horizontal="left" vertical="center"/>
    </xf>
    <xf numFmtId="0" fontId="46" fillId="25" borderId="8" xfId="0" applyFont="1" applyFill="1" applyBorder="1" applyAlignment="1">
      <alignment horizontal="left" vertical="center"/>
    </xf>
    <xf numFmtId="0" fontId="3" fillId="25" borderId="12" xfId="0" applyFont="1" applyFill="1" applyBorder="1" applyAlignment="1">
      <alignment horizontal="right"/>
    </xf>
    <xf numFmtId="0" fontId="3" fillId="25" borderId="13" xfId="0" applyFont="1" applyFill="1" applyBorder="1" applyAlignment="1">
      <alignment horizontal="right"/>
    </xf>
    <xf numFmtId="0" fontId="3" fillId="16" borderId="21" xfId="0" applyFont="1" applyFill="1" applyBorder="1" applyAlignment="1">
      <alignment horizontal="center" vertical="center"/>
    </xf>
    <xf numFmtId="0" fontId="3" fillId="15" borderId="2" xfId="0" applyFont="1" applyFill="1" applyBorder="1" applyAlignment="1">
      <alignment vertical="center"/>
    </xf>
    <xf numFmtId="0" fontId="3" fillId="15" borderId="25" xfId="0" applyFont="1" applyFill="1" applyBorder="1" applyAlignment="1">
      <alignment vertical="center"/>
    </xf>
    <xf numFmtId="0" fontId="3" fillId="15" borderId="21" xfId="0" applyFont="1" applyFill="1" applyBorder="1" applyAlignment="1">
      <alignment vertical="center"/>
    </xf>
    <xf numFmtId="0" fontId="6" fillId="25" borderId="21" xfId="0" applyFont="1" applyFill="1" applyBorder="1" applyAlignment="1">
      <alignment horizontal="left" vertical="center"/>
    </xf>
    <xf numFmtId="0" fontId="10" fillId="23" borderId="21" xfId="0" applyFont="1" applyFill="1" applyBorder="1"/>
    <xf numFmtId="0" fontId="10" fillId="21" borderId="1" xfId="0" applyFont="1" applyFill="1" applyBorder="1" applyAlignment="1">
      <alignment horizontal="center"/>
    </xf>
    <xf numFmtId="0" fontId="10" fillId="21" borderId="1" xfId="0" applyFont="1" applyFill="1" applyBorder="1" applyAlignment="1">
      <alignment horizontal="right"/>
    </xf>
    <xf numFmtId="38" fontId="10" fillId="23" borderId="21" xfId="15" applyNumberFormat="1" applyFont="1" applyFill="1" applyBorder="1"/>
    <xf numFmtId="38" fontId="10" fillId="23" borderId="21" xfId="15" applyNumberFormat="1" applyFont="1" applyFill="1" applyBorder="1" applyAlignment="1">
      <alignment horizontal="right"/>
    </xf>
    <xf numFmtId="38" fontId="11" fillId="9" borderId="2" xfId="0" applyNumberFormat="1" applyFont="1" applyFill="1" applyBorder="1" applyAlignment="1" applyProtection="1">
      <alignment horizontal="right" vertical="center"/>
      <protection locked="0"/>
    </xf>
    <xf numFmtId="38" fontId="11" fillId="21" borderId="1" xfId="15" applyNumberFormat="1" applyFont="1" applyFill="1" applyBorder="1" applyAlignment="1">
      <alignment horizontal="right" vertical="top" wrapText="1"/>
    </xf>
    <xf numFmtId="0" fontId="10" fillId="21" borderId="13" xfId="0" applyFont="1" applyFill="1" applyBorder="1" applyAlignment="1">
      <alignment horizontal="center"/>
    </xf>
    <xf numFmtId="0" fontId="10" fillId="21" borderId="13" xfId="0" applyFont="1" applyFill="1" applyBorder="1" applyAlignment="1">
      <alignment horizontal="right"/>
    </xf>
    <xf numFmtId="38" fontId="10" fillId="21" borderId="13" xfId="0" applyNumberFormat="1" applyFont="1" applyFill="1" applyBorder="1" applyAlignment="1">
      <alignment horizontal="right"/>
    </xf>
    <xf numFmtId="38" fontId="11" fillId="0" borderId="9" xfId="0" applyNumberFormat="1" applyFont="1" applyBorder="1" applyAlignment="1" applyProtection="1">
      <alignment horizontal="right" vertical="center"/>
      <protection locked="0"/>
    </xf>
    <xf numFmtId="9" fontId="11" fillId="21" borderId="13" xfId="0" applyNumberFormat="1" applyFont="1" applyFill="1" applyBorder="1" applyAlignment="1">
      <alignment horizontal="center"/>
    </xf>
    <xf numFmtId="38" fontId="11" fillId="9" borderId="20" xfId="0" applyNumberFormat="1" applyFont="1" applyFill="1" applyBorder="1" applyAlignment="1" applyProtection="1">
      <alignment vertical="center"/>
      <protection locked="0"/>
    </xf>
    <xf numFmtId="38" fontId="11" fillId="9" borderId="20" xfId="0" applyNumberFormat="1" applyFont="1" applyFill="1" applyBorder="1" applyAlignment="1" applyProtection="1">
      <alignment horizontal="right" vertical="center"/>
      <protection locked="0"/>
    </xf>
    <xf numFmtId="0" fontId="39" fillId="23" borderId="21" xfId="0" applyFont="1" applyFill="1" applyBorder="1" applyAlignment="1">
      <alignment horizontal="center"/>
    </xf>
    <xf numFmtId="0" fontId="10" fillId="21" borderId="1" xfId="0" applyFont="1" applyFill="1" applyBorder="1"/>
    <xf numFmtId="38" fontId="11" fillId="21" borderId="13" xfId="15" applyNumberFormat="1" applyFont="1" applyFill="1" applyBorder="1" applyAlignment="1">
      <alignment horizontal="right" vertical="top" wrapText="1"/>
    </xf>
    <xf numFmtId="38" fontId="10" fillId="21" borderId="13" xfId="15" applyNumberFormat="1" applyFont="1" applyFill="1" applyBorder="1" applyAlignment="1">
      <alignment horizontal="right" vertical="top" wrapText="1"/>
    </xf>
    <xf numFmtId="0" fontId="6" fillId="16" borderId="15" xfId="19" applyFont="1" applyFill="1" applyBorder="1" applyAlignment="1">
      <alignment horizontal="left"/>
    </xf>
    <xf numFmtId="0" fontId="10" fillId="16" borderId="15" xfId="15" applyFont="1" applyFill="1" applyBorder="1"/>
    <xf numFmtId="0" fontId="10" fillId="16" borderId="15" xfId="15" applyFont="1" applyFill="1" applyBorder="1" applyAlignment="1">
      <alignment horizontal="center"/>
    </xf>
    <xf numFmtId="38" fontId="10" fillId="21" borderId="1" xfId="15" applyNumberFormat="1" applyFont="1" applyFill="1" applyBorder="1" applyAlignment="1">
      <alignment horizontal="right"/>
    </xf>
    <xf numFmtId="0" fontId="6" fillId="21" borderId="2" xfId="19" applyFont="1" applyFill="1" applyBorder="1"/>
    <xf numFmtId="0" fontId="6" fillId="21" borderId="25" xfId="19" applyFont="1" applyFill="1" applyBorder="1"/>
    <xf numFmtId="0" fontId="10" fillId="21" borderId="25" xfId="15" applyFont="1" applyFill="1" applyBorder="1"/>
    <xf numFmtId="0" fontId="10" fillId="21" borderId="21" xfId="15" applyFont="1" applyFill="1" applyBorder="1"/>
    <xf numFmtId="38" fontId="10" fillId="16" borderId="21" xfId="15" applyNumberFormat="1" applyFont="1" applyFill="1" applyBorder="1" applyAlignment="1">
      <alignment horizontal="center"/>
    </xf>
    <xf numFmtId="38" fontId="6" fillId="21" borderId="1" xfId="15" applyNumberFormat="1" applyFont="1" applyFill="1" applyBorder="1"/>
    <xf numFmtId="0" fontId="10" fillId="16" borderId="21" xfId="15" applyFont="1" applyFill="1" applyBorder="1" applyAlignment="1">
      <alignment horizontal="center"/>
    </xf>
    <xf numFmtId="38" fontId="10" fillId="21" borderId="1" xfId="15" applyNumberFormat="1" applyFont="1" applyFill="1" applyBorder="1" applyAlignment="1">
      <alignment horizontal="right" vertical="center"/>
    </xf>
    <xf numFmtId="38" fontId="3" fillId="0" borderId="1" xfId="12" applyNumberFormat="1" applyBorder="1" applyAlignment="1">
      <alignment horizontal="right"/>
    </xf>
    <xf numFmtId="38" fontId="6" fillId="0" borderId="1" xfId="12" applyNumberFormat="1" applyFont="1" applyBorder="1" applyAlignment="1">
      <alignment horizontal="right"/>
    </xf>
    <xf numFmtId="38" fontId="6" fillId="0" borderId="1" xfId="12" applyNumberFormat="1" applyFont="1" applyBorder="1" applyAlignment="1" applyProtection="1">
      <alignment horizontal="right"/>
      <protection locked="0"/>
    </xf>
    <xf numFmtId="0" fontId="24" fillId="15" borderId="8" xfId="0" applyFont="1" applyFill="1" applyBorder="1" applyAlignment="1">
      <alignment wrapText="1"/>
    </xf>
    <xf numFmtId="0" fontId="24" fillId="15" borderId="30" xfId="0" applyFont="1" applyFill="1" applyBorder="1" applyAlignment="1">
      <alignment wrapText="1"/>
    </xf>
    <xf numFmtId="0" fontId="24" fillId="15" borderId="0" xfId="0" applyFont="1" applyFill="1" applyAlignment="1">
      <alignment wrapText="1"/>
    </xf>
    <xf numFmtId="175" fontId="24" fillId="0" borderId="30" xfId="0" applyNumberFormat="1" applyFont="1" applyBorder="1" applyAlignment="1">
      <alignment wrapText="1"/>
    </xf>
    <xf numFmtId="38" fontId="24" fillId="23" borderId="2" xfId="0" applyNumberFormat="1" applyFont="1" applyFill="1" applyBorder="1" applyAlignment="1">
      <alignment wrapText="1"/>
    </xf>
    <xf numFmtId="0" fontId="24" fillId="15" borderId="4" xfId="11" applyFont="1" applyFill="1" applyBorder="1"/>
    <xf numFmtId="0" fontId="24" fillId="15" borderId="0" xfId="11" applyFont="1" applyFill="1"/>
    <xf numFmtId="0" fontId="23" fillId="15" borderId="0" xfId="11" applyFont="1" applyFill="1" applyAlignment="1">
      <alignment horizontal="center"/>
    </xf>
    <xf numFmtId="0" fontId="24" fillId="15" borderId="4" xfId="11" applyFont="1" applyFill="1" applyBorder="1" applyAlignment="1">
      <alignment horizontal="center"/>
    </xf>
    <xf numFmtId="0" fontId="24" fillId="15" borderId="8" xfId="11" applyFont="1" applyFill="1" applyBorder="1"/>
    <xf numFmtId="0" fontId="24" fillId="15" borderId="30" xfId="11" applyFont="1" applyFill="1" applyBorder="1"/>
    <xf numFmtId="0" fontId="23" fillId="22" borderId="2" xfId="11" applyFont="1" applyFill="1" applyBorder="1"/>
    <xf numFmtId="0" fontId="24" fillId="22" borderId="25" xfId="11" applyFont="1" applyFill="1" applyBorder="1"/>
    <xf numFmtId="0" fontId="24" fillId="22" borderId="21" xfId="11" applyFont="1" applyFill="1" applyBorder="1"/>
    <xf numFmtId="0" fontId="24" fillId="15" borderId="1" xfId="11" applyFont="1" applyFill="1" applyBorder="1"/>
    <xf numFmtId="0" fontId="24" fillId="15" borderId="25" xfId="11" applyFont="1" applyFill="1" applyBorder="1"/>
    <xf numFmtId="38" fontId="24" fillId="15" borderId="1" xfId="11" applyNumberFormat="1" applyFont="1" applyFill="1" applyBorder="1"/>
    <xf numFmtId="0" fontId="23" fillId="15" borderId="4" xfId="11" applyFont="1" applyFill="1" applyBorder="1"/>
    <xf numFmtId="0" fontId="23" fillId="22" borderId="1" xfId="11" applyFont="1" applyFill="1" applyBorder="1"/>
    <xf numFmtId="0" fontId="24" fillId="22" borderId="1" xfId="11" applyFont="1" applyFill="1" applyBorder="1"/>
    <xf numFmtId="38" fontId="24" fillId="22" borderId="1" xfId="11" applyNumberFormat="1" applyFont="1" applyFill="1" applyBorder="1"/>
    <xf numFmtId="170" fontId="24" fillId="15" borderId="1" xfId="2" applyNumberFormat="1" applyFont="1" applyFill="1" applyBorder="1"/>
    <xf numFmtId="40" fontId="24" fillId="0" borderId="1" xfId="11" applyNumberFormat="1" applyFont="1" applyBorder="1"/>
    <xf numFmtId="0" fontId="24" fillId="0" borderId="1" xfId="11" applyFont="1" applyBorder="1"/>
    <xf numFmtId="38" fontId="24" fillId="0" borderId="1" xfId="11" applyNumberFormat="1" applyFont="1" applyBorder="1"/>
    <xf numFmtId="40" fontId="24" fillId="15" borderId="1" xfId="11" applyNumberFormat="1" applyFont="1" applyFill="1" applyBorder="1"/>
    <xf numFmtId="40" fontId="24" fillId="22" borderId="1" xfId="11" applyNumberFormat="1" applyFont="1" applyFill="1" applyBorder="1"/>
    <xf numFmtId="3" fontId="23" fillId="15" borderId="1" xfId="11" applyNumberFormat="1" applyFont="1" applyFill="1" applyBorder="1"/>
    <xf numFmtId="0" fontId="31" fillId="15" borderId="1" xfId="11" applyFont="1" applyFill="1" applyBorder="1" applyAlignment="1">
      <alignment horizontal="left" indent="2"/>
    </xf>
    <xf numFmtId="0" fontId="23" fillId="22" borderId="25" xfId="11" applyFont="1" applyFill="1" applyBorder="1"/>
    <xf numFmtId="0" fontId="80" fillId="0" borderId="3" xfId="0" applyFont="1" applyBorder="1"/>
    <xf numFmtId="0" fontId="23" fillId="22" borderId="21" xfId="11" applyFont="1" applyFill="1" applyBorder="1"/>
    <xf numFmtId="180" fontId="24" fillId="22" borderId="1" xfId="11" applyNumberFormat="1" applyFont="1" applyFill="1" applyBorder="1"/>
    <xf numFmtId="0" fontId="23" fillId="15" borderId="1" xfId="11" applyFont="1" applyFill="1" applyBorder="1"/>
    <xf numFmtId="0" fontId="23" fillId="15" borderId="25" xfId="11" applyFont="1" applyFill="1" applyBorder="1"/>
    <xf numFmtId="0" fontId="24" fillId="15" borderId="15" xfId="11" applyFont="1" applyFill="1" applyBorder="1"/>
    <xf numFmtId="0" fontId="24" fillId="15" borderId="16" xfId="11" applyFont="1" applyFill="1" applyBorder="1"/>
    <xf numFmtId="0" fontId="3" fillId="25" borderId="6" xfId="0" applyFont="1" applyFill="1" applyBorder="1"/>
    <xf numFmtId="0" fontId="3" fillId="25" borderId="0" xfId="0" applyFont="1" applyFill="1"/>
    <xf numFmtId="167" fontId="3" fillId="15" borderId="4" xfId="12" applyNumberFormat="1" applyFill="1" applyBorder="1"/>
    <xf numFmtId="0" fontId="6" fillId="23" borderId="1" xfId="13" applyFont="1" applyFill="1" applyBorder="1" applyAlignment="1">
      <alignment horizontal="center" vertical="center"/>
    </xf>
    <xf numFmtId="0" fontId="6" fillId="23" borderId="29" xfId="11" applyFont="1" applyFill="1" applyBorder="1" applyAlignment="1">
      <alignment horizontal="center" vertical="center"/>
    </xf>
    <xf numFmtId="37" fontId="3" fillId="23" borderId="1" xfId="11" applyNumberFormat="1" applyFill="1" applyBorder="1" applyProtection="1">
      <protection locked="0"/>
    </xf>
    <xf numFmtId="0" fontId="6" fillId="15" borderId="5" xfId="11" applyFont="1" applyFill="1" applyBorder="1" applyAlignment="1">
      <alignment horizontal="center"/>
    </xf>
    <xf numFmtId="0" fontId="6" fillId="15" borderId="6" xfId="11" applyFont="1" applyFill="1" applyBorder="1" applyAlignment="1">
      <alignment horizontal="center"/>
    </xf>
    <xf numFmtId="0" fontId="6" fillId="15" borderId="7" xfId="11" applyFont="1" applyFill="1" applyBorder="1" applyAlignment="1">
      <alignment horizontal="center"/>
    </xf>
    <xf numFmtId="0" fontId="6" fillId="15" borderId="8" xfId="11" applyFont="1" applyFill="1" applyBorder="1" applyAlignment="1">
      <alignment horizontal="center"/>
    </xf>
    <xf numFmtId="0" fontId="6" fillId="15" borderId="0" xfId="11" applyFont="1" applyFill="1" applyAlignment="1">
      <alignment horizontal="center"/>
    </xf>
    <xf numFmtId="0" fontId="6" fillId="15" borderId="30" xfId="11" applyFont="1" applyFill="1" applyBorder="1" applyAlignment="1">
      <alignment horizontal="center"/>
    </xf>
    <xf numFmtId="0" fontId="6" fillId="15" borderId="10" xfId="11" applyFont="1" applyFill="1" applyBorder="1" applyAlignment="1">
      <alignment horizontal="center"/>
    </xf>
    <xf numFmtId="0" fontId="3" fillId="15" borderId="9" xfId="11" applyFill="1" applyBorder="1"/>
    <xf numFmtId="0" fontId="3" fillId="15" borderId="10" xfId="11" applyFill="1" applyBorder="1"/>
    <xf numFmtId="0" fontId="6" fillId="25" borderId="5" xfId="0" applyFont="1" applyFill="1" applyBorder="1" applyAlignment="1">
      <alignment vertical="center"/>
    </xf>
    <xf numFmtId="0" fontId="6" fillId="25" borderId="25" xfId="0" applyFont="1" applyFill="1" applyBorder="1" applyAlignment="1">
      <alignment vertical="center"/>
    </xf>
    <xf numFmtId="0" fontId="6" fillId="25" borderId="21" xfId="0" applyFont="1" applyFill="1" applyBorder="1" applyAlignment="1">
      <alignment vertical="center"/>
    </xf>
    <xf numFmtId="0" fontId="6" fillId="25" borderId="12" xfId="0" applyFont="1" applyFill="1" applyBorder="1" applyAlignment="1">
      <alignment vertical="center"/>
    </xf>
    <xf numFmtId="0" fontId="6" fillId="11" borderId="0" xfId="0" applyFont="1" applyFill="1" applyAlignment="1">
      <alignment vertical="center"/>
    </xf>
    <xf numFmtId="0" fontId="6" fillId="11" borderId="30" xfId="0" applyFont="1" applyFill="1" applyBorder="1" applyAlignment="1">
      <alignment vertical="center"/>
    </xf>
    <xf numFmtId="0" fontId="6" fillId="11" borderId="0" xfId="0" applyFont="1" applyFill="1"/>
    <xf numFmtId="0" fontId="3" fillId="11" borderId="0" xfId="17" applyFont="1" applyFill="1"/>
    <xf numFmtId="0" fontId="72" fillId="11" borderId="0" xfId="17" applyFont="1" applyFill="1" applyAlignment="1">
      <alignment horizontal="centerContinuous"/>
    </xf>
    <xf numFmtId="0" fontId="5" fillId="11" borderId="0" xfId="18" applyFont="1" applyFill="1" applyAlignment="1">
      <alignment horizontal="center" vertical="top"/>
    </xf>
    <xf numFmtId="0" fontId="3" fillId="11" borderId="0" xfId="17" applyFont="1" applyFill="1" applyAlignment="1">
      <alignment horizontal="centerContinuous"/>
    </xf>
    <xf numFmtId="0" fontId="3" fillId="11" borderId="30" xfId="17" applyFont="1" applyFill="1" applyBorder="1" applyAlignment="1">
      <alignment horizontal="centerContinuous"/>
    </xf>
    <xf numFmtId="0" fontId="3" fillId="11" borderId="0" xfId="0" applyFont="1" applyFill="1"/>
    <xf numFmtId="0" fontId="3" fillId="11" borderId="30" xfId="0" applyFont="1" applyFill="1" applyBorder="1"/>
    <xf numFmtId="0" fontId="8" fillId="16" borderId="4" xfId="0" applyFont="1" applyFill="1" applyBorder="1"/>
    <xf numFmtId="0" fontId="6" fillId="11" borderId="0" xfId="17" applyFont="1" applyFill="1" applyAlignment="1">
      <alignment horizontal="center" vertical="center"/>
    </xf>
    <xf numFmtId="0" fontId="6" fillId="11" borderId="30" xfId="17" applyFont="1" applyFill="1" applyBorder="1" applyAlignment="1">
      <alignment horizontal="center" vertical="center"/>
    </xf>
    <xf numFmtId="0" fontId="7" fillId="16" borderId="4" xfId="17" applyFont="1" applyFill="1" applyBorder="1" applyAlignment="1">
      <alignment horizontal="center" vertical="center"/>
    </xf>
    <xf numFmtId="3" fontId="6" fillId="11" borderId="0" xfId="17" applyNumberFormat="1" applyFont="1" applyFill="1" applyAlignment="1">
      <alignment horizontal="center"/>
    </xf>
    <xf numFmtId="3" fontId="3" fillId="11" borderId="30" xfId="17" applyNumberFormat="1" applyFont="1" applyFill="1" applyBorder="1"/>
    <xf numFmtId="3" fontId="8" fillId="16" borderId="4" xfId="17" applyNumberFormat="1" applyFont="1" applyFill="1" applyBorder="1"/>
    <xf numFmtId="0" fontId="8" fillId="15" borderId="17" xfId="17" applyFont="1" applyFill="1" applyBorder="1"/>
    <xf numFmtId="0" fontId="8" fillId="15" borderId="3" xfId="17" applyFont="1" applyFill="1" applyBorder="1"/>
    <xf numFmtId="0" fontId="6" fillId="11" borderId="0" xfId="17" applyFont="1" applyFill="1"/>
    <xf numFmtId="3" fontId="6" fillId="11" borderId="0" xfId="17" applyNumberFormat="1" applyFont="1" applyFill="1"/>
    <xf numFmtId="3" fontId="3" fillId="11" borderId="0" xfId="17" applyNumberFormat="1" applyFont="1" applyFill="1"/>
    <xf numFmtId="0" fontId="6" fillId="8" borderId="0" xfId="17" applyFont="1" applyFill="1"/>
    <xf numFmtId="3" fontId="3" fillId="8" borderId="0" xfId="17" applyNumberFormat="1" applyFont="1" applyFill="1"/>
    <xf numFmtId="3" fontId="3" fillId="8" borderId="30" xfId="17" applyNumberFormat="1" applyFont="1" applyFill="1" applyBorder="1"/>
    <xf numFmtId="0" fontId="6" fillId="8" borderId="0" xfId="0" applyFont="1" applyFill="1" applyAlignment="1">
      <alignment vertical="center"/>
    </xf>
    <xf numFmtId="0" fontId="6" fillId="8" borderId="30" xfId="0" applyFont="1" applyFill="1" applyBorder="1" applyAlignment="1">
      <alignment vertical="center"/>
    </xf>
    <xf numFmtId="0" fontId="3" fillId="8" borderId="0" xfId="0" applyFont="1" applyFill="1"/>
    <xf numFmtId="0" fontId="6" fillId="8" borderId="0" xfId="17" applyFont="1" applyFill="1" applyAlignment="1">
      <alignment horizontal="center"/>
    </xf>
    <xf numFmtId="0" fontId="6" fillId="8" borderId="0" xfId="17" applyFont="1" applyFill="1" applyAlignment="1">
      <alignment horizontal="center" vertical="center"/>
    </xf>
    <xf numFmtId="0" fontId="3" fillId="8" borderId="0" xfId="17" applyFont="1" applyFill="1" applyAlignment="1">
      <alignment horizontal="center" vertical="center"/>
    </xf>
    <xf numFmtId="0" fontId="67" fillId="25" borderId="8" xfId="0" applyFont="1" applyFill="1" applyBorder="1"/>
    <xf numFmtId="3" fontId="3" fillId="25" borderId="25" xfId="17" applyNumberFormat="1" applyFont="1" applyFill="1" applyBorder="1" applyAlignment="1">
      <alignment vertical="center"/>
    </xf>
    <xf numFmtId="3" fontId="3" fillId="25" borderId="21" xfId="17" applyNumberFormat="1" applyFont="1" applyFill="1" applyBorder="1" applyAlignment="1">
      <alignment vertical="center"/>
    </xf>
    <xf numFmtId="0" fontId="6" fillId="25" borderId="12" xfId="17" applyFont="1" applyFill="1" applyBorder="1" applyAlignment="1">
      <alignment horizontal="left"/>
    </xf>
    <xf numFmtId="0" fontId="6" fillId="11" borderId="0" xfId="17" applyFont="1" applyFill="1" applyAlignment="1">
      <alignment horizontal="left"/>
    </xf>
    <xf numFmtId="0" fontId="6" fillId="25" borderId="12" xfId="0" applyFont="1" applyFill="1" applyBorder="1" applyAlignment="1">
      <alignment horizontal="center"/>
    </xf>
    <xf numFmtId="0" fontId="74" fillId="16" borderId="4" xfId="17" applyFont="1" applyFill="1" applyBorder="1" applyAlignment="1">
      <alignment horizontal="left"/>
    </xf>
    <xf numFmtId="0" fontId="6" fillId="8" borderId="0" xfId="17" applyFont="1" applyFill="1" applyAlignment="1">
      <alignment horizontal="left"/>
    </xf>
    <xf numFmtId="0" fontId="6" fillId="25" borderId="8" xfId="0" applyFont="1" applyFill="1" applyBorder="1" applyAlignment="1">
      <alignment horizontal="center"/>
    </xf>
    <xf numFmtId="3" fontId="6" fillId="25" borderId="25" xfId="17" applyNumberFormat="1" applyFont="1" applyFill="1" applyBorder="1" applyAlignment="1">
      <alignment horizontal="center" vertical="center"/>
    </xf>
    <xf numFmtId="0" fontId="6" fillId="25" borderId="12" xfId="17" applyFont="1" applyFill="1" applyBorder="1" applyAlignment="1">
      <alignment horizontal="center"/>
    </xf>
    <xf numFmtId="0" fontId="6" fillId="25" borderId="13" xfId="17" applyFont="1" applyFill="1" applyBorder="1" applyAlignment="1">
      <alignment horizontal="center"/>
    </xf>
    <xf numFmtId="0" fontId="6" fillId="11" borderId="9" xfId="17" applyFont="1" applyFill="1" applyBorder="1" applyAlignment="1">
      <alignment horizontal="left"/>
    </xf>
    <xf numFmtId="3" fontId="3" fillId="11" borderId="9" xfId="17" applyNumberFormat="1" applyFont="1" applyFill="1" applyBorder="1"/>
    <xf numFmtId="3" fontId="6" fillId="11" borderId="10" xfId="17" applyNumberFormat="1" applyFont="1" applyFill="1" applyBorder="1" applyAlignment="1">
      <alignment horizontal="center"/>
    </xf>
    <xf numFmtId="0" fontId="8" fillId="15" borderId="14" xfId="17" applyFont="1" applyFill="1" applyBorder="1"/>
    <xf numFmtId="0" fontId="7" fillId="16" borderId="15" xfId="17" applyFont="1" applyFill="1" applyBorder="1" applyAlignment="1">
      <alignment horizontal="center"/>
    </xf>
    <xf numFmtId="0" fontId="7" fillId="16" borderId="15" xfId="17" applyFont="1" applyFill="1" applyBorder="1" applyAlignment="1">
      <alignment horizontal="left"/>
    </xf>
    <xf numFmtId="3" fontId="8" fillId="16" borderId="15" xfId="17" applyNumberFormat="1" applyFont="1" applyFill="1" applyBorder="1"/>
    <xf numFmtId="3" fontId="7" fillId="16" borderId="15" xfId="17" applyNumberFormat="1" applyFont="1" applyFill="1" applyBorder="1" applyAlignment="1">
      <alignment horizontal="center"/>
    </xf>
    <xf numFmtId="3" fontId="8" fillId="16" borderId="16" xfId="17" applyNumberFormat="1" applyFont="1" applyFill="1" applyBorder="1"/>
    <xf numFmtId="178" fontId="42" fillId="16" borderId="1" xfId="0" applyNumberFormat="1" applyFont="1" applyFill="1" applyBorder="1"/>
    <xf numFmtId="38" fontId="23" fillId="23" borderId="1" xfId="11" applyNumberFormat="1" applyFont="1" applyFill="1" applyBorder="1" applyProtection="1">
      <protection locked="0"/>
    </xf>
    <xf numFmtId="38" fontId="3" fillId="23" borderId="1" xfId="15" applyNumberFormat="1" applyFont="1" applyFill="1" applyBorder="1" applyAlignment="1">
      <alignment horizontal="right" wrapText="1"/>
    </xf>
    <xf numFmtId="3" fontId="59" fillId="15" borderId="0" xfId="0" applyNumberFormat="1" applyFont="1" applyFill="1" applyAlignment="1">
      <alignment vertical="center"/>
    </xf>
    <xf numFmtId="179" fontId="3" fillId="21" borderId="1" xfId="18" applyNumberFormat="1" applyFill="1" applyBorder="1"/>
    <xf numFmtId="0" fontId="5" fillId="23" borderId="1" xfId="0" applyFont="1" applyFill="1" applyBorder="1" applyAlignment="1">
      <alignment wrapText="1"/>
    </xf>
    <xf numFmtId="0" fontId="9" fillId="0" borderId="9" xfId="0" applyFont="1" applyBorder="1" applyProtection="1">
      <protection locked="0"/>
    </xf>
    <xf numFmtId="0" fontId="9" fillId="0" borderId="1" xfId="0" applyFont="1" applyBorder="1" applyProtection="1">
      <protection locked="0"/>
    </xf>
    <xf numFmtId="0" fontId="9" fillId="0" borderId="9" xfId="0" applyFont="1" applyBorder="1" applyAlignment="1" applyProtection="1">
      <alignment horizontal="left"/>
      <protection locked="0"/>
    </xf>
    <xf numFmtId="0" fontId="3" fillId="15" borderId="29" xfId="12" applyFill="1" applyBorder="1" applyAlignment="1">
      <alignment horizontal="left"/>
    </xf>
    <xf numFmtId="3" fontId="3" fillId="15" borderId="29" xfId="12" applyNumberFormat="1" applyFill="1" applyBorder="1" applyAlignment="1">
      <alignment horizontal="left"/>
    </xf>
    <xf numFmtId="3" fontId="3" fillId="15" borderId="10" xfId="12" applyNumberFormat="1" applyFill="1" applyBorder="1" applyAlignment="1">
      <alignment horizontal="right"/>
    </xf>
    <xf numFmtId="0" fontId="3" fillId="15" borderId="10" xfId="12" applyFill="1" applyBorder="1" applyAlignment="1">
      <alignment horizontal="left"/>
    </xf>
    <xf numFmtId="3" fontId="3" fillId="0" borderId="21" xfId="12" applyNumberFormat="1" applyBorder="1" applyAlignment="1">
      <alignment horizontal="right"/>
    </xf>
    <xf numFmtId="0" fontId="4" fillId="15" borderId="17" xfId="26" applyFont="1" applyFill="1" applyBorder="1" applyAlignment="1">
      <alignment horizontal="right"/>
    </xf>
    <xf numFmtId="0" fontId="4" fillId="15" borderId="18" xfId="26" applyFont="1" applyFill="1" applyBorder="1" applyAlignment="1">
      <alignment horizontal="right"/>
    </xf>
    <xf numFmtId="0" fontId="6" fillId="15" borderId="19" xfId="26" applyFont="1" applyFill="1" applyBorder="1" applyAlignment="1">
      <alignment horizontal="right"/>
    </xf>
    <xf numFmtId="0" fontId="3" fillId="0" borderId="0" xfId="26"/>
    <xf numFmtId="0" fontId="4" fillId="15" borderId="3" xfId="26" applyFont="1" applyFill="1" applyBorder="1" applyAlignment="1">
      <alignment horizontal="right"/>
    </xf>
    <xf numFmtId="0" fontId="4" fillId="15" borderId="0" xfId="26" applyFont="1" applyFill="1" applyAlignment="1">
      <alignment horizontal="right"/>
    </xf>
    <xf numFmtId="0" fontId="6" fillId="15" borderId="4" xfId="26" applyFont="1" applyFill="1" applyBorder="1" applyAlignment="1">
      <alignment horizontal="right"/>
    </xf>
    <xf numFmtId="0" fontId="6" fillId="15" borderId="0" xfId="26" applyFont="1" applyFill="1" applyAlignment="1">
      <alignment horizontal="right"/>
    </xf>
    <xf numFmtId="0" fontId="67" fillId="15" borderId="3" xfId="26" applyFont="1" applyFill="1" applyBorder="1" applyAlignment="1">
      <alignment horizontal="right"/>
    </xf>
    <xf numFmtId="0" fontId="3" fillId="15" borderId="1" xfId="26" applyFill="1" applyBorder="1"/>
    <xf numFmtId="0" fontId="32" fillId="15" borderId="6" xfId="26" applyFont="1" applyFill="1" applyBorder="1" applyAlignment="1">
      <alignment horizontal="right"/>
    </xf>
    <xf numFmtId="0" fontId="6" fillId="15" borderId="6" xfId="26" applyFont="1" applyFill="1" applyBorder="1" applyAlignment="1">
      <alignment horizontal="right"/>
    </xf>
    <xf numFmtId="0" fontId="3" fillId="15" borderId="6" xfId="26" applyFill="1" applyBorder="1" applyAlignment="1">
      <alignment horizontal="right"/>
    </xf>
    <xf numFmtId="49" fontId="6" fillId="26" borderId="1" xfId="26" applyNumberFormat="1" applyFont="1" applyFill="1" applyBorder="1" applyAlignment="1">
      <alignment horizontal="center"/>
    </xf>
    <xf numFmtId="49" fontId="3" fillId="15" borderId="9" xfId="26" applyNumberFormat="1" applyFill="1" applyBorder="1" applyAlignment="1">
      <alignment horizontal="right"/>
    </xf>
    <xf numFmtId="0" fontId="3" fillId="23" borderId="1" xfId="26" applyFill="1" applyBorder="1"/>
    <xf numFmtId="3" fontId="24" fillId="23" borderId="1" xfId="26" applyNumberFormat="1" applyFont="1" applyFill="1" applyBorder="1"/>
    <xf numFmtId="3" fontId="3" fillId="23" borderId="1" xfId="26" applyNumberFormat="1" applyFill="1" applyBorder="1"/>
    <xf numFmtId="38" fontId="3" fillId="23" borderId="1" xfId="26" applyNumberFormat="1" applyFill="1" applyBorder="1"/>
    <xf numFmtId="38" fontId="3" fillId="23" borderId="1" xfId="26" applyNumberFormat="1" applyFill="1" applyBorder="1" applyAlignment="1">
      <alignment horizontal="right"/>
    </xf>
    <xf numFmtId="171" fontId="3" fillId="16" borderId="18" xfId="16" applyFont="1" applyFill="1" applyBorder="1"/>
    <xf numFmtId="49" fontId="6" fillId="15" borderId="1" xfId="26" applyNumberFormat="1" applyFont="1" applyFill="1" applyBorder="1" applyAlignment="1">
      <alignment horizontal="center"/>
    </xf>
    <xf numFmtId="49" fontId="3" fillId="23" borderId="1" xfId="26" applyNumberFormat="1" applyFill="1" applyBorder="1" applyAlignment="1">
      <alignment horizontal="left"/>
    </xf>
    <xf numFmtId="49" fontId="3" fillId="15" borderId="13" xfId="26" applyNumberFormat="1" applyFill="1" applyBorder="1" applyAlignment="1">
      <alignment horizontal="right"/>
    </xf>
    <xf numFmtId="0" fontId="3" fillId="23" borderId="1" xfId="26" applyFill="1" applyBorder="1" applyAlignment="1">
      <alignment horizontal="center"/>
    </xf>
    <xf numFmtId="10" fontId="3" fillId="23" borderId="13" xfId="12" applyNumberFormat="1" applyFill="1" applyBorder="1" applyAlignment="1">
      <alignment horizontal="right"/>
    </xf>
    <xf numFmtId="10" fontId="3" fillId="15" borderId="1" xfId="3" applyNumberFormat="1" applyFont="1" applyFill="1" applyBorder="1" applyAlignment="1" applyProtection="1">
      <alignment horizontal="right"/>
      <protection locked="0"/>
    </xf>
    <xf numFmtId="0" fontId="6" fillId="15" borderId="0" xfId="0" applyFont="1" applyFill="1" applyAlignment="1">
      <alignment horizontal="left" vertical="center"/>
    </xf>
    <xf numFmtId="0" fontId="32" fillId="15" borderId="0" xfId="0" applyFont="1" applyFill="1" applyAlignment="1">
      <alignment horizontal="center" vertical="center"/>
    </xf>
    <xf numFmtId="0" fontId="7" fillId="15" borderId="0" xfId="0" applyFont="1" applyFill="1" applyAlignment="1">
      <alignment horizontal="center" vertical="center"/>
    </xf>
    <xf numFmtId="49" fontId="6" fillId="26" borderId="6" xfId="11" applyNumberFormat="1" applyFont="1" applyFill="1" applyBorder="1" applyAlignment="1">
      <alignment horizontal="right"/>
    </xf>
    <xf numFmtId="49" fontId="6" fillId="26" borderId="0" xfId="11" applyNumberFormat="1" applyFont="1" applyFill="1" applyAlignment="1">
      <alignment horizontal="right"/>
    </xf>
    <xf numFmtId="49" fontId="6" fillId="26" borderId="30" xfId="11" applyNumberFormat="1" applyFont="1" applyFill="1" applyBorder="1" applyAlignment="1">
      <alignment horizontal="right"/>
    </xf>
    <xf numFmtId="49" fontId="6" fillId="15" borderId="31" xfId="11" applyNumberFormat="1" applyFont="1" applyFill="1" applyBorder="1" applyAlignment="1">
      <alignment horizontal="right"/>
    </xf>
    <xf numFmtId="0" fontId="7" fillId="15" borderId="0" xfId="11" applyFont="1" applyFill="1" applyAlignment="1">
      <alignment horizontal="center" vertical="center"/>
    </xf>
    <xf numFmtId="167" fontId="7" fillId="0" borderId="0" xfId="0" applyNumberFormat="1" applyFont="1" applyAlignment="1">
      <alignment horizontal="center" vertical="center"/>
    </xf>
    <xf numFmtId="0" fontId="6" fillId="22" borderId="13" xfId="18" applyFont="1" applyFill="1" applyBorder="1" applyAlignment="1">
      <alignment horizontal="center" vertical="center"/>
    </xf>
    <xf numFmtId="16" fontId="6" fillId="22" borderId="13" xfId="18" applyNumberFormat="1" applyFont="1" applyFill="1" applyBorder="1" applyAlignment="1">
      <alignment horizontal="center" vertical="center"/>
    </xf>
    <xf numFmtId="0" fontId="6" fillId="22" borderId="1" xfId="18" applyFont="1" applyFill="1" applyBorder="1" applyAlignment="1">
      <alignment horizontal="center" vertical="center"/>
    </xf>
    <xf numFmtId="10" fontId="56" fillId="0" borderId="1" xfId="18" applyNumberFormat="1" applyFont="1" applyBorder="1"/>
    <xf numFmtId="10" fontId="56" fillId="0" borderId="1" xfId="18" applyNumberFormat="1" applyFont="1" applyBorder="1" applyAlignment="1">
      <alignment horizontal="center"/>
    </xf>
    <xf numFmtId="0" fontId="5" fillId="22" borderId="29" xfId="18" applyFont="1" applyFill="1" applyBorder="1" applyAlignment="1">
      <alignment vertical="center"/>
    </xf>
    <xf numFmtId="0" fontId="6" fillId="22" borderId="13" xfId="18" applyFont="1" applyFill="1" applyBorder="1" applyAlignment="1">
      <alignment vertical="center"/>
    </xf>
    <xf numFmtId="0" fontId="56" fillId="0" borderId="1" xfId="18" applyFont="1" applyBorder="1"/>
    <xf numFmtId="0" fontId="3" fillId="16" borderId="18" xfId="0" applyFont="1" applyFill="1" applyBorder="1" applyAlignment="1">
      <alignment vertical="center"/>
    </xf>
    <xf numFmtId="0" fontId="3" fillId="16" borderId="19" xfId="0" applyFont="1" applyFill="1" applyBorder="1" applyAlignment="1">
      <alignment vertical="center"/>
    </xf>
    <xf numFmtId="0" fontId="3" fillId="23" borderId="1" xfId="26" applyFill="1" applyBorder="1" applyAlignment="1">
      <alignment wrapText="1"/>
    </xf>
    <xf numFmtId="0" fontId="67" fillId="15" borderId="18" xfId="26" applyFont="1" applyFill="1" applyBorder="1" applyAlignment="1">
      <alignment horizontal="right"/>
    </xf>
    <xf numFmtId="0" fontId="6" fillId="15" borderId="18" xfId="26" applyFont="1" applyFill="1" applyBorder="1" applyAlignment="1">
      <alignment horizontal="right"/>
    </xf>
    <xf numFmtId="0" fontId="32" fillId="15" borderId="0" xfId="11" applyFont="1" applyFill="1" applyAlignment="1">
      <alignment horizontal="center" vertical="center"/>
    </xf>
    <xf numFmtId="0" fontId="32" fillId="16" borderId="18" xfId="0" applyFont="1" applyFill="1" applyBorder="1" applyAlignment="1">
      <alignment vertical="center"/>
    </xf>
    <xf numFmtId="0" fontId="43" fillId="23" borderId="29" xfId="0" applyFont="1" applyFill="1" applyBorder="1" applyAlignment="1">
      <alignment horizontal="left" wrapText="1"/>
    </xf>
    <xf numFmtId="9" fontId="3" fillId="23" borderId="29" xfId="20" applyFont="1" applyFill="1" applyBorder="1" applyAlignment="1" applyProtection="1">
      <alignment horizontal="center" wrapText="1"/>
    </xf>
    <xf numFmtId="172" fontId="3" fillId="21" borderId="29" xfId="20" applyNumberFormat="1" applyFont="1" applyFill="1" applyBorder="1" applyAlignment="1">
      <alignment wrapText="1"/>
    </xf>
    <xf numFmtId="0" fontId="3" fillId="21" borderId="29" xfId="0" applyFont="1" applyFill="1" applyBorder="1" applyAlignment="1" applyProtection="1">
      <alignment wrapText="1"/>
      <protection locked="0"/>
    </xf>
    <xf numFmtId="0" fontId="3" fillId="21" borderId="29" xfId="0" applyFont="1" applyFill="1" applyBorder="1" applyAlignment="1">
      <alignment wrapText="1"/>
    </xf>
    <xf numFmtId="40" fontId="6" fillId="23" borderId="29" xfId="0" applyNumberFormat="1" applyFont="1" applyFill="1" applyBorder="1" applyAlignment="1">
      <alignment wrapText="1"/>
    </xf>
    <xf numFmtId="0" fontId="3" fillId="15" borderId="2" xfId="0" applyFont="1" applyFill="1" applyBorder="1" applyAlignment="1">
      <alignment wrapText="1"/>
    </xf>
    <xf numFmtId="0" fontId="3" fillId="15" borderId="25" xfId="0" applyFont="1" applyFill="1" applyBorder="1" applyAlignment="1">
      <alignment wrapText="1"/>
    </xf>
    <xf numFmtId="0" fontId="3" fillId="15" borderId="25" xfId="0" applyFont="1" applyFill="1" applyBorder="1" applyAlignment="1">
      <alignment horizontal="center" wrapText="1"/>
    </xf>
    <xf numFmtId="0" fontId="3" fillId="15" borderId="21" xfId="0" applyFont="1" applyFill="1" applyBorder="1" applyAlignment="1">
      <alignment wrapText="1"/>
    </xf>
    <xf numFmtId="40" fontId="6" fillId="21" borderId="12" xfId="5" applyNumberFormat="1" applyFont="1" applyFill="1" applyBorder="1" applyAlignment="1">
      <alignment wrapText="1"/>
    </xf>
    <xf numFmtId="0" fontId="42" fillId="23" borderId="9" xfId="0" applyFont="1" applyFill="1" applyBorder="1" applyAlignment="1">
      <alignment wrapText="1"/>
    </xf>
    <xf numFmtId="0" fontId="42" fillId="23" borderId="10" xfId="0" applyFont="1" applyFill="1" applyBorder="1" applyAlignment="1">
      <alignment wrapText="1"/>
    </xf>
    <xf numFmtId="176" fontId="6" fillId="21" borderId="13" xfId="5" applyNumberFormat="1" applyFont="1" applyFill="1" applyBorder="1" applyAlignment="1">
      <alignment wrapText="1"/>
    </xf>
    <xf numFmtId="0" fontId="43" fillId="15" borderId="2" xfId="0" applyFont="1" applyFill="1" applyBorder="1" applyAlignment="1">
      <alignment horizontal="left" wrapText="1"/>
    </xf>
    <xf numFmtId="176" fontId="3" fillId="16" borderId="25" xfId="5" applyNumberFormat="1" applyFont="1" applyFill="1" applyBorder="1" applyAlignment="1">
      <alignment wrapText="1"/>
    </xf>
    <xf numFmtId="0" fontId="84" fillId="2" borderId="17" xfId="13" applyFont="1" applyFill="1" applyBorder="1"/>
    <xf numFmtId="0" fontId="84" fillId="2" borderId="18" xfId="13" applyFont="1" applyFill="1" applyBorder="1"/>
    <xf numFmtId="0" fontId="84" fillId="2" borderId="19" xfId="13" applyFont="1" applyFill="1" applyBorder="1"/>
    <xf numFmtId="0" fontId="84" fillId="2" borderId="15" xfId="13" applyFont="1" applyFill="1" applyBorder="1"/>
    <xf numFmtId="0" fontId="84" fillId="2" borderId="16" xfId="13" applyFont="1" applyFill="1" applyBorder="1"/>
    <xf numFmtId="0" fontId="2" fillId="14" borderId="3" xfId="13" applyFont="1" applyFill="1" applyBorder="1"/>
    <xf numFmtId="0" fontId="4" fillId="14" borderId="0" xfId="13" applyFont="1" applyFill="1"/>
    <xf numFmtId="0" fontId="2" fillId="14" borderId="0" xfId="13" applyFont="1" applyFill="1"/>
    <xf numFmtId="0" fontId="2" fillId="14" borderId="18" xfId="13" applyFont="1" applyFill="1" applyBorder="1"/>
    <xf numFmtId="0" fontId="2" fillId="14" borderId="18" xfId="13" applyFont="1" applyFill="1" applyBorder="1" applyAlignment="1">
      <alignment horizontal="center"/>
    </xf>
    <xf numFmtId="0" fontId="2" fillId="14" borderId="4" xfId="13" applyFont="1" applyFill="1" applyBorder="1"/>
    <xf numFmtId="0" fontId="87" fillId="14" borderId="0" xfId="13" applyFont="1" applyFill="1"/>
    <xf numFmtId="0" fontId="87" fillId="14" borderId="0" xfId="13" applyFont="1" applyFill="1" applyAlignment="1">
      <alignment horizontal="center"/>
    </xf>
    <xf numFmtId="0" fontId="2" fillId="14" borderId="0" xfId="13" applyFont="1" applyFill="1" applyAlignment="1">
      <alignment horizontal="center"/>
    </xf>
    <xf numFmtId="0" fontId="2" fillId="14" borderId="3" xfId="13" applyFont="1" applyFill="1" applyBorder="1" applyAlignment="1">
      <alignment vertical="center"/>
    </xf>
    <xf numFmtId="0" fontId="88" fillId="15" borderId="11" xfId="13" applyFont="1" applyFill="1" applyBorder="1" applyAlignment="1" applyProtection="1">
      <alignment vertical="center"/>
      <protection locked="0"/>
    </xf>
    <xf numFmtId="0" fontId="87" fillId="14" borderId="0" xfId="13" applyFont="1" applyFill="1" applyAlignment="1">
      <alignment horizontal="center" vertical="center"/>
    </xf>
    <xf numFmtId="0" fontId="89" fillId="14" borderId="0" xfId="13" applyFont="1" applyFill="1" applyAlignment="1">
      <alignment horizontal="center" vertical="center"/>
    </xf>
    <xf numFmtId="0" fontId="4" fillId="14" borderId="0" xfId="13" applyFont="1" applyFill="1" applyAlignment="1">
      <alignment horizontal="center" vertical="center"/>
    </xf>
    <xf numFmtId="0" fontId="2" fillId="14" borderId="0" xfId="13" applyFont="1" applyFill="1" applyAlignment="1">
      <alignment vertical="center"/>
    </xf>
    <xf numFmtId="167" fontId="88" fillId="15" borderId="11" xfId="13" applyNumberFormat="1" applyFont="1" applyFill="1" applyBorder="1" applyAlignment="1" applyProtection="1">
      <alignment horizontal="center" vertical="center"/>
      <protection locked="0"/>
    </xf>
    <xf numFmtId="0" fontId="90" fillId="14" borderId="0" xfId="13" applyFont="1" applyFill="1" applyAlignment="1">
      <alignment horizontal="left" vertical="center"/>
    </xf>
    <xf numFmtId="0" fontId="2" fillId="14" borderId="0" xfId="13" applyFont="1" applyFill="1" applyAlignment="1">
      <alignment horizontal="left" vertical="center"/>
    </xf>
    <xf numFmtId="0" fontId="2" fillId="2" borderId="17" xfId="13" applyFont="1" applyFill="1" applyBorder="1"/>
    <xf numFmtId="0" fontId="2" fillId="2" borderId="19" xfId="13" applyFont="1" applyFill="1" applyBorder="1"/>
    <xf numFmtId="0" fontId="2" fillId="2" borderId="3" xfId="13" applyFont="1" applyFill="1" applyBorder="1"/>
    <xf numFmtId="0" fontId="2" fillId="2" borderId="4" xfId="13" applyFont="1" applyFill="1" applyBorder="1"/>
    <xf numFmtId="0" fontId="4" fillId="2" borderId="14" xfId="13" applyFont="1" applyFill="1" applyBorder="1"/>
    <xf numFmtId="0" fontId="2" fillId="2" borderId="16" xfId="13" applyFont="1" applyFill="1" applyBorder="1"/>
    <xf numFmtId="0" fontId="91" fillId="14" borderId="0" xfId="13" applyFont="1" applyFill="1"/>
    <xf numFmtId="0" fontId="92" fillId="14" borderId="0" xfId="13" applyFont="1" applyFill="1"/>
    <xf numFmtId="0" fontId="93" fillId="14" borderId="0" xfId="13" applyFont="1" applyFill="1"/>
    <xf numFmtId="0" fontId="94" fillId="14" borderId="0" xfId="13" applyFont="1" applyFill="1"/>
    <xf numFmtId="0" fontId="90" fillId="14" borderId="4" xfId="13" applyFont="1" applyFill="1" applyBorder="1" applyAlignment="1">
      <alignment horizontal="center"/>
    </xf>
    <xf numFmtId="0" fontId="89" fillId="14" borderId="0" xfId="13" applyFont="1" applyFill="1"/>
    <xf numFmtId="0" fontId="95" fillId="14" borderId="0" xfId="13" applyFont="1" applyFill="1"/>
    <xf numFmtId="0" fontId="95" fillId="14" borderId="15" xfId="13" applyFont="1" applyFill="1" applyBorder="1"/>
    <xf numFmtId="0" fontId="96" fillId="14" borderId="0" xfId="13" applyFont="1" applyFill="1" applyAlignment="1">
      <alignment vertical="top"/>
    </xf>
    <xf numFmtId="0" fontId="8" fillId="14" borderId="0" xfId="13" applyFont="1" applyFill="1"/>
    <xf numFmtId="0" fontId="4" fillId="14" borderId="17" xfId="13" applyFont="1" applyFill="1" applyBorder="1"/>
    <xf numFmtId="0" fontId="2" fillId="14" borderId="19" xfId="13" applyFont="1" applyFill="1" applyBorder="1"/>
    <xf numFmtId="0" fontId="97" fillId="14" borderId="3" xfId="0" applyFont="1" applyFill="1" applyBorder="1" applyAlignment="1">
      <alignment horizontal="left" vertical="center" readingOrder="1"/>
    </xf>
    <xf numFmtId="0" fontId="98" fillId="14" borderId="3" xfId="0" applyFont="1" applyFill="1" applyBorder="1" applyAlignment="1">
      <alignment horizontal="left" vertical="center" indent="2" readingOrder="1"/>
    </xf>
    <xf numFmtId="0" fontId="98" fillId="14" borderId="3" xfId="0" applyFont="1" applyFill="1" applyBorder="1" applyAlignment="1">
      <alignment horizontal="left" vertical="center" readingOrder="1"/>
    </xf>
    <xf numFmtId="0" fontId="98" fillId="14" borderId="14" xfId="0" applyFont="1" applyFill="1" applyBorder="1" applyAlignment="1">
      <alignment horizontal="left" vertical="center" readingOrder="1"/>
    </xf>
    <xf numFmtId="0" fontId="2" fillId="14" borderId="15" xfId="13" applyFont="1" applyFill="1" applyBorder="1"/>
    <xf numFmtId="0" fontId="2" fillId="14" borderId="16" xfId="13" applyFont="1" applyFill="1" applyBorder="1"/>
    <xf numFmtId="0" fontId="51" fillId="15" borderId="0" xfId="0" applyFont="1" applyFill="1" applyAlignment="1">
      <alignment wrapText="1"/>
    </xf>
    <xf numFmtId="1" fontId="0" fillId="0" borderId="0" xfId="0" applyNumberFormat="1"/>
    <xf numFmtId="0" fontId="101" fillId="0" borderId="0" xfId="0" applyFont="1"/>
    <xf numFmtId="0" fontId="3" fillId="9" borderId="59" xfId="0" applyFont="1" applyFill="1" applyBorder="1" applyAlignment="1">
      <alignment vertical="center" wrapText="1"/>
    </xf>
    <xf numFmtId="0" fontId="6" fillId="9" borderId="2" xfId="0" applyFont="1" applyFill="1" applyBorder="1" applyAlignment="1">
      <alignment horizontal="center" vertical="center" wrapText="1"/>
    </xf>
    <xf numFmtId="0" fontId="6" fillId="9" borderId="59" xfId="0" applyFont="1" applyFill="1" applyBorder="1" applyAlignment="1" applyProtection="1">
      <alignment horizontal="center"/>
      <protection locked="0"/>
    </xf>
    <xf numFmtId="14" fontId="3" fillId="9" borderId="2" xfId="9" applyNumberFormat="1" applyFont="1" applyFill="1" applyBorder="1" applyAlignment="1">
      <alignment horizontal="center"/>
      <protection locked="0"/>
    </xf>
    <xf numFmtId="1" fontId="6" fillId="9" borderId="60" xfId="0" applyNumberFormat="1" applyFont="1" applyFill="1" applyBorder="1" applyAlignment="1" applyProtection="1">
      <alignment horizontal="center"/>
      <protection locked="0"/>
    </xf>
    <xf numFmtId="14" fontId="3" fillId="9" borderId="5" xfId="9" applyNumberFormat="1" applyFont="1" applyFill="1" applyBorder="1" applyAlignment="1">
      <alignment horizontal="center"/>
      <protection locked="0"/>
    </xf>
    <xf numFmtId="0" fontId="3" fillId="12" borderId="61" xfId="0" applyFont="1" applyFill="1" applyBorder="1" applyAlignment="1">
      <alignment horizontal="center"/>
    </xf>
    <xf numFmtId="0" fontId="3" fillId="12" borderId="25" xfId="0" applyFont="1" applyFill="1" applyBorder="1"/>
    <xf numFmtId="0" fontId="3" fillId="12" borderId="9" xfId="0" applyFont="1" applyFill="1" applyBorder="1"/>
    <xf numFmtId="0" fontId="3" fillId="12" borderId="46" xfId="0" applyFont="1" applyFill="1" applyBorder="1"/>
    <xf numFmtId="0" fontId="6" fillId="9" borderId="59"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6" fillId="9" borderId="27" xfId="0" applyFont="1" applyFill="1" applyBorder="1" applyAlignment="1">
      <alignment horizontal="center" vertical="center" wrapText="1"/>
    </xf>
    <xf numFmtId="14" fontId="3" fillId="9" borderId="59" xfId="0" applyNumberFormat="1" applyFont="1" applyFill="1" applyBorder="1" applyAlignment="1">
      <alignment horizontal="center"/>
    </xf>
    <xf numFmtId="1" fontId="3" fillId="9" borderId="1" xfId="23" applyNumberFormat="1" applyFont="1" applyFill="1" applyAlignment="1" applyProtection="1">
      <alignment horizontal="center"/>
    </xf>
    <xf numFmtId="0" fontId="3" fillId="9" borderId="59" xfId="0" applyFont="1" applyFill="1" applyBorder="1"/>
    <xf numFmtId="0" fontId="3" fillId="9" borderId="21" xfId="0" applyFont="1" applyFill="1" applyBorder="1" applyAlignment="1">
      <alignment horizontal="center"/>
    </xf>
    <xf numFmtId="0" fontId="3" fillId="12" borderId="61" xfId="0" applyFont="1" applyFill="1" applyBorder="1"/>
    <xf numFmtId="0" fontId="3" fillId="12" borderId="28" xfId="0" applyFont="1" applyFill="1" applyBorder="1"/>
    <xf numFmtId="0" fontId="6" fillId="9" borderId="59" xfId="0" applyFont="1" applyFill="1" applyBorder="1" applyAlignment="1">
      <alignment horizontal="center" vertical="top" wrapText="1"/>
    </xf>
    <xf numFmtId="0" fontId="6" fillId="9" borderId="1" xfId="0" applyFont="1" applyFill="1" applyBorder="1" applyAlignment="1">
      <alignment horizontal="center" vertical="top" wrapText="1"/>
    </xf>
    <xf numFmtId="0" fontId="3" fillId="9" borderId="1" xfId="0" applyFont="1" applyFill="1" applyBorder="1"/>
    <xf numFmtId="38" fontId="3" fillId="9" borderId="1" xfId="23" applyNumberFormat="1" applyFont="1" applyFill="1" applyAlignment="1" applyProtection="1">
      <alignment horizontal="center"/>
    </xf>
    <xf numFmtId="38" fontId="3" fillId="9" borderId="27" xfId="22" applyNumberFormat="1" applyFont="1" applyFill="1" applyBorder="1" applyAlignment="1" applyProtection="1"/>
    <xf numFmtId="0" fontId="3" fillId="9" borderId="59" xfId="0" applyFont="1" applyFill="1" applyBorder="1" applyAlignment="1">
      <alignment horizontal="center"/>
    </xf>
    <xf numFmtId="0" fontId="3" fillId="9" borderId="1" xfId="8" applyFont="1" applyFill="1" applyBorder="1" applyAlignment="1" applyProtection="1"/>
    <xf numFmtId="38" fontId="6" fillId="9" borderId="1" xfId="12" applyNumberFormat="1" applyFont="1" applyFill="1" applyBorder="1" applyAlignment="1">
      <alignment horizontal="left" vertical="center"/>
    </xf>
    <xf numFmtId="0" fontId="3" fillId="9" borderId="1" xfId="0" applyFont="1" applyFill="1" applyBorder="1" applyAlignment="1">
      <alignment horizontal="left"/>
    </xf>
    <xf numFmtId="0" fontId="3" fillId="9" borderId="60" xfId="0" applyFont="1" applyFill="1" applyBorder="1" applyAlignment="1">
      <alignment horizontal="center"/>
    </xf>
    <xf numFmtId="38" fontId="6" fillId="9" borderId="29" xfId="12" applyNumberFormat="1" applyFont="1" applyFill="1" applyBorder="1" applyAlignment="1">
      <alignment horizontal="left" vertical="center"/>
    </xf>
    <xf numFmtId="0" fontId="6" fillId="9" borderId="61" xfId="8" applyFont="1" applyFill="1" applyBorder="1" applyAlignment="1" applyProtection="1"/>
    <xf numFmtId="0" fontId="6" fillId="9" borderId="25" xfId="8" applyFont="1" applyFill="1" applyBorder="1" applyAlignment="1" applyProtection="1"/>
    <xf numFmtId="0" fontId="6" fillId="9" borderId="21" xfId="8" applyFont="1" applyFill="1" applyBorder="1" applyAlignment="1" applyProtection="1"/>
    <xf numFmtId="38" fontId="6" fillId="9" borderId="28" xfId="7" applyNumberFormat="1" applyFont="1" applyFill="1" applyBorder="1" applyAlignment="1" applyProtection="1"/>
    <xf numFmtId="40" fontId="6" fillId="9" borderId="47" xfId="8" applyNumberFormat="1" applyFont="1" applyFill="1" applyBorder="1" applyAlignment="1" applyProtection="1"/>
    <xf numFmtId="0" fontId="3" fillId="12" borderId="36" xfId="0" applyFont="1" applyFill="1" applyBorder="1"/>
    <xf numFmtId="3" fontId="101" fillId="0" borderId="0" xfId="0" applyNumberFormat="1" applyFont="1"/>
    <xf numFmtId="1" fontId="51" fillId="0" borderId="0" xfId="0" applyNumberFormat="1" applyFont="1"/>
    <xf numFmtId="1" fontId="51" fillId="15" borderId="18" xfId="0" applyNumberFormat="1" applyFont="1" applyFill="1" applyBorder="1"/>
    <xf numFmtId="0" fontId="51" fillId="15" borderId="24" xfId="0" applyFont="1" applyFill="1" applyBorder="1"/>
    <xf numFmtId="0" fontId="23" fillId="22" borderId="29" xfId="12" applyFont="1" applyFill="1" applyBorder="1"/>
    <xf numFmtId="0" fontId="23" fillId="15" borderId="0" xfId="12" applyFont="1" applyFill="1"/>
    <xf numFmtId="1" fontId="23" fillId="15" borderId="0" xfId="12" applyNumberFormat="1" applyFont="1" applyFill="1" applyAlignment="1">
      <alignment horizontal="center"/>
    </xf>
    <xf numFmtId="1" fontId="23" fillId="15" borderId="30" xfId="12" applyNumberFormat="1" applyFont="1" applyFill="1" applyBorder="1"/>
    <xf numFmtId="3" fontId="24" fillId="23" borderId="1" xfId="12" applyNumberFormat="1" applyFont="1" applyFill="1" applyBorder="1"/>
    <xf numFmtId="0" fontId="24" fillId="15" borderId="1" xfId="12" applyFont="1" applyFill="1" applyBorder="1" applyAlignment="1">
      <alignment horizontal="center"/>
    </xf>
    <xf numFmtId="3" fontId="23" fillId="22" borderId="1" xfId="12" applyNumberFormat="1" applyFont="1" applyFill="1" applyBorder="1"/>
    <xf numFmtId="0" fontId="23" fillId="22" borderId="1" xfId="12" applyFont="1" applyFill="1" applyBorder="1"/>
    <xf numFmtId="0" fontId="24" fillId="15" borderId="0" xfId="12" applyFont="1" applyFill="1"/>
    <xf numFmtId="1" fontId="24" fillId="15" borderId="0" xfId="12" applyNumberFormat="1" applyFont="1" applyFill="1"/>
    <xf numFmtId="0" fontId="24" fillId="15" borderId="0" xfId="12" applyFont="1" applyFill="1" applyAlignment="1">
      <alignment horizontal="center"/>
    </xf>
    <xf numFmtId="3" fontId="23" fillId="15" borderId="30" xfId="12" applyNumberFormat="1" applyFont="1" applyFill="1" applyBorder="1"/>
    <xf numFmtId="0" fontId="23" fillId="22" borderId="13" xfId="12" applyFont="1" applyFill="1" applyBorder="1"/>
    <xf numFmtId="3" fontId="24" fillId="15" borderId="25" xfId="2" applyNumberFormat="1" applyFont="1" applyFill="1" applyBorder="1"/>
    <xf numFmtId="3" fontId="24" fillId="15" borderId="21" xfId="2" applyNumberFormat="1" applyFont="1" applyFill="1" applyBorder="1"/>
    <xf numFmtId="3" fontId="23" fillId="15" borderId="1" xfId="21" applyNumberFormat="1" applyFont="1" applyFill="1" applyBorder="1" applyAlignment="1">
      <alignment horizontal="center"/>
    </xf>
    <xf numFmtId="3" fontId="23" fillId="22" borderId="1" xfId="2" applyNumberFormat="1" applyFont="1" applyFill="1" applyBorder="1"/>
    <xf numFmtId="0" fontId="23" fillId="22" borderId="12" xfId="12" applyFont="1" applyFill="1" applyBorder="1"/>
    <xf numFmtId="0" fontId="24" fillId="15" borderId="2" xfId="12" applyFont="1" applyFill="1" applyBorder="1"/>
    <xf numFmtId="0" fontId="24" fillId="15" borderId="25" xfId="12" applyFont="1" applyFill="1" applyBorder="1"/>
    <xf numFmtId="1" fontId="24" fillId="15" borderId="25" xfId="2" applyNumberFormat="1" applyFont="1" applyFill="1" applyBorder="1"/>
    <xf numFmtId="3" fontId="23" fillId="15" borderId="25" xfId="21" applyNumberFormat="1" applyFont="1" applyFill="1" applyBorder="1" applyAlignment="1">
      <alignment horizontal="center"/>
    </xf>
    <xf numFmtId="3" fontId="23" fillId="15" borderId="21" xfId="2" applyNumberFormat="1" applyFont="1" applyFill="1" applyBorder="1"/>
    <xf numFmtId="1" fontId="24" fillId="15" borderId="0" xfId="2" applyNumberFormat="1" applyFont="1" applyFill="1" applyBorder="1"/>
    <xf numFmtId="3" fontId="23" fillId="22" borderId="30" xfId="2" applyNumberFormat="1" applyFont="1" applyFill="1" applyBorder="1"/>
    <xf numFmtId="1" fontId="24" fillId="15" borderId="1" xfId="2" applyNumberFormat="1" applyFont="1" applyFill="1" applyBorder="1"/>
    <xf numFmtId="0" fontId="24" fillId="15" borderId="1" xfId="12" applyFont="1" applyFill="1" applyBorder="1"/>
    <xf numFmtId="3" fontId="23" fillId="22" borderId="30" xfId="12" applyNumberFormat="1" applyFont="1" applyFill="1" applyBorder="1"/>
    <xf numFmtId="1" fontId="24" fillId="15" borderId="1" xfId="12" applyNumberFormat="1" applyFont="1" applyFill="1" applyBorder="1"/>
    <xf numFmtId="0" fontId="23" fillId="15" borderId="0" xfId="12" applyFont="1" applyFill="1" applyAlignment="1">
      <alignment horizontal="left"/>
    </xf>
    <xf numFmtId="0" fontId="24" fillId="15" borderId="0" xfId="12" applyFont="1" applyFill="1" applyAlignment="1">
      <alignment horizontal="center" vertical="center" wrapText="1"/>
    </xf>
    <xf numFmtId="0" fontId="23" fillId="15" borderId="0" xfId="12" applyFont="1" applyFill="1" applyAlignment="1">
      <alignment horizontal="left" wrapText="1"/>
    </xf>
    <xf numFmtId="0" fontId="23" fillId="22" borderId="1" xfId="12" applyFont="1" applyFill="1" applyBorder="1" applyAlignment="1">
      <alignment horizontal="right"/>
    </xf>
    <xf numFmtId="3" fontId="23" fillId="15" borderId="29" xfId="21" applyNumberFormat="1" applyFont="1" applyFill="1" applyBorder="1" applyAlignment="1">
      <alignment horizontal="center"/>
    </xf>
    <xf numFmtId="3" fontId="23" fillId="15" borderId="13" xfId="21" applyNumberFormat="1" applyFont="1" applyFill="1" applyBorder="1" applyAlignment="1">
      <alignment horizontal="center"/>
    </xf>
    <xf numFmtId="0" fontId="23" fillId="22" borderId="12" xfId="12" applyFont="1" applyFill="1" applyBorder="1" applyAlignment="1">
      <alignment horizontal="right"/>
    </xf>
    <xf numFmtId="0" fontId="23" fillId="22" borderId="1" xfId="12" applyFont="1" applyFill="1" applyBorder="1" applyAlignment="1">
      <alignment vertical="center"/>
    </xf>
    <xf numFmtId="0" fontId="23" fillId="22" borderId="1" xfId="12" applyFont="1" applyFill="1" applyBorder="1" applyAlignment="1">
      <alignment horizontal="right" vertical="center"/>
    </xf>
    <xf numFmtId="0" fontId="23" fillId="22" borderId="12" xfId="12" applyFont="1" applyFill="1" applyBorder="1" applyAlignment="1">
      <alignment horizontal="right" vertical="center"/>
    </xf>
    <xf numFmtId="0" fontId="24" fillId="15" borderId="0" xfId="12" applyFont="1" applyFill="1" applyAlignment="1">
      <alignment vertical="center" wrapText="1"/>
    </xf>
    <xf numFmtId="0" fontId="23" fillId="15" borderId="0" xfId="12" applyFont="1" applyFill="1" applyAlignment="1">
      <alignment wrapText="1"/>
    </xf>
    <xf numFmtId="0" fontId="23" fillId="22" borderId="12" xfId="12" applyFont="1" applyFill="1" applyBorder="1" applyAlignment="1">
      <alignment horizontal="left" vertical="center"/>
    </xf>
    <xf numFmtId="0" fontId="23" fillId="22" borderId="12" xfId="12" applyFont="1" applyFill="1" applyBorder="1" applyAlignment="1">
      <alignment horizontal="left"/>
    </xf>
    <xf numFmtId="1" fontId="24" fillId="15" borderId="2" xfId="12" applyNumberFormat="1" applyFont="1" applyFill="1" applyBorder="1"/>
    <xf numFmtId="1" fontId="24" fillId="15" borderId="25" xfId="12" applyNumberFormat="1" applyFont="1" applyFill="1" applyBorder="1"/>
    <xf numFmtId="3" fontId="23" fillId="22" borderId="21" xfId="12" applyNumberFormat="1" applyFont="1" applyFill="1" applyBorder="1"/>
    <xf numFmtId="0" fontId="24" fillId="15" borderId="0" xfId="12" applyFont="1" applyFill="1" applyAlignment="1">
      <alignment wrapText="1"/>
    </xf>
    <xf numFmtId="0" fontId="6" fillId="22" borderId="12" xfId="12" applyFont="1" applyFill="1" applyBorder="1"/>
    <xf numFmtId="1" fontId="3" fillId="15" borderId="0" xfId="12" applyNumberFormat="1" applyFill="1"/>
    <xf numFmtId="2" fontId="23" fillId="15" borderId="0" xfId="21" applyNumberFormat="1" applyFont="1" applyFill="1" applyBorder="1" applyAlignment="1">
      <alignment horizontal="center"/>
    </xf>
    <xf numFmtId="1" fontId="3" fillId="15" borderId="25" xfId="12" applyNumberFormat="1" applyFill="1" applyBorder="1"/>
    <xf numFmtId="2" fontId="23" fillId="15" borderId="21" xfId="21" applyNumberFormat="1" applyFont="1" applyFill="1" applyBorder="1" applyAlignment="1">
      <alignment horizontal="center"/>
    </xf>
    <xf numFmtId="3" fontId="6" fillId="22" borderId="1" xfId="12" applyNumberFormat="1" applyFont="1" applyFill="1" applyBorder="1"/>
    <xf numFmtId="0" fontId="3" fillId="15" borderId="31" xfId="12" applyFill="1" applyBorder="1"/>
    <xf numFmtId="1" fontId="3" fillId="15" borderId="15" xfId="12" applyNumberFormat="1" applyFill="1" applyBorder="1"/>
    <xf numFmtId="1" fontId="3" fillId="15" borderId="31" xfId="12" applyNumberFormat="1" applyFill="1" applyBorder="1"/>
    <xf numFmtId="0" fontId="31" fillId="15" borderId="1" xfId="11" applyFont="1" applyFill="1" applyBorder="1"/>
    <xf numFmtId="1" fontId="23" fillId="14" borderId="1" xfId="2" applyNumberFormat="1" applyFont="1" applyFill="1" applyBorder="1"/>
    <xf numFmtId="1" fontId="24" fillId="14" borderId="1" xfId="2" applyNumberFormat="1" applyFont="1" applyFill="1" applyBorder="1"/>
    <xf numFmtId="3" fontId="6" fillId="11" borderId="27" xfId="7" applyFont="1" applyFill="1" applyBorder="1" applyAlignment="1" applyProtection="1"/>
    <xf numFmtId="4" fontId="6" fillId="11" borderId="63" xfId="7" applyNumberFormat="1" applyFont="1" applyFill="1" applyBorder="1" applyAlignment="1" applyProtection="1"/>
    <xf numFmtId="38" fontId="6" fillId="11" borderId="27" xfId="7" applyNumberFormat="1" applyFont="1" applyFill="1" applyBorder="1" applyAlignment="1" applyProtection="1"/>
    <xf numFmtId="3" fontId="3" fillId="0" borderId="27" xfId="22" applyFont="1" applyFill="1" applyBorder="1" applyAlignment="1" applyProtection="1"/>
    <xf numFmtId="3" fontId="3" fillId="9" borderId="1" xfId="0" applyNumberFormat="1" applyFont="1" applyFill="1" applyBorder="1" applyProtection="1">
      <protection locked="0"/>
    </xf>
    <xf numFmtId="40" fontId="3" fillId="15" borderId="1" xfId="11" applyNumberFormat="1" applyFill="1" applyBorder="1"/>
    <xf numFmtId="40" fontId="3" fillId="0" borderId="1" xfId="11" applyNumberFormat="1" applyBorder="1"/>
    <xf numFmtId="3" fontId="24" fillId="15" borderId="25" xfId="2" applyNumberFormat="1" applyFont="1" applyFill="1" applyBorder="1" applyProtection="1">
      <protection locked="0"/>
    </xf>
    <xf numFmtId="3" fontId="24" fillId="15" borderId="1" xfId="2" applyNumberFormat="1" applyFont="1" applyFill="1" applyBorder="1" applyProtection="1">
      <protection locked="0"/>
    </xf>
    <xf numFmtId="1" fontId="24" fillId="15" borderId="1" xfId="2" applyNumberFormat="1" applyFont="1" applyFill="1" applyBorder="1" applyProtection="1">
      <protection locked="0"/>
    </xf>
    <xf numFmtId="1" fontId="24" fillId="15" borderId="1" xfId="12" applyNumberFormat="1" applyFont="1" applyFill="1" applyBorder="1" applyProtection="1">
      <protection locked="0"/>
    </xf>
    <xf numFmtId="1" fontId="24" fillId="15" borderId="21" xfId="2" applyNumberFormat="1" applyFont="1" applyFill="1" applyBorder="1" applyProtection="1">
      <protection locked="0"/>
    </xf>
    <xf numFmtId="172" fontId="24" fillId="22" borderId="1" xfId="11" applyNumberFormat="1" applyFont="1" applyFill="1" applyBorder="1"/>
    <xf numFmtId="40" fontId="24" fillId="0" borderId="1" xfId="11" applyNumberFormat="1" applyFont="1" applyBorder="1" applyProtection="1">
      <protection locked="0"/>
    </xf>
    <xf numFmtId="0" fontId="23" fillId="0" borderId="1" xfId="11" applyFont="1" applyBorder="1"/>
    <xf numFmtId="172" fontId="24" fillId="0" borderId="1" xfId="11" applyNumberFormat="1" applyFont="1" applyBorder="1"/>
    <xf numFmtId="0" fontId="106" fillId="0" borderId="66" xfId="0" applyFont="1" applyBorder="1" applyAlignment="1">
      <alignment horizontal="left" indent="4"/>
    </xf>
    <xf numFmtId="0" fontId="106" fillId="0" borderId="66" xfId="0" applyFont="1" applyBorder="1" applyAlignment="1">
      <alignment wrapText="1"/>
    </xf>
    <xf numFmtId="2" fontId="107" fillId="0" borderId="66" xfId="13" applyNumberFormat="1" applyFont="1" applyBorder="1"/>
    <xf numFmtId="0" fontId="106" fillId="0" borderId="66" xfId="13" applyFont="1" applyBorder="1" applyAlignment="1">
      <alignment wrapText="1"/>
    </xf>
    <xf numFmtId="2" fontId="106" fillId="0" borderId="66" xfId="13" applyNumberFormat="1" applyFont="1" applyBorder="1" applyAlignment="1">
      <alignment wrapText="1"/>
    </xf>
    <xf numFmtId="1" fontId="106" fillId="0" borderId="66" xfId="0" applyNumberFormat="1" applyFont="1" applyBorder="1" applyAlignment="1">
      <alignment wrapText="1"/>
    </xf>
    <xf numFmtId="1" fontId="107" fillId="0" borderId="66" xfId="0" applyNumberFormat="1" applyFont="1" applyBorder="1"/>
    <xf numFmtId="0" fontId="106" fillId="0" borderId="13" xfId="0" applyFont="1" applyBorder="1" applyAlignment="1">
      <alignment horizontal="left" indent="4"/>
    </xf>
    <xf numFmtId="0" fontId="106" fillId="0" borderId="13" xfId="0" applyFont="1" applyBorder="1" applyAlignment="1">
      <alignment wrapText="1"/>
    </xf>
    <xf numFmtId="2" fontId="107" fillId="0" borderId="13" xfId="13" applyNumberFormat="1" applyFont="1" applyBorder="1"/>
    <xf numFmtId="0" fontId="106" fillId="0" borderId="13" xfId="13" applyFont="1" applyBorder="1" applyAlignment="1">
      <alignment wrapText="1"/>
    </xf>
    <xf numFmtId="2" fontId="106" fillId="0" borderId="13" xfId="13" applyNumberFormat="1" applyFont="1" applyBorder="1" applyAlignment="1">
      <alignment wrapText="1"/>
    </xf>
    <xf numFmtId="1" fontId="106" fillId="0" borderId="13" xfId="0" applyNumberFormat="1" applyFont="1" applyBorder="1" applyAlignment="1">
      <alignment wrapText="1"/>
    </xf>
    <xf numFmtId="1" fontId="107" fillId="0" borderId="13" xfId="0" applyNumberFormat="1" applyFont="1" applyBorder="1"/>
    <xf numFmtId="0" fontId="104" fillId="23" borderId="32" xfId="0" applyFont="1" applyFill="1" applyBorder="1"/>
    <xf numFmtId="0" fontId="106" fillId="23" borderId="15" xfId="0" applyFont="1" applyFill="1" applyBorder="1" applyAlignment="1">
      <alignment wrapText="1"/>
    </xf>
    <xf numFmtId="170" fontId="106" fillId="23" borderId="15" xfId="0" applyNumberFormat="1" applyFont="1" applyFill="1" applyBorder="1" applyAlignment="1">
      <alignment wrapText="1"/>
    </xf>
    <xf numFmtId="170" fontId="107" fillId="23" borderId="33" xfId="0" applyNumberFormat="1" applyFont="1" applyFill="1" applyBorder="1"/>
    <xf numFmtId="0" fontId="107" fillId="0" borderId="66" xfId="0" applyFont="1" applyBorder="1"/>
    <xf numFmtId="0" fontId="107" fillId="0" borderId="66" xfId="13" applyFont="1" applyBorder="1"/>
    <xf numFmtId="0" fontId="107" fillId="0" borderId="13" xfId="0" applyFont="1" applyBorder="1"/>
    <xf numFmtId="0" fontId="107" fillId="0" borderId="13" xfId="13" applyFont="1" applyBorder="1"/>
    <xf numFmtId="2" fontId="107" fillId="0" borderId="66" xfId="0" applyNumberFormat="1" applyFont="1" applyBorder="1"/>
    <xf numFmtId="2" fontId="107" fillId="0" borderId="13" xfId="0" applyNumberFormat="1" applyFont="1" applyBorder="1"/>
    <xf numFmtId="0" fontId="104" fillId="22" borderId="67" xfId="0" applyFont="1" applyFill="1" applyBorder="1"/>
    <xf numFmtId="0" fontId="106" fillId="22" borderId="18" xfId="0" applyFont="1" applyFill="1" applyBorder="1" applyAlignment="1">
      <alignment wrapText="1"/>
    </xf>
    <xf numFmtId="170" fontId="106" fillId="22" borderId="18" xfId="0" applyNumberFormat="1" applyFont="1" applyFill="1" applyBorder="1" applyAlignment="1">
      <alignment wrapText="1"/>
    </xf>
    <xf numFmtId="170" fontId="108" fillId="22" borderId="68" xfId="0" applyNumberFormat="1" applyFont="1" applyFill="1" applyBorder="1"/>
    <xf numFmtId="0" fontId="106" fillId="14" borderId="2" xfId="0" applyFont="1" applyFill="1" applyBorder="1" applyAlignment="1">
      <alignment horizontal="left" indent="4"/>
    </xf>
    <xf numFmtId="0" fontId="109" fillId="14" borderId="25" xfId="0" applyFont="1" applyFill="1" applyBorder="1"/>
    <xf numFmtId="10" fontId="109" fillId="14" borderId="25" xfId="0" applyNumberFormat="1" applyFont="1" applyFill="1" applyBorder="1"/>
    <xf numFmtId="170" fontId="109" fillId="14" borderId="25" xfId="0" applyNumberFormat="1" applyFont="1" applyFill="1" applyBorder="1"/>
    <xf numFmtId="170" fontId="107" fillId="14" borderId="1" xfId="0" applyNumberFormat="1" applyFont="1" applyFill="1" applyBorder="1"/>
    <xf numFmtId="0" fontId="106" fillId="14" borderId="20" xfId="0" applyFont="1" applyFill="1" applyBorder="1" applyAlignment="1">
      <alignment horizontal="left" indent="4"/>
    </xf>
    <xf numFmtId="0" fontId="109" fillId="14" borderId="9" xfId="0" applyFont="1" applyFill="1" applyBorder="1"/>
    <xf numFmtId="10" fontId="109" fillId="14" borderId="9" xfId="0" applyNumberFormat="1" applyFont="1" applyFill="1" applyBorder="1"/>
    <xf numFmtId="170" fontId="109" fillId="14" borderId="2" xfId="0" applyNumberFormat="1" applyFont="1" applyFill="1" applyBorder="1"/>
    <xf numFmtId="170" fontId="107" fillId="14" borderId="10" xfId="0" applyNumberFormat="1" applyFont="1" applyFill="1" applyBorder="1"/>
    <xf numFmtId="0" fontId="106" fillId="14" borderId="20" xfId="0" applyFont="1" applyFill="1" applyBorder="1" applyAlignment="1">
      <alignment horizontal="left" indent="1"/>
    </xf>
    <xf numFmtId="170" fontId="109" fillId="14" borderId="20" xfId="0" applyNumberFormat="1" applyFont="1" applyFill="1" applyBorder="1"/>
    <xf numFmtId="0" fontId="110" fillId="14" borderId="20" xfId="0" applyFont="1" applyFill="1" applyBorder="1" applyAlignment="1">
      <alignment horizontal="left" indent="3"/>
    </xf>
    <xf numFmtId="170" fontId="108" fillId="14" borderId="10" xfId="0" applyNumberFormat="1" applyFont="1" applyFill="1" applyBorder="1"/>
    <xf numFmtId="0" fontId="113" fillId="0" borderId="0" xfId="0" applyFont="1" applyAlignment="1">
      <alignment horizontal="left"/>
    </xf>
    <xf numFmtId="0" fontId="113" fillId="0" borderId="0" xfId="0" applyFont="1" applyAlignment="1">
      <alignment horizontal="center"/>
    </xf>
    <xf numFmtId="0" fontId="113" fillId="0" borderId="0" xfId="0" applyFont="1" applyAlignment="1">
      <alignment horizontal="right"/>
    </xf>
    <xf numFmtId="49" fontId="113" fillId="0" borderId="9" xfId="0" applyNumberFormat="1" applyFont="1" applyBorder="1" applyAlignment="1">
      <alignment horizontal="left"/>
    </xf>
    <xf numFmtId="0" fontId="113" fillId="0" borderId="9" xfId="0" applyFont="1" applyBorder="1" applyAlignment="1">
      <alignment horizontal="center"/>
    </xf>
    <xf numFmtId="0" fontId="114" fillId="0" borderId="0" xfId="0" applyFont="1"/>
    <xf numFmtId="0" fontId="109" fillId="0" borderId="0" xfId="0" applyFont="1"/>
    <xf numFmtId="0" fontId="115" fillId="0" borderId="1" xfId="0" applyFont="1" applyBorder="1" applyAlignment="1">
      <alignment horizontal="centerContinuous"/>
    </xf>
    <xf numFmtId="0" fontId="115" fillId="0" borderId="1" xfId="0" applyFont="1" applyBorder="1" applyAlignment="1">
      <alignment horizontal="center"/>
    </xf>
    <xf numFmtId="0" fontId="116" fillId="0" borderId="0" xfId="0" applyFont="1"/>
    <xf numFmtId="0" fontId="115" fillId="0" borderId="0" xfId="0" applyFont="1" applyAlignment="1">
      <alignment horizontal="center"/>
    </xf>
    <xf numFmtId="182" fontId="118" fillId="0" borderId="0" xfId="2" applyNumberFormat="1" applyFont="1"/>
    <xf numFmtId="0" fontId="115" fillId="0" borderId="0" xfId="0" applyFont="1"/>
    <xf numFmtId="182" fontId="119" fillId="0" borderId="0" xfId="2" applyNumberFormat="1" applyFont="1"/>
    <xf numFmtId="182" fontId="120" fillId="0" borderId="0" xfId="2" applyNumberFormat="1" applyFont="1"/>
    <xf numFmtId="0" fontId="121" fillId="0" borderId="0" xfId="0" applyFont="1"/>
    <xf numFmtId="182" fontId="123" fillId="0" borderId="0" xfId="2" applyNumberFormat="1" applyFont="1"/>
    <xf numFmtId="0" fontId="122" fillId="0" borderId="0" xfId="0" applyFont="1" applyAlignment="1">
      <alignment horizontal="left" indent="4"/>
    </xf>
    <xf numFmtId="182" fontId="109" fillId="0" borderId="0" xfId="0" applyNumberFormat="1" applyFont="1"/>
    <xf numFmtId="0" fontId="122" fillId="0" borderId="0" xfId="0" applyFont="1" applyAlignment="1">
      <alignment horizontal="right"/>
    </xf>
    <xf numFmtId="0" fontId="122" fillId="0" borderId="0" xfId="0" applyFont="1"/>
    <xf numFmtId="182" fontId="122" fillId="0" borderId="0" xfId="0" applyNumberFormat="1" applyFont="1"/>
    <xf numFmtId="182" fontId="114" fillId="0" borderId="25" xfId="0" applyNumberFormat="1" applyFont="1" applyBorder="1"/>
    <xf numFmtId="182" fontId="121" fillId="0" borderId="0" xfId="0" applyNumberFormat="1" applyFont="1"/>
    <xf numFmtId="182" fontId="124" fillId="0" borderId="0" xfId="2" applyNumberFormat="1" applyFont="1"/>
    <xf numFmtId="182" fontId="114" fillId="0" borderId="0" xfId="0" applyNumberFormat="1" applyFont="1"/>
    <xf numFmtId="182" fontId="116" fillId="0" borderId="0" xfId="0" applyNumberFormat="1" applyFont="1"/>
    <xf numFmtId="9" fontId="109" fillId="0" borderId="0" xfId="0" applyNumberFormat="1" applyFont="1"/>
    <xf numFmtId="0" fontId="109" fillId="28" borderId="0" xfId="0" applyFont="1" applyFill="1"/>
    <xf numFmtId="0" fontId="109" fillId="0" borderId="0" xfId="0" applyFont="1" applyAlignment="1">
      <alignment wrapText="1"/>
    </xf>
    <xf numFmtId="0" fontId="114" fillId="23" borderId="0" xfId="0" applyFont="1" applyFill="1"/>
    <xf numFmtId="0" fontId="109" fillId="23" borderId="0" xfId="0" applyFont="1" applyFill="1"/>
    <xf numFmtId="182" fontId="117" fillId="23" borderId="0" xfId="2" applyNumberFormat="1" applyFont="1" applyFill="1"/>
    <xf numFmtId="0" fontId="0" fillId="17" borderId="17" xfId="0" applyFill="1" applyBorder="1"/>
    <xf numFmtId="0" fontId="0" fillId="17" borderId="18" xfId="0" applyFill="1" applyBorder="1"/>
    <xf numFmtId="0" fontId="0" fillId="17" borderId="19" xfId="0" applyFill="1" applyBorder="1"/>
    <xf numFmtId="0" fontId="0" fillId="17" borderId="3" xfId="0" applyFill="1" applyBorder="1"/>
    <xf numFmtId="0" fontId="0" fillId="17" borderId="4" xfId="0" applyFill="1" applyBorder="1"/>
    <xf numFmtId="0" fontId="102" fillId="17" borderId="0" xfId="0" applyFont="1" applyFill="1" applyAlignment="1">
      <alignment horizontal="center"/>
    </xf>
    <xf numFmtId="0" fontId="4" fillId="17" borderId="0" xfId="0" applyFont="1" applyFill="1"/>
    <xf numFmtId="0" fontId="4" fillId="17" borderId="0" xfId="0" applyFont="1" applyFill="1" applyAlignment="1">
      <alignment horizontal="left"/>
    </xf>
    <xf numFmtId="49" fontId="4" fillId="17" borderId="9" xfId="0" applyNumberFormat="1" applyFont="1" applyFill="1" applyBorder="1"/>
    <xf numFmtId="0" fontId="88" fillId="17" borderId="9" xfId="0" applyFont="1" applyFill="1" applyBorder="1"/>
    <xf numFmtId="0" fontId="88" fillId="17" borderId="9" xfId="0" applyFont="1" applyFill="1" applyBorder="1" applyAlignment="1">
      <alignment horizontal="center" vertical="center"/>
    </xf>
    <xf numFmtId="0" fontId="0" fillId="17" borderId="0" xfId="0" applyFill="1"/>
    <xf numFmtId="0" fontId="0" fillId="17" borderId="0" xfId="0" applyFill="1" applyAlignment="1">
      <alignment horizontal="center" vertical="center"/>
    </xf>
    <xf numFmtId="0" fontId="4" fillId="17" borderId="9" xfId="0" applyFont="1" applyFill="1" applyBorder="1" applyAlignment="1">
      <alignment horizontal="center"/>
    </xf>
    <xf numFmtId="49" fontId="103" fillId="17" borderId="0" xfId="0" applyNumberFormat="1" applyFont="1" applyFill="1" applyAlignment="1">
      <alignment horizontal="center"/>
    </xf>
    <xf numFmtId="49" fontId="4" fillId="17" borderId="0" xfId="0" applyNumberFormat="1" applyFont="1" applyFill="1" applyAlignment="1">
      <alignment horizontal="left"/>
    </xf>
    <xf numFmtId="167" fontId="4" fillId="17" borderId="9" xfId="0" applyNumberFormat="1" applyFont="1" applyFill="1" applyBorder="1" applyAlignment="1">
      <alignment horizontal="center"/>
    </xf>
    <xf numFmtId="0" fontId="0" fillId="17" borderId="0" xfId="0" applyFill="1" applyAlignment="1">
      <alignment horizontal="center" vertical="center" wrapText="1"/>
    </xf>
    <xf numFmtId="167" fontId="88" fillId="17" borderId="0" xfId="0" applyNumberFormat="1" applyFont="1" applyFill="1" applyAlignment="1">
      <alignment horizontal="center"/>
    </xf>
    <xf numFmtId="0" fontId="91" fillId="17" borderId="0" xfId="0" applyFont="1" applyFill="1"/>
    <xf numFmtId="0" fontId="0" fillId="17" borderId="14" xfId="0" applyFill="1" applyBorder="1"/>
    <xf numFmtId="0" fontId="12" fillId="17" borderId="0" xfId="0" applyFont="1" applyFill="1"/>
    <xf numFmtId="0" fontId="0" fillId="17" borderId="15" xfId="0" applyFill="1" applyBorder="1"/>
    <xf numFmtId="0" fontId="0" fillId="17" borderId="16" xfId="0" applyFill="1" applyBorder="1"/>
    <xf numFmtId="0" fontId="108" fillId="23" borderId="29" xfId="0" applyFont="1" applyFill="1" applyBorder="1" applyAlignment="1">
      <alignment horizontal="center" vertical="center"/>
    </xf>
    <xf numFmtId="0" fontId="108" fillId="23" borderId="29" xfId="0" applyFont="1" applyFill="1" applyBorder="1" applyAlignment="1">
      <alignment horizontal="center" wrapText="1"/>
    </xf>
    <xf numFmtId="0" fontId="104" fillId="14" borderId="64" xfId="0" applyFont="1" applyFill="1" applyBorder="1"/>
    <xf numFmtId="0" fontId="106" fillId="14" borderId="55" xfId="0" applyFont="1" applyFill="1" applyBorder="1" applyAlignment="1">
      <alignment wrapText="1"/>
    </xf>
    <xf numFmtId="170" fontId="106" fillId="14" borderId="55" xfId="0" applyNumberFormat="1" applyFont="1" applyFill="1" applyBorder="1" applyAlignment="1">
      <alignment wrapText="1"/>
    </xf>
    <xf numFmtId="170" fontId="107" fillId="14" borderId="65" xfId="0" applyNumberFormat="1" applyFont="1" applyFill="1" applyBorder="1"/>
    <xf numFmtId="0" fontId="104" fillId="14" borderId="32" xfId="0" applyFont="1" applyFill="1" applyBorder="1"/>
    <xf numFmtId="0" fontId="106" fillId="14" borderId="15" xfId="0" applyFont="1" applyFill="1" applyBorder="1" applyAlignment="1">
      <alignment wrapText="1"/>
    </xf>
    <xf numFmtId="0" fontId="106" fillId="14" borderId="15" xfId="13" applyFont="1" applyFill="1" applyBorder="1" applyAlignment="1">
      <alignment wrapText="1"/>
    </xf>
    <xf numFmtId="170" fontId="106" fillId="14" borderId="15" xfId="0" applyNumberFormat="1" applyFont="1" applyFill="1" applyBorder="1" applyAlignment="1">
      <alignment wrapText="1"/>
    </xf>
    <xf numFmtId="170" fontId="107" fillId="14" borderId="33" xfId="0" applyNumberFormat="1" applyFont="1" applyFill="1" applyBorder="1"/>
    <xf numFmtId="0" fontId="32" fillId="15" borderId="0" xfId="12" applyFont="1" applyFill="1" applyAlignment="1">
      <alignment vertical="center"/>
    </xf>
    <xf numFmtId="0" fontId="32" fillId="15" borderId="9" xfId="12" applyFont="1" applyFill="1" applyBorder="1" applyAlignment="1">
      <alignment vertical="center"/>
    </xf>
    <xf numFmtId="38" fontId="24" fillId="0" borderId="2" xfId="0" applyNumberFormat="1" applyFont="1" applyBorder="1" applyAlignment="1" applyProtection="1">
      <alignment wrapText="1"/>
      <protection locked="0"/>
    </xf>
    <xf numFmtId="38" fontId="24" fillId="0" borderId="1" xfId="0" applyNumberFormat="1" applyFont="1" applyBorder="1" applyAlignment="1" applyProtection="1">
      <alignment wrapText="1"/>
      <protection locked="0"/>
    </xf>
    <xf numFmtId="1" fontId="24" fillId="0" borderId="1" xfId="2" applyNumberFormat="1" applyFont="1" applyFill="1" applyBorder="1" applyProtection="1">
      <protection locked="0"/>
    </xf>
    <xf numFmtId="1" fontId="3" fillId="14" borderId="1" xfId="12" applyNumberFormat="1" applyFill="1" applyBorder="1"/>
    <xf numFmtId="3" fontId="6" fillId="22" borderId="1" xfId="2" applyNumberFormat="1" applyFont="1" applyFill="1" applyBorder="1"/>
    <xf numFmtId="1" fontId="3" fillId="15" borderId="1" xfId="12" applyNumberFormat="1" applyFill="1" applyBorder="1"/>
    <xf numFmtId="3" fontId="3" fillId="23" borderId="1" xfId="12" applyNumberFormat="1" applyFill="1" applyBorder="1"/>
    <xf numFmtId="0" fontId="6" fillId="22" borderId="1" xfId="12" applyFont="1" applyFill="1" applyBorder="1"/>
    <xf numFmtId="0" fontId="6" fillId="22" borderId="2" xfId="11" applyFont="1" applyFill="1" applyBorder="1"/>
    <xf numFmtId="3" fontId="6" fillId="0" borderId="30" xfId="12" applyNumberFormat="1" applyFont="1" applyBorder="1"/>
    <xf numFmtId="1" fontId="3" fillId="29" borderId="1" xfId="12" applyNumberFormat="1" applyFill="1" applyBorder="1"/>
    <xf numFmtId="0" fontId="38" fillId="28" borderId="0" xfId="0" applyFont="1" applyFill="1"/>
    <xf numFmtId="0" fontId="0" fillId="28" borderId="0" xfId="0" applyFill="1"/>
    <xf numFmtId="183" fontId="38" fillId="28" borderId="0" xfId="0" applyNumberFormat="1" applyFont="1" applyFill="1"/>
    <xf numFmtId="0" fontId="126" fillId="15" borderId="9" xfId="0" applyFont="1" applyFill="1" applyBorder="1"/>
    <xf numFmtId="0" fontId="49" fillId="0" borderId="25" xfId="11" applyFont="1" applyBorder="1"/>
    <xf numFmtId="38" fontId="3" fillId="0" borderId="1" xfId="1" applyNumberFormat="1" applyFont="1" applyFill="1" applyBorder="1" applyAlignment="1" applyProtection="1">
      <alignment horizontal="right"/>
      <protection locked="0"/>
    </xf>
    <xf numFmtId="38" fontId="3" fillId="0" borderId="21" xfId="1" applyNumberFormat="1" applyFont="1" applyFill="1" applyBorder="1" applyAlignment="1" applyProtection="1">
      <alignment horizontal="right"/>
      <protection locked="0"/>
    </xf>
    <xf numFmtId="38" fontId="3" fillId="0" borderId="25" xfId="1" applyNumberFormat="1" applyFont="1" applyFill="1" applyBorder="1" applyAlignment="1" applyProtection="1">
      <alignment horizontal="right"/>
      <protection locked="0"/>
    </xf>
    <xf numFmtId="3" fontId="0" fillId="0" borderId="0" xfId="0" applyNumberFormat="1"/>
    <xf numFmtId="0" fontId="6" fillId="21" borderId="0" xfId="0" applyFont="1" applyFill="1"/>
    <xf numFmtId="0" fontId="3" fillId="21" borderId="0" xfId="0" applyFont="1" applyFill="1"/>
    <xf numFmtId="0" fontId="3" fillId="0" borderId="2" xfId="0" quotePrefix="1" applyFont="1" applyBorder="1" applyAlignment="1">
      <alignment horizontal="left"/>
    </xf>
    <xf numFmtId="0" fontId="9" fillId="15" borderId="3" xfId="0" quotePrefix="1" applyFont="1" applyFill="1" applyBorder="1" applyAlignment="1">
      <alignment horizontal="left"/>
    </xf>
    <xf numFmtId="0" fontId="9" fillId="15" borderId="3" xfId="0" applyFont="1" applyFill="1" applyBorder="1" applyAlignment="1">
      <alignment horizontal="left"/>
    </xf>
    <xf numFmtId="0" fontId="9" fillId="15" borderId="3" xfId="0" applyFont="1" applyFill="1" applyBorder="1"/>
    <xf numFmtId="0" fontId="3" fillId="15" borderId="2" xfId="0" quotePrefix="1" applyFont="1" applyFill="1" applyBorder="1" applyAlignment="1">
      <alignment horizontal="left"/>
    </xf>
    <xf numFmtId="1" fontId="3" fillId="15" borderId="1" xfId="2" applyNumberFormat="1" applyFont="1" applyFill="1" applyBorder="1"/>
    <xf numFmtId="3" fontId="6" fillId="15" borderId="1" xfId="21" applyNumberFormat="1" applyFont="1" applyFill="1" applyBorder="1" applyAlignment="1">
      <alignment horizontal="center"/>
    </xf>
    <xf numFmtId="38" fontId="9" fillId="0" borderId="1" xfId="11" applyNumberFormat="1" applyFont="1" applyBorder="1"/>
    <xf numFmtId="38" fontId="5" fillId="0" borderId="1" xfId="11" applyNumberFormat="1" applyFont="1" applyBorder="1" applyProtection="1">
      <protection locked="0"/>
    </xf>
    <xf numFmtId="49" fontId="6" fillId="26" borderId="30" xfId="11" applyNumberFormat="1" applyFont="1" applyFill="1" applyBorder="1" applyAlignment="1">
      <alignment horizontal="right" vertical="center"/>
    </xf>
    <xf numFmtId="0" fontId="38" fillId="0" borderId="2" xfId="0" applyFont="1" applyBorder="1"/>
    <xf numFmtId="0" fontId="38" fillId="0" borderId="25" xfId="0" applyFont="1" applyBorder="1"/>
    <xf numFmtId="0" fontId="127" fillId="0" borderId="21" xfId="0" applyFont="1" applyBorder="1" applyAlignment="1">
      <alignment horizontal="left" wrapText="1"/>
    </xf>
    <xf numFmtId="0" fontId="127" fillId="0" borderId="0" xfId="0" applyFont="1" applyAlignment="1">
      <alignment horizontal="left" wrapText="1"/>
    </xf>
    <xf numFmtId="0" fontId="0" fillId="0" borderId="10" xfId="0" applyBorder="1"/>
    <xf numFmtId="0" fontId="0" fillId="0" borderId="21" xfId="0" applyBorder="1"/>
    <xf numFmtId="38" fontId="6" fillId="23" borderId="2" xfId="11" quotePrefix="1" applyNumberFormat="1" applyFont="1" applyFill="1" applyBorder="1"/>
    <xf numFmtId="0" fontId="0" fillId="0" borderId="30" xfId="0" applyBorder="1"/>
    <xf numFmtId="38" fontId="3" fillId="0" borderId="9" xfId="11" applyNumberFormat="1" applyBorder="1" applyProtection="1">
      <protection locked="0"/>
    </xf>
    <xf numFmtId="38" fontId="6" fillId="23" borderId="25" xfId="11" applyNumberFormat="1" applyFont="1" applyFill="1" applyBorder="1"/>
    <xf numFmtId="38" fontId="6" fillId="23" borderId="21" xfId="11" quotePrefix="1" applyNumberFormat="1" applyFont="1" applyFill="1" applyBorder="1"/>
    <xf numFmtId="0" fontId="6" fillId="15" borderId="24" xfId="11" applyFont="1" applyFill="1" applyBorder="1" applyAlignment="1">
      <alignment horizontal="right"/>
    </xf>
    <xf numFmtId="0" fontId="128" fillId="0" borderId="25" xfId="0" applyFont="1" applyBorder="1" applyAlignment="1">
      <alignment horizontal="left" wrapText="1"/>
    </xf>
    <xf numFmtId="38" fontId="6" fillId="0" borderId="1" xfId="11" applyNumberFormat="1" applyFont="1" applyBorder="1"/>
    <xf numFmtId="38" fontId="6" fillId="0" borderId="1" xfId="11" quotePrefix="1" applyNumberFormat="1" applyFont="1" applyBorder="1"/>
    <xf numFmtId="3" fontId="6" fillId="5" borderId="0" xfId="12" applyNumberFormat="1" applyFont="1" applyFill="1" applyAlignment="1">
      <alignment vertical="center"/>
    </xf>
    <xf numFmtId="3" fontId="6" fillId="15" borderId="0" xfId="12" applyNumberFormat="1" applyFont="1" applyFill="1" applyAlignment="1">
      <alignment horizontal="center" vertical="center"/>
    </xf>
    <xf numFmtId="0" fontId="3" fillId="0" borderId="1" xfId="26" applyBorder="1"/>
    <xf numFmtId="0" fontId="6" fillId="0" borderId="0" xfId="26" applyFont="1" applyAlignment="1">
      <alignment horizontal="right"/>
    </xf>
    <xf numFmtId="3" fontId="3" fillId="0" borderId="1" xfId="26" applyNumberFormat="1" applyBorder="1"/>
    <xf numFmtId="0" fontId="38" fillId="0" borderId="13" xfId="0" applyFont="1" applyBorder="1" applyAlignment="1">
      <alignment horizontal="center"/>
    </xf>
    <xf numFmtId="0" fontId="6" fillId="0" borderId="13" xfId="0" applyFont="1" applyBorder="1" applyAlignment="1">
      <alignment horizontal="center"/>
    </xf>
    <xf numFmtId="0" fontId="38" fillId="29" borderId="1" xfId="0" applyFont="1" applyFill="1" applyBorder="1" applyAlignment="1">
      <alignment horizontal="right"/>
    </xf>
    <xf numFmtId="0" fontId="38" fillId="29" borderId="1" xfId="0" applyFont="1" applyFill="1" applyBorder="1" applyAlignment="1">
      <alignment horizontal="center"/>
    </xf>
    <xf numFmtId="1" fontId="6" fillId="29" borderId="1" xfId="0" applyNumberFormat="1" applyFont="1" applyFill="1" applyBorder="1" applyAlignment="1">
      <alignment horizontal="center"/>
    </xf>
    <xf numFmtId="0" fontId="0" fillId="0" borderId="0" xfId="0" applyAlignment="1">
      <alignment horizontal="right"/>
    </xf>
    <xf numFmtId="1" fontId="3" fillId="0" borderId="0" xfId="0" applyNumberFormat="1" applyFont="1" applyAlignment="1">
      <alignment horizontal="center"/>
    </xf>
    <xf numFmtId="0" fontId="6" fillId="0" borderId="21" xfId="17" applyFont="1" applyBorder="1" applyAlignment="1">
      <alignment horizontal="center" vertical="center"/>
    </xf>
    <xf numFmtId="0" fontId="6" fillId="0" borderId="1" xfId="17" applyFont="1" applyBorder="1" applyAlignment="1">
      <alignment horizontal="center" vertical="center"/>
    </xf>
    <xf numFmtId="0" fontId="6" fillId="0" borderId="7" xfId="17" applyFont="1" applyBorder="1" applyAlignment="1">
      <alignment horizontal="center" vertical="center"/>
    </xf>
    <xf numFmtId="0" fontId="0" fillId="0" borderId="1" xfId="0" applyBorder="1"/>
    <xf numFmtId="0" fontId="38" fillId="0" borderId="1" xfId="0" applyFont="1" applyBorder="1" applyAlignment="1">
      <alignment horizontal="center"/>
    </xf>
    <xf numFmtId="0" fontId="6" fillId="0" borderId="1" xfId="0" applyFont="1" applyBorder="1" applyAlignment="1">
      <alignment horizontal="center"/>
    </xf>
    <xf numFmtId="0" fontId="6" fillId="0" borderId="1" xfId="0" applyFont="1" applyBorder="1" applyAlignment="1">
      <alignment horizontal="center" vertical="center" wrapText="1"/>
    </xf>
    <xf numFmtId="0" fontId="3" fillId="0" borderId="0" xfId="17" applyFont="1" applyAlignment="1">
      <alignment horizontal="left" vertical="center"/>
    </xf>
    <xf numFmtId="0" fontId="3" fillId="0" borderId="1" xfId="0" applyFont="1" applyBorder="1" applyAlignment="1" applyProtection="1">
      <alignment horizontal="center"/>
      <protection locked="0"/>
    </xf>
    <xf numFmtId="0" fontId="0" fillId="0" borderId="1" xfId="0" applyBorder="1" applyAlignment="1" applyProtection="1">
      <alignment horizontal="center"/>
      <protection locked="0"/>
    </xf>
    <xf numFmtId="0" fontId="7" fillId="15" borderId="0" xfId="12" applyFont="1" applyFill="1" applyAlignment="1">
      <alignment horizontal="center" vertical="center" wrapText="1"/>
    </xf>
    <xf numFmtId="3" fontId="6" fillId="26" borderId="1" xfId="12" applyNumberFormat="1" applyFont="1" applyFill="1" applyBorder="1" applyAlignment="1">
      <alignment horizontal="center" vertical="center" wrapText="1"/>
    </xf>
    <xf numFmtId="3" fontId="6" fillId="0" borderId="0" xfId="12" applyNumberFormat="1" applyFont="1" applyAlignment="1">
      <alignment vertical="center"/>
    </xf>
    <xf numFmtId="49" fontId="6" fillId="0" borderId="6" xfId="12" applyNumberFormat="1" applyFont="1" applyBorder="1" applyAlignment="1">
      <alignment horizontal="right" vertical="center"/>
    </xf>
    <xf numFmtId="0" fontId="6" fillId="0" borderId="6" xfId="12" applyFont="1" applyBorder="1" applyAlignment="1">
      <alignment vertical="center"/>
    </xf>
    <xf numFmtId="0" fontId="6" fillId="0" borderId="6" xfId="12" applyFont="1" applyBorder="1"/>
    <xf numFmtId="3" fontId="6" fillId="0" borderId="6" xfId="12" applyNumberFormat="1" applyFont="1" applyBorder="1" applyAlignment="1">
      <alignment vertical="center"/>
    </xf>
    <xf numFmtId="0" fontId="67" fillId="0" borderId="3" xfId="26" applyFont="1" applyBorder="1" applyAlignment="1">
      <alignment horizontal="right"/>
    </xf>
    <xf numFmtId="0" fontId="3" fillId="0" borderId="1" xfId="26" applyBorder="1" applyAlignment="1">
      <alignment wrapText="1"/>
    </xf>
    <xf numFmtId="0" fontId="6" fillId="0" borderId="4" xfId="26" applyFont="1" applyBorder="1" applyAlignment="1">
      <alignment horizontal="right"/>
    </xf>
    <xf numFmtId="38" fontId="0" fillId="0" borderId="0" xfId="0" applyNumberFormat="1"/>
    <xf numFmtId="38" fontId="6" fillId="21" borderId="1" xfId="0" applyNumberFormat="1" applyFont="1" applyFill="1" applyBorder="1" applyAlignment="1">
      <alignment vertical="center"/>
    </xf>
    <xf numFmtId="0" fontId="6" fillId="0" borderId="9" xfId="0" applyFont="1" applyBorder="1" applyAlignment="1">
      <alignment vertical="center"/>
    </xf>
    <xf numFmtId="0" fontId="6" fillId="0" borderId="9" xfId="0" applyFont="1" applyBorder="1"/>
    <xf numFmtId="38" fontId="6" fillId="0" borderId="9" xfId="0" applyNumberFormat="1" applyFont="1" applyBorder="1" applyAlignment="1">
      <alignment vertical="center"/>
    </xf>
    <xf numFmtId="38" fontId="6" fillId="0" borderId="10" xfId="0" applyNumberFormat="1" applyFont="1" applyBorder="1" applyAlignment="1">
      <alignment vertical="center"/>
    </xf>
    <xf numFmtId="0" fontId="6" fillId="21" borderId="9" xfId="0" applyFont="1" applyFill="1" applyBorder="1" applyAlignment="1">
      <alignment vertical="center"/>
    </xf>
    <xf numFmtId="0" fontId="3" fillId="0" borderId="9" xfId="0" applyFont="1" applyBorder="1" applyAlignment="1">
      <alignment vertical="center"/>
    </xf>
    <xf numFmtId="38" fontId="6" fillId="23" borderId="21" xfId="1" applyNumberFormat="1" applyFont="1" applyFill="1" applyBorder="1" applyAlignment="1" applyProtection="1">
      <protection locked="0"/>
    </xf>
    <xf numFmtId="38" fontId="6" fillId="23" borderId="25" xfId="1" applyNumberFormat="1" applyFont="1" applyFill="1" applyBorder="1" applyAlignment="1" applyProtection="1">
      <protection locked="0"/>
    </xf>
    <xf numFmtId="38" fontId="3" fillId="16" borderId="1" xfId="1" applyNumberFormat="1" applyFont="1" applyFill="1" applyBorder="1" applyProtection="1">
      <protection locked="0"/>
    </xf>
    <xf numFmtId="38" fontId="3" fillId="16" borderId="2" xfId="1" applyNumberFormat="1" applyFont="1" applyFill="1" applyBorder="1" applyProtection="1">
      <protection locked="0"/>
    </xf>
    <xf numFmtId="38" fontId="3" fillId="16" borderId="21" xfId="1" applyNumberFormat="1" applyFont="1" applyFill="1" applyBorder="1" applyProtection="1">
      <protection locked="0"/>
    </xf>
    <xf numFmtId="38" fontId="3" fillId="16" borderId="25" xfId="1" applyNumberFormat="1" applyFont="1" applyFill="1" applyBorder="1" applyProtection="1">
      <protection locked="0"/>
    </xf>
    <xf numFmtId="38" fontId="6" fillId="23" borderId="1" xfId="1" applyNumberFormat="1" applyFont="1" applyFill="1" applyBorder="1" applyAlignment="1" applyProtection="1">
      <alignment horizontal="right"/>
      <protection locked="0"/>
    </xf>
    <xf numFmtId="38" fontId="6" fillId="0" borderId="1" xfId="0" applyNumberFormat="1" applyFont="1" applyBorder="1" applyAlignment="1" applyProtection="1">
      <alignment vertical="center"/>
      <protection locked="0"/>
    </xf>
    <xf numFmtId="0" fontId="23" fillId="15" borderId="21" xfId="12" applyFont="1" applyFill="1" applyBorder="1" applyAlignment="1">
      <alignment horizontal="left"/>
    </xf>
    <xf numFmtId="0" fontId="23" fillId="15" borderId="1" xfId="12" applyFont="1" applyFill="1" applyBorder="1" applyAlignment="1">
      <alignment horizontal="left"/>
    </xf>
    <xf numFmtId="0" fontId="67" fillId="0" borderId="0" xfId="0" applyFont="1" applyAlignment="1">
      <alignment horizontal="center" vertical="top" wrapText="1"/>
    </xf>
    <xf numFmtId="0" fontId="6" fillId="23" borderId="0" xfId="0" applyFont="1" applyFill="1" applyAlignment="1">
      <alignment horizontal="left" wrapText="1"/>
    </xf>
    <xf numFmtId="3" fontId="67" fillId="15" borderId="1" xfId="21" applyNumberFormat="1" applyFont="1" applyFill="1" applyBorder="1" applyAlignment="1">
      <alignment horizontal="center"/>
    </xf>
    <xf numFmtId="0" fontId="129" fillId="15" borderId="21" xfId="12" applyFont="1" applyFill="1" applyBorder="1" applyAlignment="1">
      <alignment horizontal="left"/>
    </xf>
    <xf numFmtId="0" fontId="129" fillId="15" borderId="25" xfId="12" applyFont="1" applyFill="1" applyBorder="1" applyAlignment="1">
      <alignment horizontal="left"/>
    </xf>
    <xf numFmtId="0" fontId="129" fillId="22" borderId="21" xfId="12" applyFont="1" applyFill="1" applyBorder="1" applyAlignment="1">
      <alignment horizontal="left"/>
    </xf>
    <xf numFmtId="0" fontId="23" fillId="15" borderId="1" xfId="12" applyFont="1" applyFill="1" applyBorder="1" applyAlignment="1">
      <alignment wrapText="1"/>
    </xf>
    <xf numFmtId="3" fontId="23" fillId="15" borderId="21" xfId="21" applyNumberFormat="1" applyFont="1" applyFill="1" applyBorder="1" applyAlignment="1">
      <alignment horizontal="center"/>
    </xf>
    <xf numFmtId="0" fontId="24" fillId="15" borderId="2" xfId="12" applyFont="1" applyFill="1" applyBorder="1" applyAlignment="1">
      <alignment horizontal="center" vertical="center" wrapText="1"/>
    </xf>
    <xf numFmtId="0" fontId="23" fillId="22" borderId="2" xfId="12" applyFont="1" applyFill="1" applyBorder="1"/>
    <xf numFmtId="3" fontId="67" fillId="15" borderId="13" xfId="21" applyNumberFormat="1" applyFont="1" applyFill="1" applyBorder="1" applyAlignment="1">
      <alignment horizontal="center"/>
    </xf>
    <xf numFmtId="3" fontId="23" fillId="22" borderId="21" xfId="2" applyNumberFormat="1" applyFont="1" applyFill="1" applyBorder="1"/>
    <xf numFmtId="3" fontId="50" fillId="15" borderId="21" xfId="21" applyNumberFormat="1" applyFont="1" applyFill="1" applyBorder="1" applyAlignment="1">
      <alignment horizontal="center"/>
    </xf>
    <xf numFmtId="0" fontId="23" fillId="22" borderId="2" xfId="12" applyFont="1" applyFill="1" applyBorder="1" applyAlignment="1">
      <alignment horizontal="right"/>
    </xf>
    <xf numFmtId="3" fontId="23" fillId="30" borderId="1" xfId="21" applyNumberFormat="1" applyFont="1" applyFill="1" applyBorder="1" applyAlignment="1">
      <alignment horizontal="center"/>
    </xf>
    <xf numFmtId="170" fontId="3" fillId="15" borderId="1" xfId="1" applyNumberFormat="1" applyFont="1" applyFill="1" applyBorder="1" applyAlignment="1" applyProtection="1">
      <protection locked="0"/>
    </xf>
    <xf numFmtId="0" fontId="3" fillId="0" borderId="0" xfId="0" applyFont="1" applyAlignment="1">
      <alignment wrapText="1"/>
    </xf>
    <xf numFmtId="0" fontId="54" fillId="15" borderId="3" xfId="0" applyFont="1" applyFill="1" applyBorder="1"/>
    <xf numFmtId="0" fontId="54" fillId="15" borderId="0" xfId="0" applyFont="1" applyFill="1"/>
    <xf numFmtId="0" fontId="3" fillId="15" borderId="3" xfId="0" applyFont="1" applyFill="1" applyBorder="1" applyAlignment="1">
      <alignment wrapText="1"/>
    </xf>
    <xf numFmtId="175" fontId="3" fillId="0" borderId="0" xfId="0" applyNumberFormat="1" applyFont="1" applyAlignment="1">
      <alignment wrapText="1"/>
    </xf>
    <xf numFmtId="38" fontId="3" fillId="0" borderId="1" xfId="0" applyNumberFormat="1" applyFont="1" applyBorder="1" applyAlignment="1" applyProtection="1">
      <alignment wrapText="1"/>
      <protection locked="0"/>
    </xf>
    <xf numFmtId="0" fontId="3" fillId="15" borderId="30" xfId="0" applyFont="1" applyFill="1" applyBorder="1" applyAlignment="1">
      <alignment wrapText="1"/>
    </xf>
    <xf numFmtId="0" fontId="11" fillId="15" borderId="4" xfId="0" applyFont="1" applyFill="1" applyBorder="1"/>
    <xf numFmtId="0" fontId="3" fillId="0" borderId="0" xfId="0" applyFont="1" applyAlignment="1">
      <alignment horizontal="left" wrapText="1"/>
    </xf>
    <xf numFmtId="0" fontId="3" fillId="15" borderId="18" xfId="0" applyFont="1" applyFill="1" applyBorder="1" applyAlignment="1">
      <alignment horizontal="left" wrapText="1"/>
    </xf>
    <xf numFmtId="0" fontId="6" fillId="26" borderId="8" xfId="0" applyFont="1" applyFill="1" applyBorder="1" applyAlignment="1">
      <alignment horizontal="left" wrapText="1"/>
    </xf>
    <xf numFmtId="0" fontId="6" fillId="26" borderId="12" xfId="0" applyFont="1" applyFill="1" applyBorder="1" applyAlignment="1">
      <alignment horizontal="left" wrapText="1"/>
    </xf>
    <xf numFmtId="0" fontId="3" fillId="26" borderId="12" xfId="0" applyFont="1" applyFill="1" applyBorder="1" applyAlignment="1">
      <alignment horizontal="left" vertical="top" wrapText="1"/>
    </xf>
    <xf numFmtId="0" fontId="3" fillId="26" borderId="12" xfId="0" applyFont="1" applyFill="1" applyBorder="1" applyAlignment="1">
      <alignment horizontal="left" wrapText="1"/>
    </xf>
    <xf numFmtId="0" fontId="3" fillId="26" borderId="12" xfId="0" applyFont="1" applyFill="1" applyBorder="1" applyAlignment="1">
      <alignment horizontal="left" vertical="center" wrapText="1"/>
    </xf>
    <xf numFmtId="0" fontId="3" fillId="15" borderId="15" xfId="0" applyFont="1" applyFill="1" applyBorder="1" applyAlignment="1">
      <alignment horizontal="left" wrapText="1"/>
    </xf>
    <xf numFmtId="2" fontId="3" fillId="26" borderId="12" xfId="0" applyNumberFormat="1" applyFont="1" applyFill="1" applyBorder="1" applyAlignment="1">
      <alignment horizontal="left" vertical="top" wrapText="1"/>
    </xf>
    <xf numFmtId="38" fontId="3" fillId="23" borderId="1" xfId="0" applyNumberFormat="1" applyFont="1" applyFill="1" applyBorder="1" applyAlignment="1" applyProtection="1">
      <alignment wrapText="1"/>
      <protection locked="0"/>
    </xf>
    <xf numFmtId="0" fontId="3" fillId="15" borderId="1" xfId="11" applyFill="1" applyBorder="1"/>
    <xf numFmtId="40" fontId="24" fillId="0" borderId="25" xfId="11" applyNumberFormat="1" applyFont="1" applyBorder="1" applyProtection="1">
      <protection locked="0"/>
    </xf>
    <xf numFmtId="2" fontId="3" fillId="15" borderId="1" xfId="11" applyNumberFormat="1" applyFill="1" applyBorder="1"/>
    <xf numFmtId="0" fontId="3" fillId="22" borderId="25" xfId="11" applyFill="1" applyBorder="1"/>
    <xf numFmtId="40" fontId="3" fillId="22" borderId="1" xfId="11" applyNumberFormat="1" applyFill="1" applyBorder="1"/>
    <xf numFmtId="0" fontId="3" fillId="15" borderId="29" xfId="12" applyFill="1" applyBorder="1"/>
    <xf numFmtId="0" fontId="6" fillId="22" borderId="25" xfId="12" applyFont="1" applyFill="1" applyBorder="1" applyAlignment="1">
      <alignment horizontal="left"/>
    </xf>
    <xf numFmtId="0" fontId="3" fillId="14" borderId="1" xfId="0" applyFont="1" applyFill="1" applyBorder="1" applyAlignment="1">
      <alignment horizontal="center"/>
    </xf>
    <xf numFmtId="0" fontId="3" fillId="14" borderId="1" xfId="20" applyNumberFormat="1" applyFont="1" applyFill="1" applyBorder="1" applyAlignment="1">
      <alignment horizontal="center"/>
    </xf>
    <xf numFmtId="0" fontId="54" fillId="0" borderId="0" xfId="0" applyFont="1" applyAlignment="1">
      <alignment wrapText="1"/>
    </xf>
    <xf numFmtId="0" fontId="11" fillId="15" borderId="17" xfId="0" applyFont="1" applyFill="1" applyBorder="1"/>
    <xf numFmtId="0" fontId="11" fillId="15" borderId="18" xfId="0" applyFont="1" applyFill="1" applyBorder="1" applyAlignment="1">
      <alignment wrapText="1"/>
    </xf>
    <xf numFmtId="0" fontId="11" fillId="15" borderId="19" xfId="0" applyFont="1" applyFill="1" applyBorder="1"/>
    <xf numFmtId="0" fontId="11" fillId="15" borderId="3" xfId="0" applyFont="1" applyFill="1" applyBorder="1"/>
    <xf numFmtId="0" fontId="11" fillId="15" borderId="0" xfId="0" applyFont="1" applyFill="1" applyAlignment="1">
      <alignment wrapText="1"/>
    </xf>
    <xf numFmtId="0" fontId="6" fillId="25" borderId="29" xfId="0" applyFont="1" applyFill="1" applyBorder="1" applyAlignment="1">
      <alignment horizontal="left" wrapText="1"/>
    </xf>
    <xf numFmtId="0" fontId="3" fillId="23" borderId="1" xfId="0" applyFont="1" applyFill="1" applyBorder="1" applyAlignment="1">
      <alignment horizontal="center" wrapText="1"/>
    </xf>
    <xf numFmtId="0" fontId="3" fillId="23" borderId="1" xfId="0" applyFont="1" applyFill="1" applyBorder="1" applyAlignment="1">
      <alignment wrapText="1"/>
    </xf>
    <xf numFmtId="0" fontId="3" fillId="17" borderId="1" xfId="0" applyFont="1" applyFill="1" applyBorder="1" applyAlignment="1">
      <alignment horizontal="left" wrapText="1"/>
    </xf>
    <xf numFmtId="0" fontId="3" fillId="17" borderId="1" xfId="0" applyFont="1" applyFill="1" applyBorder="1" applyAlignment="1">
      <alignment wrapText="1"/>
    </xf>
    <xf numFmtId="0" fontId="6" fillId="23" borderId="1" xfId="0" applyFont="1" applyFill="1" applyBorder="1" applyAlignment="1">
      <alignment wrapText="1"/>
    </xf>
    <xf numFmtId="0" fontId="6" fillId="17" borderId="1" xfId="0" applyFont="1" applyFill="1" applyBorder="1" applyAlignment="1">
      <alignment wrapText="1"/>
    </xf>
    <xf numFmtId="0" fontId="6" fillId="23" borderId="1" xfId="0" applyFont="1" applyFill="1" applyBorder="1" applyAlignment="1">
      <alignment horizontal="left" wrapText="1"/>
    </xf>
    <xf numFmtId="0" fontId="6" fillId="17" borderId="1" xfId="0" applyFont="1" applyFill="1" applyBorder="1" applyAlignment="1">
      <alignment horizontal="left" wrapText="1"/>
    </xf>
    <xf numFmtId="0" fontId="6" fillId="21" borderId="1" xfId="0" applyFont="1" applyFill="1" applyBorder="1" applyAlignment="1">
      <alignment wrapText="1"/>
    </xf>
    <xf numFmtId="0" fontId="6" fillId="23" borderId="29" xfId="0" applyFont="1" applyFill="1" applyBorder="1" applyAlignment="1">
      <alignment horizontal="left" wrapText="1"/>
    </xf>
    <xf numFmtId="0" fontId="6" fillId="15" borderId="2" xfId="0" applyFont="1" applyFill="1" applyBorder="1" applyAlignment="1">
      <alignment horizontal="left" wrapText="1"/>
    </xf>
    <xf numFmtId="0" fontId="3" fillId="23" borderId="9" xfId="0" applyFont="1" applyFill="1" applyBorder="1" applyAlignment="1">
      <alignment wrapText="1"/>
    </xf>
    <xf numFmtId="0" fontId="3" fillId="23" borderId="10" xfId="0" applyFont="1" applyFill="1" applyBorder="1" applyAlignment="1">
      <alignment wrapText="1"/>
    </xf>
    <xf numFmtId="0" fontId="11" fillId="15" borderId="14" xfId="0" applyFont="1" applyFill="1" applyBorder="1"/>
    <xf numFmtId="0" fontId="11" fillId="15" borderId="15" xfId="0" applyFont="1" applyFill="1" applyBorder="1" applyAlignment="1">
      <alignment wrapText="1"/>
    </xf>
    <xf numFmtId="0" fontId="11" fillId="15" borderId="16" xfId="0" applyFont="1" applyFill="1" applyBorder="1"/>
    <xf numFmtId="0" fontId="67" fillId="0" borderId="0" xfId="0" applyFont="1" applyAlignment="1">
      <alignment vertical="top" wrapText="1"/>
    </xf>
    <xf numFmtId="0" fontId="3" fillId="0" borderId="0" xfId="0" applyFont="1" applyAlignment="1">
      <alignment vertical="center"/>
    </xf>
    <xf numFmtId="0" fontId="6" fillId="22" borderId="1" xfId="0" applyFont="1" applyFill="1" applyBorder="1" applyAlignment="1">
      <alignment vertical="center"/>
    </xf>
    <xf numFmtId="0" fontId="6" fillId="22" borderId="1" xfId="0" quotePrefix="1" applyFont="1" applyFill="1" applyBorder="1" applyAlignment="1">
      <alignment horizontal="right" vertical="center"/>
    </xf>
    <xf numFmtId="0" fontId="3" fillId="0" borderId="25" xfId="0" applyFont="1" applyBorder="1" applyAlignment="1">
      <alignment vertical="center"/>
    </xf>
    <xf numFmtId="0" fontId="6" fillId="22" borderId="1" xfId="0" applyFont="1" applyFill="1" applyBorder="1" applyAlignment="1">
      <alignment horizontal="right" vertical="center"/>
    </xf>
    <xf numFmtId="0" fontId="6" fillId="22" borderId="1" xfId="0" applyFont="1" applyFill="1" applyBorder="1" applyAlignment="1">
      <alignment horizontal="right" vertical="center" wrapText="1"/>
    </xf>
    <xf numFmtId="0" fontId="6" fillId="22" borderId="2" xfId="0" applyFont="1" applyFill="1" applyBorder="1" applyAlignment="1">
      <alignment horizontal="right" vertical="center" wrapText="1"/>
    </xf>
    <xf numFmtId="0" fontId="6" fillId="22" borderId="25" xfId="0" applyFont="1" applyFill="1" applyBorder="1" applyAlignment="1">
      <alignment vertical="center" wrapText="1"/>
    </xf>
    <xf numFmtId="0" fontId="6" fillId="22" borderId="1" xfId="0" quotePrefix="1" applyFont="1" applyFill="1" applyBorder="1" applyAlignment="1">
      <alignment horizontal="right" vertical="center" wrapText="1"/>
    </xf>
    <xf numFmtId="0" fontId="11" fillId="0" borderId="0" xfId="0" applyFont="1"/>
    <xf numFmtId="1" fontId="11" fillId="0" borderId="0" xfId="0" applyNumberFormat="1" applyFont="1"/>
    <xf numFmtId="0" fontId="10" fillId="0" borderId="0" xfId="12" applyFont="1" applyAlignment="1">
      <alignment horizontal="center" vertical="center"/>
    </xf>
    <xf numFmtId="0" fontId="0" fillId="22" borderId="0" xfId="0" applyFill="1"/>
    <xf numFmtId="0" fontId="3" fillId="15" borderId="7" xfId="12" applyFill="1" applyBorder="1" applyAlignment="1">
      <alignment horizontal="center" vertical="center" wrapText="1"/>
    </xf>
    <xf numFmtId="0" fontId="6" fillId="23" borderId="1" xfId="12" applyFont="1" applyFill="1" applyBorder="1" applyAlignment="1">
      <alignment horizontal="center" vertical="center"/>
    </xf>
    <xf numFmtId="0" fontId="6" fillId="22" borderId="1" xfId="0" applyFont="1" applyFill="1" applyBorder="1" applyAlignment="1">
      <alignment horizontal="center" vertical="center"/>
    </xf>
    <xf numFmtId="0" fontId="3" fillId="0" borderId="21" xfId="0" applyFont="1" applyBorder="1" applyAlignment="1">
      <alignment vertical="center"/>
    </xf>
    <xf numFmtId="0" fontId="3" fillId="0" borderId="2" xfId="0" applyFont="1" applyBorder="1" applyAlignment="1">
      <alignment vertical="center"/>
    </xf>
    <xf numFmtId="0" fontId="6" fillId="22" borderId="21" xfId="0" applyFont="1" applyFill="1" applyBorder="1" applyAlignment="1">
      <alignment vertical="center" wrapText="1"/>
    </xf>
    <xf numFmtId="0" fontId="54" fillId="0" borderId="17" xfId="0" applyFont="1" applyBorder="1"/>
    <xf numFmtId="0" fontId="54" fillId="0" borderId="18" xfId="0" applyFont="1" applyBorder="1"/>
    <xf numFmtId="0" fontId="54" fillId="0" borderId="19" xfId="0" applyFont="1" applyBorder="1"/>
    <xf numFmtId="0" fontId="11" fillId="0" borderId="3" xfId="0" applyFont="1" applyBorder="1"/>
    <xf numFmtId="0" fontId="54" fillId="0" borderId="4" xfId="0" applyFont="1" applyBorder="1"/>
    <xf numFmtId="0" fontId="54" fillId="0" borderId="3" xfId="0" applyFont="1" applyBorder="1"/>
    <xf numFmtId="0" fontId="130" fillId="0" borderId="0" xfId="0" applyFont="1"/>
    <xf numFmtId="0" fontId="3" fillId="0" borderId="3" xfId="0" applyFont="1" applyBorder="1" applyAlignment="1">
      <alignment vertical="center"/>
    </xf>
    <xf numFmtId="0" fontId="3" fillId="0" borderId="4" xfId="0" applyFont="1" applyBorder="1" applyAlignment="1">
      <alignment vertical="center"/>
    </xf>
    <xf numFmtId="0" fontId="0" fillId="0" borderId="14" xfId="0" applyBorder="1"/>
    <xf numFmtId="0" fontId="67" fillId="0" borderId="15" xfId="0" applyFont="1" applyBorder="1" applyAlignment="1">
      <alignment horizontal="center" vertical="top" wrapText="1"/>
    </xf>
    <xf numFmtId="0" fontId="67" fillId="0" borderId="15" xfId="0" applyFont="1" applyBorder="1" applyAlignment="1">
      <alignment vertical="top" wrapText="1"/>
    </xf>
    <xf numFmtId="0" fontId="0" fillId="0" borderId="16" xfId="0" applyBorder="1"/>
    <xf numFmtId="0" fontId="6" fillId="23" borderId="1" xfId="12" applyFont="1" applyFill="1" applyBorder="1" applyAlignment="1">
      <alignment vertical="center"/>
    </xf>
    <xf numFmtId="0" fontId="3" fillId="15" borderId="1" xfId="12" applyFill="1" applyBorder="1" applyAlignment="1">
      <alignment horizontal="left" wrapText="1"/>
    </xf>
    <xf numFmtId="0" fontId="98" fillId="14" borderId="3" xfId="0" applyFont="1" applyFill="1" applyBorder="1" applyAlignment="1">
      <alignment horizontal="left" vertical="center" wrapText="1" indent="2" readingOrder="1"/>
    </xf>
    <xf numFmtId="0" fontId="98" fillId="14" borderId="0" xfId="0" applyFont="1" applyFill="1" applyAlignment="1">
      <alignment horizontal="left" vertical="center" wrapText="1" indent="2" readingOrder="1"/>
    </xf>
    <xf numFmtId="0" fontId="98" fillId="14" borderId="4" xfId="0" applyFont="1" applyFill="1" applyBorder="1" applyAlignment="1">
      <alignment horizontal="left" vertical="center" wrapText="1" indent="2" readingOrder="1"/>
    </xf>
    <xf numFmtId="38" fontId="3" fillId="23" borderId="21" xfId="1" applyNumberFormat="1" applyFont="1" applyFill="1" applyBorder="1" applyProtection="1"/>
    <xf numFmtId="38" fontId="3" fillId="23" borderId="25" xfId="1" applyNumberFormat="1" applyFont="1" applyFill="1" applyBorder="1" applyProtection="1"/>
    <xf numFmtId="49" fontId="3" fillId="0" borderId="1" xfId="26" applyNumberFormat="1" applyBorder="1" applyAlignment="1">
      <alignment horizontal="left"/>
    </xf>
    <xf numFmtId="0" fontId="3" fillId="0" borderId="13" xfId="26" applyBorder="1" applyAlignment="1">
      <alignment horizontal="center"/>
    </xf>
    <xf numFmtId="0" fontId="3" fillId="0" borderId="2" xfId="0" applyFont="1" applyBorder="1" applyProtection="1">
      <protection locked="0"/>
    </xf>
    <xf numFmtId="0" fontId="3" fillId="0" borderId="21" xfId="0" applyFont="1" applyBorder="1" applyProtection="1">
      <protection locked="0"/>
    </xf>
    <xf numFmtId="0" fontId="3" fillId="0" borderId="25" xfId="0" applyFont="1" applyBorder="1" applyProtection="1">
      <protection locked="0"/>
    </xf>
    <xf numFmtId="3" fontId="3" fillId="29" borderId="1" xfId="12" applyNumberFormat="1" applyFill="1" applyBorder="1"/>
    <xf numFmtId="3" fontId="24" fillId="22" borderId="1" xfId="11" applyNumberFormat="1" applyFont="1" applyFill="1" applyBorder="1"/>
    <xf numFmtId="40" fontId="6" fillId="15" borderId="1" xfId="11" applyNumberFormat="1" applyFont="1" applyFill="1" applyBorder="1"/>
    <xf numFmtId="40" fontId="6" fillId="22" borderId="1" xfId="11" applyNumberFormat="1" applyFont="1" applyFill="1" applyBorder="1"/>
    <xf numFmtId="38" fontId="3" fillId="23" borderId="1" xfId="1" applyNumberFormat="1" applyFont="1" applyFill="1" applyBorder="1" applyAlignment="1" applyProtection="1"/>
    <xf numFmtId="38" fontId="3" fillId="23" borderId="2" xfId="1" applyNumberFormat="1" applyFont="1" applyFill="1" applyBorder="1" applyAlignment="1" applyProtection="1"/>
    <xf numFmtId="3" fontId="24" fillId="15" borderId="1" xfId="2" applyNumberFormat="1" applyFont="1" applyFill="1" applyBorder="1"/>
    <xf numFmtId="3" fontId="24" fillId="15" borderId="0" xfId="12" applyNumberFormat="1" applyFont="1" applyFill="1"/>
    <xf numFmtId="3" fontId="55" fillId="0" borderId="1" xfId="0" applyNumberFormat="1" applyFont="1" applyBorder="1" applyProtection="1">
      <protection locked="0"/>
    </xf>
    <xf numFmtId="3" fontId="24" fillId="14" borderId="1" xfId="2" applyNumberFormat="1" applyFont="1" applyFill="1" applyBorder="1"/>
    <xf numFmtId="3" fontId="49" fillId="15" borderId="1" xfId="2" applyNumberFormat="1" applyFont="1" applyFill="1" applyBorder="1" applyProtection="1">
      <protection locked="0"/>
    </xf>
    <xf numFmtId="3" fontId="24" fillId="15" borderId="25" xfId="12" applyNumberFormat="1" applyFont="1" applyFill="1" applyBorder="1"/>
    <xf numFmtId="3" fontId="24" fillId="15" borderId="21" xfId="12" applyNumberFormat="1" applyFont="1" applyFill="1" applyBorder="1"/>
    <xf numFmtId="3" fontId="24" fillId="23" borderId="13" xfId="12" applyNumberFormat="1" applyFont="1" applyFill="1" applyBorder="1"/>
    <xf numFmtId="3" fontId="24" fillId="15" borderId="1" xfId="12" applyNumberFormat="1" applyFont="1" applyFill="1" applyBorder="1"/>
    <xf numFmtId="3" fontId="24" fillId="0" borderId="1" xfId="2" applyNumberFormat="1" applyFont="1" applyFill="1" applyBorder="1"/>
    <xf numFmtId="3" fontId="3" fillId="15" borderId="1" xfId="2" applyNumberFormat="1" applyFont="1" applyFill="1" applyBorder="1" applyProtection="1">
      <protection locked="0"/>
    </xf>
    <xf numFmtId="3" fontId="3" fillId="15" borderId="1" xfId="2" applyNumberFormat="1" applyFont="1" applyFill="1" applyBorder="1"/>
    <xf numFmtId="3" fontId="24" fillId="23" borderId="1" xfId="12" applyNumberFormat="1" applyFont="1" applyFill="1" applyBorder="1" applyProtection="1">
      <protection locked="0"/>
    </xf>
    <xf numFmtId="3" fontId="24" fillId="23" borderId="1" xfId="2" applyNumberFormat="1" applyFont="1" applyFill="1" applyBorder="1"/>
    <xf numFmtId="3" fontId="24" fillId="15" borderId="0" xfId="2" applyNumberFormat="1" applyFont="1" applyFill="1" applyBorder="1"/>
    <xf numFmtId="3" fontId="24" fillId="0" borderId="1" xfId="2" applyNumberFormat="1" applyFont="1" applyFill="1" applyBorder="1" applyProtection="1">
      <protection locked="0"/>
    </xf>
    <xf numFmtId="3" fontId="24" fillId="15" borderId="2" xfId="12" applyNumberFormat="1" applyFont="1" applyFill="1" applyBorder="1"/>
    <xf numFmtId="3" fontId="3" fillId="23" borderId="1" xfId="2" applyNumberFormat="1" applyFont="1" applyFill="1" applyBorder="1"/>
    <xf numFmtId="4" fontId="3" fillId="16" borderId="1" xfId="0" applyNumberFormat="1" applyFont="1" applyFill="1" applyBorder="1" applyAlignment="1" applyProtection="1">
      <alignment wrapText="1"/>
      <protection locked="0"/>
    </xf>
    <xf numFmtId="0" fontId="6" fillId="15" borderId="1" xfId="12" applyFont="1" applyFill="1" applyBorder="1" applyAlignment="1">
      <alignment horizontal="left"/>
    </xf>
    <xf numFmtId="0" fontId="3" fillId="23" borderId="2" xfId="0" applyFont="1" applyFill="1" applyBorder="1"/>
    <xf numFmtId="0" fontId="3" fillId="17" borderId="1" xfId="0" applyFont="1" applyFill="1" applyBorder="1" applyAlignment="1">
      <alignment vertical="center" wrapText="1"/>
    </xf>
    <xf numFmtId="38" fontId="3" fillId="0" borderId="21" xfId="1" applyNumberFormat="1" applyFont="1" applyFill="1" applyBorder="1" applyAlignment="1" applyProtection="1">
      <protection locked="0"/>
    </xf>
    <xf numFmtId="38" fontId="3" fillId="0" borderId="25" xfId="1" applyNumberFormat="1" applyFont="1" applyFill="1" applyBorder="1" applyAlignment="1" applyProtection="1">
      <protection locked="0"/>
    </xf>
    <xf numFmtId="38" fontId="6" fillId="0" borderId="13" xfId="0" applyNumberFormat="1" applyFont="1" applyBorder="1" applyAlignment="1">
      <alignment horizontal="center"/>
    </xf>
    <xf numFmtId="38" fontId="38" fillId="0" borderId="13" xfId="0" applyNumberFormat="1" applyFont="1" applyBorder="1" applyAlignment="1">
      <alignment horizontal="center"/>
    </xf>
    <xf numFmtId="38" fontId="3" fillId="0" borderId="1" xfId="0" applyNumberFormat="1" applyFont="1" applyBorder="1" applyAlignment="1" applyProtection="1">
      <alignment horizontal="center"/>
      <protection locked="0"/>
    </xf>
    <xf numFmtId="38" fontId="6" fillId="29" borderId="1" xfId="0" applyNumberFormat="1" applyFont="1" applyFill="1" applyBorder="1" applyAlignment="1">
      <alignment horizontal="center"/>
    </xf>
    <xf numFmtId="38" fontId="56" fillId="29" borderId="1" xfId="0" applyNumberFormat="1" applyFont="1" applyFill="1" applyBorder="1" applyAlignment="1">
      <alignment horizontal="center"/>
    </xf>
    <xf numFmtId="38" fontId="0" fillId="0" borderId="1" xfId="0" applyNumberFormat="1" applyBorder="1" applyAlignment="1" applyProtection="1">
      <alignment horizontal="center"/>
      <protection locked="0"/>
    </xf>
    <xf numFmtId="1" fontId="55" fillId="0" borderId="1" xfId="0" applyNumberFormat="1" applyFont="1" applyBorder="1" applyAlignment="1">
      <alignment horizontal="right"/>
    </xf>
    <xf numFmtId="1" fontId="55" fillId="0" borderId="1" xfId="0" applyNumberFormat="1" applyFont="1" applyBorder="1"/>
    <xf numFmtId="0" fontId="6" fillId="22" borderId="1" xfId="12" applyFont="1" applyFill="1" applyBorder="1" applyAlignment="1">
      <alignment horizontal="right"/>
    </xf>
    <xf numFmtId="3" fontId="3" fillId="0" borderId="1" xfId="2" applyNumberFormat="1" applyFont="1" applyFill="1" applyBorder="1"/>
    <xf numFmtId="0" fontId="3" fillId="15" borderId="1" xfId="12" applyFill="1" applyBorder="1"/>
    <xf numFmtId="3" fontId="3" fillId="15" borderId="29" xfId="2" applyNumberFormat="1" applyFont="1" applyFill="1" applyBorder="1"/>
    <xf numFmtId="3" fontId="6" fillId="15" borderId="29" xfId="21" applyNumberFormat="1" applyFont="1" applyFill="1" applyBorder="1" applyAlignment="1">
      <alignment horizontal="center"/>
    </xf>
    <xf numFmtId="3" fontId="3" fillId="15" borderId="29" xfId="2" applyNumberFormat="1" applyFont="1" applyFill="1" applyBorder="1" applyProtection="1">
      <protection locked="0"/>
    </xf>
    <xf numFmtId="3" fontId="3" fillId="15" borderId="1" xfId="12" applyNumberFormat="1" applyFill="1" applyBorder="1" applyProtection="1">
      <protection locked="0"/>
    </xf>
    <xf numFmtId="3" fontId="3" fillId="15" borderId="13" xfId="2" applyNumberFormat="1" applyFont="1" applyFill="1" applyBorder="1"/>
    <xf numFmtId="0" fontId="6" fillId="22" borderId="1" xfId="12" applyFont="1" applyFill="1" applyBorder="1" applyAlignment="1">
      <alignment horizontal="right" vertical="center"/>
    </xf>
    <xf numFmtId="3" fontId="6" fillId="0" borderId="1" xfId="2" applyNumberFormat="1" applyFont="1" applyFill="1" applyBorder="1" applyAlignment="1">
      <alignment horizontal="right"/>
    </xf>
    <xf numFmtId="3" fontId="23" fillId="0" borderId="1" xfId="12" applyNumberFormat="1" applyFont="1" applyBorder="1"/>
    <xf numFmtId="3" fontId="3" fillId="0" borderId="1" xfId="2" applyNumberFormat="1" applyFont="1" applyFill="1" applyBorder="1" applyProtection="1">
      <protection locked="0"/>
    </xf>
    <xf numFmtId="3" fontId="3" fillId="15" borderId="1" xfId="2" applyNumberFormat="1" applyFont="1" applyFill="1" applyBorder="1" applyProtection="1"/>
    <xf numFmtId="0" fontId="9" fillId="15" borderId="2" xfId="12" applyFont="1" applyFill="1" applyBorder="1" applyAlignment="1">
      <alignment horizontal="left" indent="1"/>
    </xf>
    <xf numFmtId="0" fontId="9" fillId="15" borderId="21" xfId="12" applyFont="1" applyFill="1" applyBorder="1" applyAlignment="1">
      <alignment horizontal="left"/>
    </xf>
    <xf numFmtId="0" fontId="11" fillId="15" borderId="18" xfId="0" applyFont="1" applyFill="1" applyBorder="1"/>
    <xf numFmtId="0" fontId="11" fillId="15" borderId="0" xfId="0" applyFont="1" applyFill="1"/>
    <xf numFmtId="0" fontId="3" fillId="26" borderId="12" xfId="0" applyFont="1" applyFill="1" applyBorder="1" applyAlignment="1">
      <alignment horizontal="right"/>
    </xf>
    <xf numFmtId="0" fontId="3" fillId="26" borderId="12" xfId="0" applyFont="1" applyFill="1" applyBorder="1" applyAlignment="1">
      <alignment horizontal="left"/>
    </xf>
    <xf numFmtId="0" fontId="54" fillId="0" borderId="8" xfId="0" applyFont="1" applyBorder="1"/>
    <xf numFmtId="0" fontId="3" fillId="26" borderId="13" xfId="0" applyFont="1" applyFill="1" applyBorder="1" applyAlignment="1">
      <alignment horizontal="left"/>
    </xf>
    <xf numFmtId="0" fontId="3" fillId="15" borderId="5" xfId="0" applyFont="1" applyFill="1" applyBorder="1" applyAlignment="1">
      <alignment horizontal="left"/>
    </xf>
    <xf numFmtId="0" fontId="11" fillId="15" borderId="15" xfId="0" applyFont="1" applyFill="1" applyBorder="1"/>
    <xf numFmtId="49" fontId="32" fillId="0" borderId="0" xfId="12" applyNumberFormat="1" applyFont="1" applyAlignment="1">
      <alignment horizontal="center" vertical="center"/>
    </xf>
    <xf numFmtId="0" fontId="3" fillId="0" borderId="0" xfId="0" applyFont="1" applyAlignment="1">
      <alignment vertical="center" wrapText="1" readingOrder="1"/>
    </xf>
    <xf numFmtId="0" fontId="6" fillId="0" borderId="0" xfId="0" applyFont="1" applyAlignment="1">
      <alignment horizontal="center" vertical="top" wrapText="1"/>
    </xf>
    <xf numFmtId="0" fontId="6" fillId="0" borderId="0" xfId="0" applyFont="1" applyAlignment="1">
      <alignment horizontal="center" vertical="center" wrapText="1"/>
    </xf>
    <xf numFmtId="14" fontId="6" fillId="9" borderId="59" xfId="0" applyNumberFormat="1" applyFont="1" applyFill="1" applyBorder="1" applyAlignment="1" applyProtection="1">
      <alignment horizontal="center"/>
      <protection locked="0"/>
    </xf>
    <xf numFmtId="38" fontId="3" fillId="0" borderId="0" xfId="23" applyNumberFormat="1" applyFont="1" applyFill="1" applyBorder="1" applyAlignment="1" applyProtection="1">
      <alignment horizontal="center"/>
    </xf>
    <xf numFmtId="38" fontId="3" fillId="0" borderId="0" xfId="22" applyNumberFormat="1" applyFont="1" applyFill="1" applyBorder="1" applyAlignment="1" applyProtection="1"/>
    <xf numFmtId="0" fontId="3" fillId="9" borderId="59" xfId="0" applyFont="1" applyFill="1" applyBorder="1" applyAlignment="1" applyProtection="1">
      <alignment horizontal="center"/>
      <protection locked="0"/>
    </xf>
    <xf numFmtId="0" fontId="3" fillId="9" borderId="72" xfId="0" applyFont="1" applyFill="1" applyBorder="1" applyAlignment="1" applyProtection="1">
      <alignment horizontal="center"/>
      <protection locked="0"/>
    </xf>
    <xf numFmtId="0" fontId="6" fillId="11" borderId="69" xfId="8" applyFont="1" applyFill="1" applyBorder="1" applyAlignment="1" applyProtection="1"/>
    <xf numFmtId="38" fontId="6" fillId="0" borderId="0" xfId="12" applyNumberFormat="1" applyFont="1" applyAlignment="1">
      <alignment horizontal="left" vertical="center"/>
    </xf>
    <xf numFmtId="38" fontId="6" fillId="0" borderId="0" xfId="7" applyNumberFormat="1" applyFont="1" applyFill="1" applyBorder="1" applyAlignment="1" applyProtection="1"/>
    <xf numFmtId="0" fontId="3" fillId="9" borderId="13" xfId="0" applyFont="1" applyFill="1" applyBorder="1" applyAlignment="1">
      <alignment horizontal="left"/>
    </xf>
    <xf numFmtId="0" fontId="3" fillId="9" borderId="60" xfId="0" applyFont="1" applyFill="1" applyBorder="1" applyAlignment="1" applyProtection="1">
      <alignment horizontal="center"/>
      <protection locked="0"/>
    </xf>
    <xf numFmtId="0" fontId="6" fillId="11" borderId="1" xfId="8" applyFont="1" applyFill="1" applyBorder="1" applyAlignment="1" applyProtection="1"/>
    <xf numFmtId="0" fontId="3" fillId="12" borderId="14" xfId="0" applyFont="1" applyFill="1" applyBorder="1"/>
    <xf numFmtId="0" fontId="3" fillId="12" borderId="15" xfId="0" applyFont="1" applyFill="1" applyBorder="1"/>
    <xf numFmtId="0" fontId="3" fillId="12" borderId="16" xfId="0" applyFont="1" applyFill="1" applyBorder="1"/>
    <xf numFmtId="0" fontId="6" fillId="22" borderId="17" xfId="0" applyFont="1" applyFill="1" applyBorder="1" applyAlignment="1">
      <alignment vertical="center"/>
    </xf>
    <xf numFmtId="0" fontId="6" fillId="22" borderId="18" xfId="0" applyFont="1" applyFill="1" applyBorder="1" applyAlignment="1">
      <alignment vertical="center"/>
    </xf>
    <xf numFmtId="0" fontId="6" fillId="22" borderId="68" xfId="0" applyFont="1" applyFill="1" applyBorder="1" applyAlignment="1">
      <alignment vertical="center"/>
    </xf>
    <xf numFmtId="0" fontId="6" fillId="22" borderId="66" xfId="0" applyFont="1" applyFill="1" applyBorder="1" applyAlignment="1">
      <alignment horizontal="center" vertical="center" wrapText="1"/>
    </xf>
    <xf numFmtId="0" fontId="6" fillId="22" borderId="71" xfId="0" applyFont="1" applyFill="1" applyBorder="1" applyAlignment="1">
      <alignment horizontal="center" vertical="center" wrapText="1"/>
    </xf>
    <xf numFmtId="0" fontId="3" fillId="0" borderId="61" xfId="0" applyFont="1" applyBorder="1" applyAlignment="1">
      <alignment vertical="center" wrapText="1"/>
    </xf>
    <xf numFmtId="0" fontId="3" fillId="0" borderId="61" xfId="0" applyFont="1" applyBorder="1" applyAlignment="1">
      <alignment horizontal="right" vertical="center" wrapText="1"/>
    </xf>
    <xf numFmtId="0" fontId="3" fillId="0" borderId="70" xfId="0" applyFont="1" applyBorder="1" applyAlignment="1">
      <alignment vertical="center" wrapText="1"/>
    </xf>
    <xf numFmtId="0" fontId="6" fillId="22" borderId="77" xfId="0" applyFont="1" applyFill="1" applyBorder="1" applyAlignment="1">
      <alignment horizontal="center" vertical="center"/>
    </xf>
    <xf numFmtId="0" fontId="3" fillId="22" borderId="78" xfId="0" applyFont="1" applyFill="1" applyBorder="1" applyAlignment="1">
      <alignment horizontal="center" vertical="center"/>
    </xf>
    <xf numFmtId="0" fontId="6" fillId="22" borderId="78" xfId="0" applyFont="1" applyFill="1" applyBorder="1" applyAlignment="1">
      <alignment horizontal="center" vertical="center" wrapText="1"/>
    </xf>
    <xf numFmtId="0" fontId="6" fillId="22" borderId="79" xfId="0" applyFont="1" applyFill="1" applyBorder="1" applyAlignment="1">
      <alignment horizontal="center" vertical="center" wrapText="1"/>
    </xf>
    <xf numFmtId="0" fontId="6" fillId="22" borderId="59" xfId="0" applyFont="1" applyFill="1" applyBorder="1" applyAlignment="1">
      <alignment horizontal="right"/>
    </xf>
    <xf numFmtId="0" fontId="6" fillId="22" borderId="1" xfId="0" applyFont="1" applyFill="1" applyBorder="1"/>
    <xf numFmtId="0" fontId="3" fillId="22" borderId="1" xfId="0" applyFont="1" applyFill="1" applyBorder="1"/>
    <xf numFmtId="0" fontId="3" fillId="22" borderId="1" xfId="0" applyFont="1" applyFill="1" applyBorder="1" applyAlignment="1">
      <alignment horizontal="center"/>
    </xf>
    <xf numFmtId="0" fontId="3" fillId="22" borderId="27" xfId="0" applyFont="1" applyFill="1" applyBorder="1" applyAlignment="1">
      <alignment horizontal="center"/>
    </xf>
    <xf numFmtId="3" fontId="11" fillId="0" borderId="4" xfId="0" applyNumberFormat="1" applyFont="1" applyBorder="1"/>
    <xf numFmtId="0" fontId="6" fillId="22" borderId="59" xfId="0" quotePrefix="1" applyFont="1" applyFill="1" applyBorder="1" applyAlignment="1">
      <alignment horizontal="right"/>
    </xf>
    <xf numFmtId="0" fontId="6" fillId="14" borderId="1" xfId="0" applyFont="1" applyFill="1" applyBorder="1"/>
    <xf numFmtId="0" fontId="3" fillId="14" borderId="1" xfId="0" applyFont="1" applyFill="1" applyBorder="1"/>
    <xf numFmtId="0" fontId="3" fillId="0" borderId="1" xfId="0" applyFont="1" applyBorder="1"/>
    <xf numFmtId="3" fontId="3" fillId="0" borderId="4" xfId="0" applyNumberFormat="1" applyFont="1" applyBorder="1"/>
    <xf numFmtId="0" fontId="3" fillId="0" borderId="1" xfId="0" applyFont="1" applyBorder="1" applyProtection="1">
      <protection locked="0"/>
    </xf>
    <xf numFmtId="3" fontId="6" fillId="0" borderId="27" xfId="0" applyNumberFormat="1" applyFont="1" applyBorder="1" applyProtection="1">
      <protection locked="0"/>
    </xf>
    <xf numFmtId="0" fontId="5" fillId="0" borderId="2" xfId="0" applyFont="1" applyBorder="1" applyAlignment="1">
      <alignment horizontal="left" indent="1"/>
    </xf>
    <xf numFmtId="0" fontId="6" fillId="0" borderId="25" xfId="0" applyFont="1" applyBorder="1" applyAlignment="1">
      <alignment horizontal="left"/>
    </xf>
    <xf numFmtId="0" fontId="6" fillId="0" borderId="21" xfId="0" applyFont="1" applyBorder="1" applyAlignment="1">
      <alignment horizontal="left"/>
    </xf>
    <xf numFmtId="0" fontId="6" fillId="22" borderId="72" xfId="0" quotePrefix="1" applyFont="1" applyFill="1" applyBorder="1" applyAlignment="1">
      <alignment horizontal="right"/>
    </xf>
    <xf numFmtId="0" fontId="6" fillId="0" borderId="0" xfId="0" applyFont="1" applyAlignment="1">
      <alignment horizontal="right"/>
    </xf>
    <xf numFmtId="3" fontId="11" fillId="0" borderId="0" xfId="0" applyNumberFormat="1" applyFont="1"/>
    <xf numFmtId="0" fontId="6" fillId="22" borderId="1" xfId="0" quotePrefix="1" applyFont="1" applyFill="1" applyBorder="1" applyAlignment="1">
      <alignment horizontal="right"/>
    </xf>
    <xf numFmtId="3" fontId="6" fillId="14" borderId="1" xfId="0" applyNumberFormat="1" applyFont="1" applyFill="1" applyBorder="1"/>
    <xf numFmtId="0" fontId="6" fillId="22" borderId="1" xfId="0" applyFont="1" applyFill="1" applyBorder="1" applyAlignment="1">
      <alignment horizontal="right"/>
    </xf>
    <xf numFmtId="3" fontId="10" fillId="14" borderId="1" xfId="0" applyNumberFormat="1" applyFont="1" applyFill="1" applyBorder="1"/>
    <xf numFmtId="1" fontId="6" fillId="14" borderId="1" xfId="0" applyNumberFormat="1" applyFont="1" applyFill="1" applyBorder="1"/>
    <xf numFmtId="0" fontId="3" fillId="23" borderId="13" xfId="26" applyFill="1" applyBorder="1" applyAlignment="1">
      <alignment horizontal="center"/>
    </xf>
    <xf numFmtId="38" fontId="3" fillId="23" borderId="13" xfId="26" applyNumberFormat="1" applyFill="1" applyBorder="1" applyAlignment="1">
      <alignment horizontal="right"/>
    </xf>
    <xf numFmtId="38" fontId="3" fillId="0" borderId="1" xfId="0" applyNumberFormat="1" applyFont="1" applyBorder="1" applyAlignment="1" applyProtection="1">
      <alignment vertical="top" wrapText="1"/>
      <protection locked="0"/>
    </xf>
    <xf numFmtId="38" fontId="6" fillId="14" borderId="27" xfId="0" applyNumberFormat="1" applyFont="1" applyFill="1" applyBorder="1" applyAlignment="1">
      <alignment vertical="top" wrapText="1"/>
    </xf>
    <xf numFmtId="38" fontId="3" fillId="14" borderId="1" xfId="0" applyNumberFormat="1" applyFont="1" applyFill="1" applyBorder="1" applyAlignment="1">
      <alignment vertical="top" wrapText="1"/>
    </xf>
    <xf numFmtId="38" fontId="6" fillId="14" borderId="28" xfId="0" applyNumberFormat="1" applyFont="1" applyFill="1" applyBorder="1" applyAlignment="1">
      <alignment vertical="top" wrapText="1"/>
    </xf>
    <xf numFmtId="38" fontId="3" fillId="0" borderId="69" xfId="0" applyNumberFormat="1" applyFont="1" applyBorder="1" applyAlignment="1" applyProtection="1">
      <alignment vertical="top" wrapText="1"/>
      <protection locked="0"/>
    </xf>
    <xf numFmtId="38" fontId="3" fillId="14" borderId="1" xfId="0" applyNumberFormat="1" applyFont="1" applyFill="1" applyBorder="1"/>
    <xf numFmtId="38" fontId="6" fillId="23" borderId="27" xfId="0" applyNumberFormat="1" applyFont="1" applyFill="1" applyBorder="1"/>
    <xf numFmtId="38" fontId="3" fillId="14" borderId="27" xfId="0" applyNumberFormat="1" applyFont="1" applyFill="1" applyBorder="1"/>
    <xf numFmtId="38" fontId="3" fillId="0" borderId="4" xfId="0" applyNumberFormat="1" applyFont="1" applyBorder="1" applyProtection="1">
      <protection locked="0"/>
    </xf>
    <xf numFmtId="38" fontId="6" fillId="22" borderId="27" xfId="0" applyNumberFormat="1" applyFont="1" applyFill="1" applyBorder="1"/>
    <xf numFmtId="38" fontId="6" fillId="22" borderId="80" xfId="0" applyNumberFormat="1" applyFont="1" applyFill="1" applyBorder="1"/>
    <xf numFmtId="3" fontId="6" fillId="0" borderId="1" xfId="2" applyNumberFormat="1" applyFont="1" applyFill="1" applyBorder="1" applyProtection="1">
      <protection locked="0"/>
    </xf>
    <xf numFmtId="38" fontId="6" fillId="14" borderId="27" xfId="0" applyNumberFormat="1" applyFont="1" applyFill="1" applyBorder="1"/>
    <xf numFmtId="3" fontId="3" fillId="15" borderId="29" xfId="2" applyNumberFormat="1" applyFont="1" applyFill="1" applyBorder="1" applyProtection="1"/>
    <xf numFmtId="0" fontId="3" fillId="0" borderId="25" xfId="0" applyFont="1" applyBorder="1" applyAlignment="1">
      <alignment vertical="center" wrapText="1"/>
    </xf>
    <xf numFmtId="41" fontId="3" fillId="0" borderId="1" xfId="1" applyNumberFormat="1" applyFont="1" applyFill="1" applyBorder="1" applyAlignment="1" applyProtection="1">
      <protection locked="0"/>
    </xf>
    <xf numFmtId="0" fontId="3" fillId="0" borderId="1" xfId="1" applyNumberFormat="1" applyFont="1" applyFill="1" applyBorder="1" applyAlignment="1" applyProtection="1">
      <protection locked="0"/>
    </xf>
    <xf numFmtId="41" fontId="3" fillId="0" borderId="1" xfId="1" applyNumberFormat="1" applyFont="1" applyFill="1" applyBorder="1" applyAlignment="1" applyProtection="1">
      <alignment horizontal="right" indent="1"/>
      <protection locked="0"/>
    </xf>
    <xf numFmtId="170" fontId="3" fillId="0" borderId="1" xfId="1" applyNumberFormat="1" applyFont="1" applyFill="1" applyBorder="1" applyAlignment="1" applyProtection="1">
      <protection locked="0"/>
    </xf>
    <xf numFmtId="16" fontId="3" fillId="9" borderId="59" xfId="0" applyNumberFormat="1" applyFont="1" applyFill="1" applyBorder="1" applyAlignment="1" applyProtection="1">
      <alignment horizontal="center"/>
      <protection locked="0"/>
    </xf>
    <xf numFmtId="0" fontId="6" fillId="0" borderId="0" xfId="17" applyFont="1" applyAlignment="1">
      <alignment horizontal="center" vertical="center"/>
    </xf>
    <xf numFmtId="178" fontId="38" fillId="28" borderId="0" xfId="0" applyNumberFormat="1" applyFont="1" applyFill="1"/>
    <xf numFmtId="49" fontId="6" fillId="25" borderId="0" xfId="0" applyNumberFormat="1" applyFont="1" applyFill="1" applyAlignment="1">
      <alignment horizontal="left" vertical="center"/>
    </xf>
    <xf numFmtId="38" fontId="3" fillId="0" borderId="1" xfId="0" applyNumberFormat="1" applyFont="1" applyBorder="1" applyAlignment="1">
      <alignment vertical="center"/>
    </xf>
    <xf numFmtId="49" fontId="7" fillId="25" borderId="0" xfId="0" applyNumberFormat="1" applyFont="1" applyFill="1" applyAlignment="1">
      <alignment horizontal="left" vertical="center"/>
    </xf>
    <xf numFmtId="49" fontId="7" fillId="25" borderId="1" xfId="0" applyNumberFormat="1" applyFont="1" applyFill="1" applyBorder="1" applyAlignment="1">
      <alignment horizontal="left" vertical="center"/>
    </xf>
    <xf numFmtId="38" fontId="6" fillId="20" borderId="2" xfId="0" applyNumberFormat="1" applyFont="1" applyFill="1" applyBorder="1" applyAlignment="1">
      <alignment vertical="center"/>
    </xf>
    <xf numFmtId="38" fontId="6" fillId="20" borderId="25" xfId="0" applyNumberFormat="1" applyFont="1" applyFill="1" applyBorder="1" applyAlignment="1">
      <alignment vertical="center"/>
    </xf>
    <xf numFmtId="38" fontId="6" fillId="20" borderId="21" xfId="0" applyNumberFormat="1" applyFont="1" applyFill="1" applyBorder="1" applyAlignment="1">
      <alignment vertical="center"/>
    </xf>
    <xf numFmtId="0" fontId="133" fillId="22" borderId="25" xfId="0" applyFont="1" applyFill="1" applyBorder="1" applyAlignment="1">
      <alignment vertical="center"/>
    </xf>
    <xf numFmtId="38" fontId="6" fillId="0" borderId="0" xfId="0" applyNumberFormat="1" applyFont="1" applyAlignment="1">
      <alignment vertical="center"/>
    </xf>
    <xf numFmtId="4" fontId="6" fillId="0" borderId="0" xfId="0" applyNumberFormat="1" applyFont="1" applyAlignment="1">
      <alignment vertical="center"/>
    </xf>
    <xf numFmtId="49" fontId="6" fillId="0" borderId="0" xfId="0" applyNumberFormat="1" applyFont="1" applyAlignment="1">
      <alignment horizontal="right" vertical="center"/>
    </xf>
    <xf numFmtId="0" fontId="43" fillId="0" borderId="0" xfId="0" applyFont="1" applyAlignment="1">
      <alignment vertical="center"/>
    </xf>
    <xf numFmtId="49" fontId="6" fillId="25" borderId="12" xfId="0" applyNumberFormat="1" applyFont="1" applyFill="1" applyBorder="1" applyAlignment="1">
      <alignment horizontal="center"/>
    </xf>
    <xf numFmtId="49" fontId="6" fillId="25" borderId="1" xfId="0" applyNumberFormat="1" applyFont="1" applyFill="1" applyBorder="1" applyAlignment="1">
      <alignment horizontal="center"/>
    </xf>
    <xf numFmtId="49" fontId="6" fillId="25" borderId="1" xfId="0" applyNumberFormat="1" applyFont="1" applyFill="1" applyBorder="1" applyAlignment="1">
      <alignment horizontal="center" wrapText="1"/>
    </xf>
    <xf numFmtId="0" fontId="54" fillId="0" borderId="20" xfId="0" applyFont="1" applyBorder="1"/>
    <xf numFmtId="0" fontId="54" fillId="0" borderId="2" xfId="0" applyFont="1" applyBorder="1"/>
    <xf numFmtId="0" fontId="49" fillId="14" borderId="1" xfId="0" applyFont="1" applyFill="1" applyBorder="1" applyAlignment="1">
      <alignment horizontal="center"/>
    </xf>
    <xf numFmtId="3" fontId="49" fillId="14" borderId="1" xfId="20" applyNumberFormat="1" applyFont="1" applyFill="1" applyBorder="1" applyAlignment="1">
      <alignment horizontal="center"/>
    </xf>
    <xf numFmtId="15" fontId="3" fillId="0" borderId="1" xfId="0" applyNumberFormat="1" applyFont="1" applyBorder="1" applyAlignment="1" applyProtection="1">
      <alignment horizontal="center"/>
      <protection locked="0"/>
    </xf>
    <xf numFmtId="15" fontId="3" fillId="15" borderId="1" xfId="0" applyNumberFormat="1" applyFont="1" applyFill="1" applyBorder="1" applyAlignment="1" applyProtection="1">
      <alignment horizontal="center" vertical="center"/>
      <protection locked="0"/>
    </xf>
    <xf numFmtId="38" fontId="3" fillId="16" borderId="1" xfId="1" applyNumberFormat="1" applyFont="1" applyFill="1" applyBorder="1" applyAlignment="1" applyProtection="1">
      <protection locked="0"/>
    </xf>
    <xf numFmtId="38" fontId="3" fillId="16" borderId="2" xfId="1" applyNumberFormat="1" applyFont="1" applyFill="1" applyBorder="1" applyAlignment="1" applyProtection="1">
      <protection locked="0"/>
    </xf>
    <xf numFmtId="184" fontId="2" fillId="0" borderId="2" xfId="13" applyNumberFormat="1" applyFont="1" applyBorder="1" applyAlignment="1" applyProtection="1">
      <alignment horizontal="left"/>
      <protection locked="0"/>
    </xf>
    <xf numFmtId="184" fontId="2" fillId="0" borderId="25" xfId="13" applyNumberFormat="1" applyFont="1" applyBorder="1" applyAlignment="1" applyProtection="1">
      <alignment horizontal="left"/>
      <protection locked="0"/>
    </xf>
    <xf numFmtId="184" fontId="2" fillId="0" borderId="21" xfId="13" applyNumberFormat="1" applyFont="1" applyBorder="1" applyAlignment="1" applyProtection="1">
      <alignment horizontal="left"/>
      <protection locked="0"/>
    </xf>
    <xf numFmtId="0" fontId="87" fillId="14" borderId="0" xfId="13" applyFont="1" applyFill="1" applyAlignment="1">
      <alignment horizontal="left" vertical="center"/>
    </xf>
    <xf numFmtId="0" fontId="87" fillId="14" borderId="4" xfId="13" applyFont="1" applyFill="1" applyBorder="1" applyAlignment="1">
      <alignment horizontal="left" vertical="center"/>
    </xf>
    <xf numFmtId="0" fontId="85" fillId="2" borderId="3" xfId="13" applyFont="1" applyFill="1" applyBorder="1" applyAlignment="1">
      <alignment horizontal="center" vertical="center"/>
    </xf>
    <xf numFmtId="0" fontId="85" fillId="2" borderId="0" xfId="13" applyFont="1" applyFill="1" applyAlignment="1">
      <alignment horizontal="center" vertical="center"/>
    </xf>
    <xf numFmtId="0" fontId="85" fillId="2" borderId="4" xfId="13" applyFont="1" applyFill="1" applyBorder="1" applyAlignment="1">
      <alignment horizontal="center" vertical="center"/>
    </xf>
    <xf numFmtId="0" fontId="86" fillId="2" borderId="14" xfId="13" applyFont="1" applyFill="1" applyBorder="1" applyAlignment="1">
      <alignment horizontal="center"/>
    </xf>
    <xf numFmtId="0" fontId="86" fillId="2" borderId="15" xfId="13" applyFont="1" applyFill="1" applyBorder="1" applyAlignment="1">
      <alignment horizontal="center"/>
    </xf>
    <xf numFmtId="49" fontId="88" fillId="15" borderId="54" xfId="13" applyNumberFormat="1" applyFont="1" applyFill="1" applyBorder="1" applyAlignment="1" applyProtection="1">
      <alignment horizontal="left" vertical="center"/>
      <protection locked="0"/>
    </xf>
    <xf numFmtId="49" fontId="88" fillId="15" borderId="55" xfId="13" applyNumberFormat="1" applyFont="1" applyFill="1" applyBorder="1" applyAlignment="1" applyProtection="1">
      <alignment horizontal="left" vertical="center"/>
      <protection locked="0"/>
    </xf>
    <xf numFmtId="49" fontId="88" fillId="15" borderId="56" xfId="13" applyNumberFormat="1" applyFont="1" applyFill="1" applyBorder="1" applyAlignment="1" applyProtection="1">
      <alignment horizontal="left" vertical="center"/>
      <protection locked="0"/>
    </xf>
    <xf numFmtId="0" fontId="98" fillId="14" borderId="3" xfId="0" applyFont="1" applyFill="1" applyBorder="1" applyAlignment="1">
      <alignment horizontal="left" vertical="center" wrapText="1" indent="2" readingOrder="1"/>
    </xf>
    <xf numFmtId="0" fontId="98" fillId="14" borderId="0" xfId="0" applyFont="1" applyFill="1" applyAlignment="1">
      <alignment horizontal="left" vertical="center" wrapText="1" indent="2" readingOrder="1"/>
    </xf>
    <xf numFmtId="0" fontId="98" fillId="14" borderId="4" xfId="0" applyFont="1" applyFill="1" applyBorder="1" applyAlignment="1">
      <alignment horizontal="left" vertical="center" wrapText="1" indent="2" readingOrder="1"/>
    </xf>
    <xf numFmtId="0" fontId="4" fillId="14" borderId="3" xfId="13" applyFont="1" applyFill="1" applyBorder="1"/>
    <xf numFmtId="0" fontId="4" fillId="14" borderId="0" xfId="13" applyFont="1" applyFill="1"/>
    <xf numFmtId="0" fontId="42" fillId="23" borderId="18" xfId="0" applyFont="1" applyFill="1" applyBorder="1" applyAlignment="1">
      <alignment horizontal="left" vertical="center" wrapText="1" readingOrder="1"/>
    </xf>
    <xf numFmtId="0" fontId="42" fillId="23" borderId="0" xfId="0" applyFont="1" applyFill="1" applyAlignment="1">
      <alignment horizontal="left" vertical="center" wrapText="1" readingOrder="1"/>
    </xf>
    <xf numFmtId="0" fontId="42" fillId="23" borderId="15" xfId="0" applyFont="1" applyFill="1" applyBorder="1" applyAlignment="1">
      <alignment horizontal="left" vertical="center" wrapText="1" readingOrder="1"/>
    </xf>
    <xf numFmtId="0" fontId="89" fillId="5" borderId="54" xfId="13" applyFont="1" applyFill="1" applyBorder="1" applyProtection="1">
      <protection locked="0"/>
    </xf>
    <xf numFmtId="0" fontId="89" fillId="5" borderId="55" xfId="13" applyFont="1" applyFill="1" applyBorder="1" applyProtection="1">
      <protection locked="0"/>
    </xf>
    <xf numFmtId="0" fontId="89" fillId="5" borderId="56" xfId="13" applyFont="1" applyFill="1" applyBorder="1" applyProtection="1">
      <protection locked="0"/>
    </xf>
    <xf numFmtId="0" fontId="89" fillId="5" borderId="17" xfId="13" applyFont="1" applyFill="1" applyBorder="1" applyProtection="1">
      <protection locked="0"/>
    </xf>
    <xf numFmtId="0" fontId="89" fillId="5" borderId="18" xfId="13" applyFont="1" applyFill="1" applyBorder="1" applyProtection="1">
      <protection locked="0"/>
    </xf>
    <xf numFmtId="0" fontId="89" fillId="5" borderId="19" xfId="13" applyFont="1" applyFill="1" applyBorder="1" applyProtection="1">
      <protection locked="0"/>
    </xf>
    <xf numFmtId="0" fontId="89" fillId="5" borderId="14" xfId="13" applyFont="1" applyFill="1" applyBorder="1" applyProtection="1">
      <protection locked="0"/>
    </xf>
    <xf numFmtId="0" fontId="89" fillId="5" borderId="15" xfId="13" applyFont="1" applyFill="1" applyBorder="1" applyProtection="1">
      <protection locked="0"/>
    </xf>
    <xf numFmtId="0" fontId="89" fillId="5" borderId="16" xfId="13" applyFont="1" applyFill="1" applyBorder="1" applyProtection="1">
      <protection locked="0"/>
    </xf>
    <xf numFmtId="0" fontId="8" fillId="5" borderId="17" xfId="13" applyFont="1" applyFill="1" applyBorder="1" applyProtection="1">
      <protection locked="0"/>
    </xf>
    <xf numFmtId="0" fontId="8" fillId="5" borderId="18" xfId="13" applyFont="1" applyFill="1" applyBorder="1" applyProtection="1">
      <protection locked="0"/>
    </xf>
    <xf numFmtId="0" fontId="8" fillId="5" borderId="19" xfId="13" applyFont="1" applyFill="1" applyBorder="1" applyProtection="1">
      <protection locked="0"/>
    </xf>
    <xf numFmtId="0" fontId="8" fillId="5" borderId="14" xfId="13" applyFont="1" applyFill="1" applyBorder="1" applyProtection="1">
      <protection locked="0"/>
    </xf>
    <xf numFmtId="0" fontId="8" fillId="5" borderId="15" xfId="13" applyFont="1" applyFill="1" applyBorder="1" applyProtection="1">
      <protection locked="0"/>
    </xf>
    <xf numFmtId="0" fontId="8" fillId="5" borderId="16" xfId="13" applyFont="1" applyFill="1" applyBorder="1" applyProtection="1">
      <protection locked="0"/>
    </xf>
    <xf numFmtId="0" fontId="8" fillId="5" borderId="54" xfId="13" applyFont="1" applyFill="1" applyBorder="1" applyProtection="1">
      <protection locked="0"/>
    </xf>
    <xf numFmtId="0" fontId="8" fillId="5" borderId="55" xfId="13" applyFont="1" applyFill="1" applyBorder="1" applyProtection="1">
      <protection locked="0"/>
    </xf>
    <xf numFmtId="0" fontId="8" fillId="5" borderId="56" xfId="13" applyFont="1" applyFill="1" applyBorder="1" applyProtection="1">
      <protection locked="0"/>
    </xf>
    <xf numFmtId="0" fontId="2" fillId="0" borderId="2" xfId="13" applyFont="1" applyBorder="1" applyAlignment="1" applyProtection="1">
      <alignment horizontal="left"/>
      <protection locked="0"/>
    </xf>
    <xf numFmtId="0" fontId="2" fillId="0" borderId="25" xfId="13" applyFont="1" applyBorder="1" applyAlignment="1" applyProtection="1">
      <alignment horizontal="left"/>
      <protection locked="0"/>
    </xf>
    <xf numFmtId="0" fontId="2" fillId="0" borderId="21" xfId="13" applyFont="1" applyBorder="1" applyAlignment="1" applyProtection="1">
      <alignment horizontal="left"/>
      <protection locked="0"/>
    </xf>
    <xf numFmtId="184" fontId="2" fillId="0" borderId="2" xfId="13" quotePrefix="1" applyNumberFormat="1" applyFont="1" applyBorder="1" applyAlignment="1" applyProtection="1">
      <alignment horizontal="left"/>
      <protection locked="0"/>
    </xf>
    <xf numFmtId="0" fontId="3" fillId="0" borderId="25" xfId="0" quotePrefix="1" applyFont="1" applyBorder="1" applyAlignment="1">
      <alignment horizontal="left"/>
    </xf>
    <xf numFmtId="0" fontId="9" fillId="0" borderId="25" xfId="0" quotePrefix="1" applyFont="1" applyBorder="1" applyAlignment="1">
      <alignment horizontal="left"/>
    </xf>
    <xf numFmtId="0" fontId="6" fillId="21" borderId="2" xfId="0" applyFont="1" applyFill="1" applyBorder="1" applyAlignment="1">
      <alignment horizontal="left"/>
    </xf>
    <xf numFmtId="0" fontId="6" fillId="21" borderId="25" xfId="0" applyFont="1" applyFill="1" applyBorder="1" applyAlignment="1">
      <alignment horizontal="left"/>
    </xf>
    <xf numFmtId="0" fontId="6" fillId="25" borderId="1" xfId="0" applyFont="1" applyFill="1" applyBorder="1" applyAlignment="1">
      <alignment horizontal="center" vertical="center"/>
    </xf>
    <xf numFmtId="0" fontId="6" fillId="0" borderId="0" xfId="0" applyFont="1" applyAlignment="1">
      <alignment horizontal="left" vertical="center"/>
    </xf>
    <xf numFmtId="0" fontId="32" fillId="0" borderId="0" xfId="0" applyFont="1" applyAlignment="1">
      <alignment horizontal="center" vertical="center"/>
    </xf>
    <xf numFmtId="49" fontId="62" fillId="0" borderId="0" xfId="0" applyNumberFormat="1" applyFont="1"/>
    <xf numFmtId="0" fontId="6" fillId="25" borderId="5" xfId="0" applyFont="1" applyFill="1" applyBorder="1" applyAlignment="1">
      <alignment horizontal="center" vertical="center"/>
    </xf>
    <xf numFmtId="0" fontId="6" fillId="25" borderId="6" xfId="0" applyFont="1" applyFill="1" applyBorder="1" applyAlignment="1">
      <alignment horizontal="center" vertical="center"/>
    </xf>
    <xf numFmtId="0" fontId="6" fillId="25" borderId="8" xfId="0" applyFont="1" applyFill="1" applyBorder="1" applyAlignment="1">
      <alignment horizontal="center" vertical="center"/>
    </xf>
    <xf numFmtId="0" fontId="6" fillId="25" borderId="9" xfId="0" applyFont="1" applyFill="1" applyBorder="1" applyAlignment="1">
      <alignment horizontal="center" vertical="center"/>
    </xf>
    <xf numFmtId="0" fontId="6" fillId="25" borderId="29" xfId="0" applyFont="1" applyFill="1" applyBorder="1" applyAlignment="1">
      <alignment horizontal="center" vertical="center"/>
    </xf>
    <xf numFmtId="0" fontId="6" fillId="25" borderId="13" xfId="0" applyFont="1" applyFill="1" applyBorder="1" applyAlignment="1">
      <alignment horizontal="center" vertical="center"/>
    </xf>
    <xf numFmtId="0" fontId="6" fillId="25" borderId="20" xfId="0" applyFont="1" applyFill="1" applyBorder="1" applyAlignment="1">
      <alignment horizontal="center" vertical="center"/>
    </xf>
    <xf numFmtId="0" fontId="3" fillId="21" borderId="25" xfId="0" applyFont="1" applyFill="1" applyBorder="1"/>
    <xf numFmtId="0" fontId="3" fillId="21" borderId="21" xfId="0" applyFont="1" applyFill="1" applyBorder="1"/>
    <xf numFmtId="0" fontId="3" fillId="15" borderId="25" xfId="0" applyFont="1" applyFill="1" applyBorder="1"/>
    <xf numFmtId="0" fontId="3" fillId="15" borderId="21" xfId="0" applyFont="1" applyFill="1" applyBorder="1"/>
    <xf numFmtId="0" fontId="6" fillId="23" borderId="2" xfId="0" quotePrefix="1" applyFont="1" applyFill="1" applyBorder="1" applyAlignment="1">
      <alignment horizontal="left"/>
    </xf>
    <xf numFmtId="0" fontId="6" fillId="23" borderId="25" xfId="0" quotePrefix="1" applyFont="1" applyFill="1" applyBorder="1" applyAlignment="1">
      <alignment horizontal="left"/>
    </xf>
    <xf numFmtId="0" fontId="6" fillId="15" borderId="0" xfId="0" applyFont="1" applyFill="1" applyAlignment="1">
      <alignment horizontal="left" vertical="center"/>
    </xf>
    <xf numFmtId="0" fontId="6" fillId="25" borderId="7" xfId="0" applyFont="1" applyFill="1" applyBorder="1" applyAlignment="1">
      <alignment horizontal="center" vertical="center"/>
    </xf>
    <xf numFmtId="0" fontId="6" fillId="25" borderId="10" xfId="0" applyFont="1" applyFill="1" applyBorder="1" applyAlignment="1">
      <alignment horizontal="center" vertical="center"/>
    </xf>
    <xf numFmtId="0" fontId="32" fillId="15" borderId="0" xfId="0" applyFont="1" applyFill="1" applyAlignment="1">
      <alignment horizontal="center" vertical="center"/>
    </xf>
    <xf numFmtId="49" fontId="6" fillId="25" borderId="8" xfId="0" applyNumberFormat="1" applyFont="1" applyFill="1" applyBorder="1" applyAlignment="1">
      <alignment horizontal="right" vertical="center"/>
    </xf>
    <xf numFmtId="49" fontId="6" fillId="25" borderId="20" xfId="0" applyNumberFormat="1" applyFont="1" applyFill="1" applyBorder="1" applyAlignment="1">
      <alignment horizontal="right" vertical="center"/>
    </xf>
    <xf numFmtId="0" fontId="6" fillId="21" borderId="29" xfId="0" applyFont="1" applyFill="1" applyBorder="1" applyAlignment="1">
      <alignment horizontal="center" vertical="center"/>
    </xf>
    <xf numFmtId="0" fontId="6" fillId="21" borderId="13" xfId="0" applyFont="1" applyFill="1" applyBorder="1" applyAlignment="1">
      <alignment horizontal="center" vertical="center"/>
    </xf>
    <xf numFmtId="0" fontId="5" fillId="0" borderId="0" xfId="0" applyFont="1" applyAlignment="1">
      <alignment horizontal="center" vertical="center"/>
    </xf>
    <xf numFmtId="38" fontId="6" fillId="0" borderId="22" xfId="0" applyNumberFormat="1" applyFont="1" applyBorder="1" applyAlignment="1">
      <alignment vertical="center"/>
    </xf>
    <xf numFmtId="38" fontId="6" fillId="0" borderId="23" xfId="0" applyNumberFormat="1" applyFont="1" applyBorder="1" applyAlignment="1">
      <alignment vertical="center"/>
    </xf>
    <xf numFmtId="0" fontId="6" fillId="0" borderId="0" xfId="0" applyFont="1" applyAlignment="1">
      <alignment vertical="center"/>
    </xf>
    <xf numFmtId="38" fontId="6" fillId="21" borderId="29" xfId="0" applyNumberFormat="1" applyFont="1" applyFill="1" applyBorder="1" applyAlignment="1">
      <alignment vertical="center"/>
    </xf>
    <xf numFmtId="38" fontId="6" fillId="21" borderId="13" xfId="0" applyNumberFormat="1" applyFont="1" applyFill="1" applyBorder="1" applyAlignment="1">
      <alignment vertical="center"/>
    </xf>
    <xf numFmtId="38" fontId="6" fillId="21" borderId="5" xfId="0" applyNumberFormat="1" applyFont="1" applyFill="1" applyBorder="1" applyAlignment="1">
      <alignment vertical="center"/>
    </xf>
    <xf numFmtId="38" fontId="6" fillId="21" borderId="20" xfId="0" applyNumberFormat="1" applyFont="1" applyFill="1" applyBorder="1" applyAlignment="1">
      <alignment vertical="center"/>
    </xf>
    <xf numFmtId="38" fontId="6" fillId="21" borderId="1" xfId="0" applyNumberFormat="1" applyFont="1" applyFill="1" applyBorder="1" applyAlignment="1">
      <alignment vertical="center"/>
    </xf>
    <xf numFmtId="0" fontId="32" fillId="0" borderId="0" xfId="0" applyFont="1" applyAlignment="1">
      <alignment horizontal="left" vertical="center"/>
    </xf>
    <xf numFmtId="38" fontId="6" fillId="20" borderId="1" xfId="0" applyNumberFormat="1" applyFont="1" applyFill="1" applyBorder="1" applyAlignment="1">
      <alignment vertical="center"/>
    </xf>
    <xf numFmtId="38" fontId="6" fillId="20" borderId="5" xfId="0" applyNumberFormat="1" applyFont="1" applyFill="1" applyBorder="1" applyAlignment="1">
      <alignment vertical="center"/>
    </xf>
    <xf numFmtId="38" fontId="6" fillId="20" borderId="20" xfId="0" applyNumberFormat="1" applyFont="1" applyFill="1" applyBorder="1" applyAlignment="1">
      <alignment vertical="center"/>
    </xf>
    <xf numFmtId="37" fontId="6" fillId="25" borderId="1" xfId="0" applyNumberFormat="1" applyFont="1" applyFill="1" applyBorder="1" applyAlignment="1">
      <alignment horizontal="center" vertical="center"/>
    </xf>
    <xf numFmtId="0" fontId="5" fillId="0" borderId="4" xfId="0" applyFont="1" applyBorder="1" applyAlignment="1">
      <alignment horizontal="center" vertical="center"/>
    </xf>
    <xf numFmtId="37" fontId="6" fillId="25" borderId="29" xfId="0" applyNumberFormat="1" applyFont="1" applyFill="1" applyBorder="1" applyAlignment="1">
      <alignment horizontal="center" vertical="center"/>
    </xf>
    <xf numFmtId="37" fontId="6" fillId="25" borderId="13" xfId="0" applyNumberFormat="1" applyFont="1" applyFill="1" applyBorder="1" applyAlignment="1">
      <alignment horizontal="center" vertical="center"/>
    </xf>
    <xf numFmtId="37" fontId="6" fillId="25" borderId="5" xfId="0" applyNumberFormat="1" applyFont="1" applyFill="1" applyBorder="1" applyAlignment="1">
      <alignment horizontal="center" vertical="center"/>
    </xf>
    <xf numFmtId="37" fontId="6" fillId="25" borderId="20" xfId="0" applyNumberFormat="1" applyFont="1" applyFill="1" applyBorder="1" applyAlignment="1">
      <alignment horizontal="center" vertical="center"/>
    </xf>
    <xf numFmtId="0" fontId="6" fillId="20" borderId="29" xfId="0" applyFont="1" applyFill="1" applyBorder="1" applyAlignment="1">
      <alignment horizontal="center" vertical="center"/>
    </xf>
    <xf numFmtId="0" fontId="6" fillId="20" borderId="13" xfId="0" applyFont="1" applyFill="1" applyBorder="1" applyAlignment="1">
      <alignment horizontal="center" vertical="center"/>
    </xf>
    <xf numFmtId="38" fontId="6" fillId="20" borderId="29" xfId="0" applyNumberFormat="1" applyFont="1" applyFill="1" applyBorder="1" applyAlignment="1">
      <alignment vertical="center"/>
    </xf>
    <xf numFmtId="38" fontId="6" fillId="20" borderId="13" xfId="0" applyNumberFormat="1" applyFont="1" applyFill="1" applyBorder="1" applyAlignment="1">
      <alignment vertical="center"/>
    </xf>
    <xf numFmtId="0" fontId="32" fillId="16" borderId="0" xfId="0" applyFont="1" applyFill="1" applyAlignment="1">
      <alignment horizontal="center" vertical="center"/>
    </xf>
    <xf numFmtId="0" fontId="3" fillId="16" borderId="2" xfId="0" applyFont="1" applyFill="1" applyBorder="1"/>
    <xf numFmtId="0" fontId="3" fillId="16" borderId="25" xfId="0" applyFont="1" applyFill="1" applyBorder="1"/>
    <xf numFmtId="0" fontId="3" fillId="16" borderId="21" xfId="0" applyFont="1" applyFill="1" applyBorder="1"/>
    <xf numFmtId="0" fontId="6" fillId="16" borderId="0" xfId="0" applyFont="1" applyFill="1" applyAlignment="1">
      <alignment horizontal="left" vertical="center"/>
    </xf>
    <xf numFmtId="0" fontId="3" fillId="25" borderId="5" xfId="0" applyFont="1" applyFill="1" applyBorder="1" applyAlignment="1">
      <alignment vertical="center"/>
    </xf>
    <xf numFmtId="0" fontId="3" fillId="25" borderId="6" xfId="0" applyFont="1" applyFill="1" applyBorder="1" applyAlignment="1">
      <alignment vertical="center"/>
    </xf>
    <xf numFmtId="0" fontId="3" fillId="25" borderId="8" xfId="0" applyFont="1" applyFill="1" applyBorder="1" applyAlignment="1">
      <alignment vertical="center"/>
    </xf>
    <xf numFmtId="0" fontId="3" fillId="25" borderId="0" xfId="0" applyFont="1" applyFill="1" applyAlignment="1">
      <alignment vertical="center"/>
    </xf>
    <xf numFmtId="49" fontId="6" fillId="25" borderId="12" xfId="16" applyNumberFormat="1" applyFont="1" applyFill="1" applyBorder="1" applyAlignment="1">
      <alignment horizontal="right" vertical="center"/>
    </xf>
    <xf numFmtId="0" fontId="6" fillId="21" borderId="2" xfId="0" applyFont="1" applyFill="1" applyBorder="1" applyAlignment="1">
      <alignment vertical="center"/>
    </xf>
    <xf numFmtId="0" fontId="6" fillId="21" borderId="25" xfId="0" applyFont="1" applyFill="1" applyBorder="1" applyAlignment="1">
      <alignment vertical="center"/>
    </xf>
    <xf numFmtId="0" fontId="6" fillId="21" borderId="21" xfId="0" applyFont="1" applyFill="1" applyBorder="1" applyAlignment="1">
      <alignment vertical="center"/>
    </xf>
    <xf numFmtId="38" fontId="6" fillId="21" borderId="1" xfId="1" applyNumberFormat="1" applyFont="1" applyFill="1" applyBorder="1" applyAlignment="1">
      <alignment vertical="center"/>
    </xf>
    <xf numFmtId="0" fontId="55" fillId="26" borderId="5" xfId="0" applyFont="1" applyFill="1" applyBorder="1" applyAlignment="1">
      <alignment horizontal="center" vertical="center"/>
    </xf>
    <xf numFmtId="0" fontId="55" fillId="26" borderId="6" xfId="0" applyFont="1" applyFill="1" applyBorder="1" applyAlignment="1">
      <alignment horizontal="center" vertical="center"/>
    </xf>
    <xf numFmtId="0" fontId="55" fillId="26" borderId="8" xfId="0" applyFont="1" applyFill="1" applyBorder="1" applyAlignment="1">
      <alignment horizontal="center" vertical="center"/>
    </xf>
    <xf numFmtId="0" fontId="55" fillId="26" borderId="9" xfId="0" applyFont="1" applyFill="1" applyBorder="1" applyAlignment="1">
      <alignment horizontal="center" vertical="center"/>
    </xf>
    <xf numFmtId="0" fontId="6" fillId="26" borderId="29" xfId="0" applyFont="1" applyFill="1" applyBorder="1" applyAlignment="1">
      <alignment horizontal="center" vertical="center"/>
    </xf>
    <xf numFmtId="0" fontId="6" fillId="26" borderId="13" xfId="0" applyFont="1" applyFill="1" applyBorder="1" applyAlignment="1">
      <alignment horizontal="center" vertical="center"/>
    </xf>
    <xf numFmtId="0" fontId="6" fillId="26" borderId="5" xfId="0" applyFont="1" applyFill="1" applyBorder="1" applyAlignment="1">
      <alignment horizontal="center" vertical="center"/>
    </xf>
    <xf numFmtId="0" fontId="6" fillId="26" borderId="20" xfId="0" applyFont="1" applyFill="1" applyBorder="1" applyAlignment="1">
      <alignment horizontal="center" vertical="center"/>
    </xf>
    <xf numFmtId="0" fontId="6" fillId="15" borderId="0" xfId="0" applyFont="1" applyFill="1" applyAlignment="1">
      <alignment vertical="center"/>
    </xf>
    <xf numFmtId="0" fontId="55" fillId="26" borderId="0" xfId="0" applyFont="1" applyFill="1" applyAlignment="1">
      <alignment horizontal="center" vertical="center"/>
    </xf>
    <xf numFmtId="0" fontId="6" fillId="26" borderId="30" xfId="0" applyFont="1" applyFill="1" applyBorder="1" applyAlignment="1">
      <alignment horizontal="center" vertical="center"/>
    </xf>
    <xf numFmtId="49" fontId="6" fillId="26" borderId="12" xfId="16" applyNumberFormat="1" applyFont="1" applyFill="1" applyBorder="1" applyAlignment="1">
      <alignment horizontal="right" vertical="center"/>
    </xf>
    <xf numFmtId="0" fontId="6" fillId="23" borderId="6" xfId="0" applyFont="1" applyFill="1" applyBorder="1" applyAlignment="1">
      <alignment vertical="center"/>
    </xf>
    <xf numFmtId="0" fontId="6" fillId="23" borderId="9" xfId="0" applyFont="1" applyFill="1" applyBorder="1" applyAlignment="1">
      <alignment vertical="center"/>
    </xf>
    <xf numFmtId="38" fontId="6" fillId="23" borderId="29" xfId="1" applyNumberFormat="1" applyFont="1" applyFill="1" applyBorder="1" applyAlignment="1">
      <alignment vertical="center"/>
    </xf>
    <xf numFmtId="38" fontId="6" fillId="23" borderId="13" xfId="1" applyNumberFormat="1" applyFont="1" applyFill="1" applyBorder="1" applyAlignment="1">
      <alignment vertical="center"/>
    </xf>
    <xf numFmtId="38" fontId="6" fillId="23" borderId="5" xfId="1" applyNumberFormat="1" applyFont="1" applyFill="1" applyBorder="1" applyAlignment="1">
      <alignment vertical="center"/>
    </xf>
    <xf numFmtId="38" fontId="6" fillId="23" borderId="20" xfId="1" applyNumberFormat="1" applyFont="1" applyFill="1" applyBorder="1" applyAlignment="1">
      <alignment vertical="center"/>
    </xf>
    <xf numFmtId="38" fontId="6" fillId="23" borderId="1" xfId="1" applyNumberFormat="1" applyFont="1" applyFill="1" applyBorder="1" applyAlignment="1">
      <alignment vertical="center"/>
    </xf>
    <xf numFmtId="38" fontId="6" fillId="15" borderId="22" xfId="0" applyNumberFormat="1" applyFont="1" applyFill="1" applyBorder="1" applyAlignment="1">
      <alignment vertical="center"/>
    </xf>
    <xf numFmtId="38" fontId="6" fillId="15" borderId="35" xfId="0" applyNumberFormat="1" applyFont="1" applyFill="1" applyBorder="1" applyAlignment="1">
      <alignment vertical="center"/>
    </xf>
    <xf numFmtId="0" fontId="6" fillId="26" borderId="1" xfId="0" applyFont="1" applyFill="1" applyBorder="1" applyAlignment="1">
      <alignment horizontal="center" vertical="center"/>
    </xf>
    <xf numFmtId="0" fontId="6" fillId="23" borderId="6" xfId="0" applyFont="1" applyFill="1" applyBorder="1" applyAlignment="1">
      <alignment horizontal="center" vertical="center"/>
    </xf>
    <xf numFmtId="0" fontId="6" fillId="23" borderId="9" xfId="0" applyFont="1" applyFill="1" applyBorder="1" applyAlignment="1">
      <alignment horizontal="center" vertical="center"/>
    </xf>
    <xf numFmtId="38" fontId="56" fillId="23" borderId="29" xfId="1" applyNumberFormat="1" applyFont="1" applyFill="1" applyBorder="1" applyAlignment="1" applyProtection="1">
      <alignment vertical="center"/>
    </xf>
    <xf numFmtId="38" fontId="56" fillId="23" borderId="13" xfId="1" applyNumberFormat="1" applyFont="1" applyFill="1" applyBorder="1" applyAlignment="1" applyProtection="1">
      <alignment vertical="center"/>
    </xf>
    <xf numFmtId="0" fontId="6" fillId="26" borderId="7" xfId="0" applyFont="1" applyFill="1" applyBorder="1" applyAlignment="1">
      <alignment vertical="center"/>
    </xf>
    <xf numFmtId="0" fontId="6" fillId="26" borderId="10" xfId="0" applyFont="1" applyFill="1" applyBorder="1" applyAlignment="1">
      <alignment vertical="center"/>
    </xf>
    <xf numFmtId="171" fontId="32" fillId="16" borderId="0" xfId="16" applyFont="1" applyFill="1" applyAlignment="1">
      <alignment horizontal="center" vertical="center"/>
    </xf>
    <xf numFmtId="171" fontId="7" fillId="16" borderId="0" xfId="16" applyFont="1" applyFill="1" applyAlignment="1">
      <alignment horizontal="center" vertical="center"/>
    </xf>
    <xf numFmtId="171" fontId="6" fillId="25" borderId="5" xfId="16" applyFont="1" applyFill="1" applyBorder="1" applyAlignment="1">
      <alignment horizontal="center" vertical="center"/>
    </xf>
    <xf numFmtId="171" fontId="6" fillId="25" borderId="6" xfId="16" applyFont="1" applyFill="1" applyBorder="1" applyAlignment="1">
      <alignment horizontal="center" vertical="center"/>
    </xf>
    <xf numFmtId="171" fontId="6" fillId="25" borderId="7" xfId="16" applyFont="1" applyFill="1" applyBorder="1" applyAlignment="1">
      <alignment horizontal="center" vertical="center"/>
    </xf>
    <xf numFmtId="171" fontId="6" fillId="25" borderId="20" xfId="16" applyFont="1" applyFill="1" applyBorder="1" applyAlignment="1">
      <alignment horizontal="center" vertical="center"/>
    </xf>
    <xf numFmtId="171" fontId="6" fillId="25" borderId="9" xfId="16" applyFont="1" applyFill="1" applyBorder="1" applyAlignment="1">
      <alignment horizontal="center" vertical="center"/>
    </xf>
    <xf numFmtId="171" fontId="6" fillId="25" borderId="10" xfId="16" applyFont="1" applyFill="1" applyBorder="1" applyAlignment="1">
      <alignment horizontal="center" vertical="center"/>
    </xf>
    <xf numFmtId="171" fontId="6" fillId="25" borderId="29" xfId="16" applyFont="1" applyFill="1" applyBorder="1" applyAlignment="1">
      <alignment horizontal="center" vertical="center" wrapText="1"/>
    </xf>
    <xf numFmtId="171" fontId="6" fillId="25" borderId="12" xfId="16" applyFont="1" applyFill="1" applyBorder="1" applyAlignment="1">
      <alignment horizontal="center" vertical="center" wrapText="1"/>
    </xf>
    <xf numFmtId="171" fontId="6" fillId="25" borderId="13" xfId="16" applyFont="1" applyFill="1" applyBorder="1" applyAlignment="1">
      <alignment horizontal="center" vertical="center" wrapText="1"/>
    </xf>
    <xf numFmtId="171" fontId="6" fillId="25" borderId="8" xfId="16" applyFont="1" applyFill="1" applyBorder="1" applyAlignment="1">
      <alignment horizontal="center" vertical="center"/>
    </xf>
    <xf numFmtId="171" fontId="6" fillId="25" borderId="0" xfId="16" applyFont="1" applyFill="1" applyAlignment="1">
      <alignment horizontal="center" vertical="center"/>
    </xf>
    <xf numFmtId="171" fontId="6" fillId="25" borderId="30" xfId="16" applyFont="1" applyFill="1" applyBorder="1" applyAlignment="1">
      <alignment horizontal="center" vertical="center"/>
    </xf>
    <xf numFmtId="171" fontId="6" fillId="25" borderId="1" xfId="16" applyFont="1" applyFill="1" applyBorder="1" applyAlignment="1">
      <alignment horizontal="center" vertical="center"/>
    </xf>
    <xf numFmtId="0" fontId="6" fillId="15" borderId="0" xfId="0" applyFont="1" applyFill="1" applyAlignment="1">
      <alignment horizontal="center" vertical="center"/>
    </xf>
    <xf numFmtId="171" fontId="6" fillId="25" borderId="29" xfId="16" applyFont="1" applyFill="1" applyBorder="1" applyAlignment="1">
      <alignment horizontal="center" vertical="center"/>
    </xf>
    <xf numFmtId="171" fontId="6" fillId="25" borderId="13" xfId="16" applyFont="1" applyFill="1" applyBorder="1" applyAlignment="1">
      <alignment horizontal="center" vertical="center"/>
    </xf>
    <xf numFmtId="171" fontId="6" fillId="16" borderId="0" xfId="16" applyFont="1" applyFill="1" applyAlignment="1">
      <alignment horizontal="left" vertical="center"/>
    </xf>
    <xf numFmtId="0" fontId="6" fillId="25" borderId="29" xfId="0" applyFont="1" applyFill="1" applyBorder="1" applyAlignment="1">
      <alignment horizontal="center" vertical="center" wrapText="1"/>
    </xf>
    <xf numFmtId="0" fontId="6" fillId="25" borderId="13" xfId="0" applyFont="1" applyFill="1" applyBorder="1" applyAlignment="1">
      <alignment horizontal="center" vertical="center" wrapText="1"/>
    </xf>
    <xf numFmtId="0" fontId="6" fillId="25" borderId="12" xfId="0" applyFont="1" applyFill="1" applyBorder="1" applyAlignment="1">
      <alignment horizontal="center" vertical="center" wrapText="1"/>
    </xf>
    <xf numFmtId="0" fontId="6" fillId="0" borderId="0" xfId="0" applyFont="1" applyAlignment="1">
      <alignment horizontal="center"/>
    </xf>
    <xf numFmtId="0" fontId="6" fillId="0" borderId="0" xfId="0" applyFont="1" applyAlignment="1">
      <alignment horizontal="center" vertical="center"/>
    </xf>
    <xf numFmtId="0" fontId="6" fillId="0" borderId="9" xfId="0" applyFont="1" applyBorder="1" applyAlignment="1">
      <alignment horizontal="center" vertical="center"/>
    </xf>
    <xf numFmtId="0" fontId="6" fillId="25" borderId="6" xfId="0" applyFont="1" applyFill="1" applyBorder="1" applyAlignment="1">
      <alignment horizontal="center" vertical="center" wrapText="1"/>
    </xf>
    <xf numFmtId="0" fontId="6" fillId="25" borderId="7" xfId="0" applyFont="1" applyFill="1" applyBorder="1" applyAlignment="1">
      <alignment horizontal="center" vertical="center" wrapText="1"/>
    </xf>
    <xf numFmtId="0" fontId="6" fillId="25" borderId="9" xfId="0" applyFont="1" applyFill="1" applyBorder="1" applyAlignment="1">
      <alignment horizontal="center" vertical="center" wrapText="1"/>
    </xf>
    <xf numFmtId="0" fontId="6" fillId="25" borderId="10" xfId="0" applyFont="1" applyFill="1" applyBorder="1" applyAlignment="1">
      <alignment horizontal="center" vertical="center" wrapText="1"/>
    </xf>
    <xf numFmtId="0" fontId="6" fillId="25" borderId="13" xfId="0" quotePrefix="1" applyFont="1" applyFill="1" applyBorder="1" applyAlignment="1">
      <alignment horizontal="center" vertical="center" wrapText="1"/>
    </xf>
    <xf numFmtId="0" fontId="3" fillId="25" borderId="20" xfId="0" applyFont="1" applyFill="1" applyBorder="1" applyAlignment="1">
      <alignment vertical="center"/>
    </xf>
    <xf numFmtId="0" fontId="6" fillId="21" borderId="5" xfId="0" applyFont="1" applyFill="1" applyBorder="1" applyAlignment="1">
      <alignment horizontal="center" vertical="center"/>
    </xf>
    <xf numFmtId="0" fontId="6" fillId="21" borderId="20" xfId="0" applyFont="1" applyFill="1" applyBorder="1" applyAlignment="1">
      <alignment horizontal="center" vertical="center"/>
    </xf>
    <xf numFmtId="0" fontId="3" fillId="21" borderId="6" xfId="0" applyFont="1" applyFill="1" applyBorder="1" applyAlignment="1">
      <alignment vertical="center"/>
    </xf>
    <xf numFmtId="0" fontId="3" fillId="21" borderId="7" xfId="0" applyFont="1" applyFill="1" applyBorder="1" applyAlignment="1">
      <alignment vertical="center"/>
    </xf>
    <xf numFmtId="0" fontId="3" fillId="21" borderId="9" xfId="0" applyFont="1" applyFill="1" applyBorder="1" applyAlignment="1">
      <alignment vertical="center"/>
    </xf>
    <xf numFmtId="0" fontId="3" fillId="21" borderId="10" xfId="0" applyFont="1" applyFill="1" applyBorder="1" applyAlignment="1">
      <alignment vertical="center"/>
    </xf>
    <xf numFmtId="38" fontId="6" fillId="21" borderId="29" xfId="1" applyNumberFormat="1" applyFont="1" applyFill="1" applyBorder="1" applyAlignment="1">
      <alignment vertical="center"/>
    </xf>
    <xf numFmtId="38" fontId="6" fillId="21" borderId="13" xfId="1" applyNumberFormat="1" applyFont="1" applyFill="1" applyBorder="1" applyAlignment="1">
      <alignment vertical="center"/>
    </xf>
    <xf numFmtId="38" fontId="6" fillId="20" borderId="29" xfId="1" applyNumberFormat="1" applyFont="1" applyFill="1" applyBorder="1" applyAlignment="1">
      <alignment vertical="center"/>
    </xf>
    <xf numFmtId="38" fontId="6" fillId="20" borderId="13" xfId="1" applyNumberFormat="1" applyFont="1" applyFill="1" applyBorder="1" applyAlignment="1">
      <alignment vertical="center"/>
    </xf>
    <xf numFmtId="0" fontId="6" fillId="20" borderId="6" xfId="0" applyFont="1" applyFill="1" applyBorder="1" applyAlignment="1">
      <alignment horizontal="center" vertical="center"/>
    </xf>
    <xf numFmtId="0" fontId="6" fillId="20" borderId="9" xfId="0" applyFont="1" applyFill="1" applyBorder="1" applyAlignment="1">
      <alignment horizontal="center" vertical="center"/>
    </xf>
    <xf numFmtId="0" fontId="6" fillId="20" borderId="6" xfId="0" applyFont="1" applyFill="1" applyBorder="1" applyAlignment="1">
      <alignment vertical="center"/>
    </xf>
    <xf numFmtId="0" fontId="6" fillId="20" borderId="7" xfId="0" applyFont="1" applyFill="1" applyBorder="1" applyAlignment="1">
      <alignment vertical="center"/>
    </xf>
    <xf numFmtId="0" fontId="6" fillId="20" borderId="9" xfId="0" applyFont="1" applyFill="1" applyBorder="1" applyAlignment="1">
      <alignment vertical="center"/>
    </xf>
    <xf numFmtId="0" fontId="6" fillId="20" borderId="10" xfId="0" applyFont="1" applyFill="1" applyBorder="1" applyAlignment="1">
      <alignment vertical="center"/>
    </xf>
    <xf numFmtId="0" fontId="6" fillId="0" borderId="2"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1" xfId="0" applyFont="1" applyBorder="1" applyAlignment="1">
      <alignment horizontal="center" vertical="center" wrapText="1"/>
    </xf>
    <xf numFmtId="0" fontId="6" fillId="25" borderId="0" xfId="0" applyFont="1" applyFill="1" applyAlignment="1">
      <alignment horizontal="center" vertical="center" wrapText="1"/>
    </xf>
    <xf numFmtId="0" fontId="28" fillId="0" borderId="5" xfId="17" applyFont="1" applyBorder="1" applyAlignment="1">
      <alignment horizontal="center" wrapText="1"/>
    </xf>
    <xf numFmtId="0" fontId="28" fillId="0" borderId="6" xfId="17" applyFont="1" applyBorder="1" applyAlignment="1">
      <alignment horizontal="center"/>
    </xf>
    <xf numFmtId="0" fontId="28" fillId="0" borderId="7" xfId="17" applyFont="1" applyBorder="1" applyAlignment="1">
      <alignment horizontal="center"/>
    </xf>
    <xf numFmtId="0" fontId="28" fillId="0" borderId="8" xfId="17" applyFont="1" applyBorder="1" applyAlignment="1">
      <alignment horizontal="center"/>
    </xf>
    <xf numFmtId="0" fontId="28" fillId="0" borderId="0" xfId="17" applyFont="1" applyAlignment="1">
      <alignment horizontal="center"/>
    </xf>
    <xf numFmtId="0" fontId="28" fillId="0" borderId="30" xfId="17" applyFont="1" applyBorder="1" applyAlignment="1">
      <alignment horizontal="center"/>
    </xf>
    <xf numFmtId="0" fontId="28" fillId="0" borderId="20" xfId="17" applyFont="1" applyBorder="1" applyAlignment="1">
      <alignment horizontal="center"/>
    </xf>
    <xf numFmtId="0" fontId="28" fillId="0" borderId="9" xfId="17" applyFont="1" applyBorder="1" applyAlignment="1">
      <alignment horizontal="center"/>
    </xf>
    <xf numFmtId="0" fontId="28" fillId="0" borderId="10" xfId="17" applyFont="1" applyBorder="1" applyAlignment="1">
      <alignment horizontal="center"/>
    </xf>
    <xf numFmtId="0" fontId="32" fillId="0" borderId="2" xfId="17" applyFont="1" applyBorder="1" applyAlignment="1">
      <alignment horizontal="center" vertical="center"/>
    </xf>
    <xf numFmtId="0" fontId="32" fillId="0" borderId="25" xfId="17" applyFont="1" applyBorder="1" applyAlignment="1">
      <alignment horizontal="center" vertical="center"/>
    </xf>
    <xf numFmtId="0" fontId="32" fillId="0" borderId="21" xfId="17" applyFont="1" applyBorder="1" applyAlignment="1">
      <alignment horizontal="center" vertical="center"/>
    </xf>
    <xf numFmtId="0" fontId="23" fillId="26" borderId="25" xfId="0" applyFont="1" applyFill="1" applyBorder="1" applyAlignment="1">
      <alignment horizontal="center" vertical="center" wrapText="1"/>
    </xf>
    <xf numFmtId="0" fontId="23" fillId="26" borderId="21" xfId="0" applyFont="1" applyFill="1" applyBorder="1" applyAlignment="1">
      <alignment horizontal="center" vertical="center" wrapText="1"/>
    </xf>
    <xf numFmtId="0" fontId="33" fillId="15" borderId="0" xfId="0" applyFont="1" applyFill="1" applyAlignment="1">
      <alignment horizontal="center" vertical="center" wrapText="1"/>
    </xf>
    <xf numFmtId="0" fontId="33" fillId="15" borderId="9" xfId="0" applyFont="1" applyFill="1" applyBorder="1" applyAlignment="1">
      <alignment horizontal="center" vertical="center" wrapText="1"/>
    </xf>
    <xf numFmtId="0" fontId="79" fillId="15" borderId="0" xfId="11" applyFont="1" applyFill="1" applyAlignment="1">
      <alignment horizontal="center" vertical="center"/>
    </xf>
    <xf numFmtId="0" fontId="3" fillId="15" borderId="21" xfId="12" applyFill="1" applyBorder="1" applyAlignment="1">
      <alignment horizontal="left" vertical="center" wrapText="1"/>
    </xf>
    <xf numFmtId="0" fontId="3" fillId="15" borderId="1" xfId="12" applyFill="1" applyBorder="1" applyAlignment="1">
      <alignment horizontal="left" vertical="center" wrapText="1"/>
    </xf>
    <xf numFmtId="0" fontId="24" fillId="15" borderId="21" xfId="12" applyFont="1" applyFill="1" applyBorder="1" applyAlignment="1">
      <alignment horizontal="left" wrapText="1"/>
    </xf>
    <xf numFmtId="0" fontId="24" fillId="15" borderId="1" xfId="12" applyFont="1" applyFill="1" applyBorder="1" applyAlignment="1">
      <alignment horizontal="left" wrapText="1"/>
    </xf>
    <xf numFmtId="0" fontId="24" fillId="15" borderId="21" xfId="12" applyFont="1" applyFill="1" applyBorder="1" applyAlignment="1">
      <alignment horizontal="left" vertical="center" wrapText="1"/>
    </xf>
    <xf numFmtId="0" fontId="24" fillId="15" borderId="1" xfId="12" applyFont="1" applyFill="1" applyBorder="1" applyAlignment="1">
      <alignment horizontal="left" vertical="center" wrapText="1"/>
    </xf>
    <xf numFmtId="0" fontId="6" fillId="15" borderId="21" xfId="12" applyFont="1" applyFill="1" applyBorder="1" applyAlignment="1">
      <alignment horizontal="left"/>
    </xf>
    <xf numFmtId="0" fontId="6" fillId="15" borderId="1" xfId="12" applyFont="1" applyFill="1" applyBorder="1" applyAlignment="1">
      <alignment horizontal="left"/>
    </xf>
    <xf numFmtId="0" fontId="24" fillId="15" borderId="2" xfId="12" applyFont="1" applyFill="1" applyBorder="1" applyAlignment="1">
      <alignment horizontal="left" vertical="center" wrapText="1"/>
    </xf>
    <xf numFmtId="0" fontId="24" fillId="15" borderId="25" xfId="12" applyFont="1" applyFill="1" applyBorder="1" applyAlignment="1">
      <alignment horizontal="left"/>
    </xf>
    <xf numFmtId="0" fontId="24" fillId="15" borderId="21" xfId="12" applyFont="1" applyFill="1" applyBorder="1" applyAlignment="1">
      <alignment horizontal="left"/>
    </xf>
    <xf numFmtId="0" fontId="31" fillId="15" borderId="21" xfId="12" applyFont="1" applyFill="1" applyBorder="1" applyAlignment="1">
      <alignment horizontal="left" wrapText="1"/>
    </xf>
    <xf numFmtId="0" fontId="31" fillId="15" borderId="1" xfId="12" applyFont="1" applyFill="1" applyBorder="1" applyAlignment="1">
      <alignment horizontal="left" wrapText="1"/>
    </xf>
    <xf numFmtId="0" fontId="3" fillId="15" borderId="25" xfId="12" applyFill="1" applyBorder="1" applyAlignment="1">
      <alignment horizontal="left"/>
    </xf>
    <xf numFmtId="0" fontId="3" fillId="15" borderId="21" xfId="12" applyFill="1" applyBorder="1" applyAlignment="1">
      <alignment horizontal="left"/>
    </xf>
    <xf numFmtId="0" fontId="3" fillId="15" borderId="25" xfId="12" applyFill="1" applyBorder="1" applyAlignment="1">
      <alignment horizontal="left" indent="1"/>
    </xf>
    <xf numFmtId="0" fontId="3" fillId="15" borderId="21" xfId="12" applyFill="1" applyBorder="1" applyAlignment="1">
      <alignment horizontal="left" indent="1"/>
    </xf>
    <xf numFmtId="0" fontId="31" fillId="15" borderId="25" xfId="12" applyFont="1" applyFill="1" applyBorder="1" applyAlignment="1">
      <alignment horizontal="left"/>
    </xf>
    <xf numFmtId="0" fontId="31" fillId="15" borderId="21" xfId="12" applyFont="1" applyFill="1" applyBorder="1" applyAlignment="1">
      <alignment horizontal="left"/>
    </xf>
    <xf numFmtId="0" fontId="24" fillId="15" borderId="21" xfId="12" applyFont="1" applyFill="1" applyBorder="1" applyAlignment="1">
      <alignment horizontal="center" vertical="center" wrapText="1"/>
    </xf>
    <xf numFmtId="0" fontId="31" fillId="15" borderId="25" xfId="12" applyFont="1" applyFill="1" applyBorder="1" applyAlignment="1">
      <alignment horizontal="left" wrapText="1"/>
    </xf>
    <xf numFmtId="0" fontId="31" fillId="15" borderId="25" xfId="12" applyFont="1" applyFill="1" applyBorder="1" applyAlignment="1">
      <alignment horizontal="left" wrapText="1" indent="1"/>
    </xf>
    <xf numFmtId="0" fontId="31" fillId="15" borderId="21" xfId="12" applyFont="1" applyFill="1" applyBorder="1" applyAlignment="1">
      <alignment horizontal="left" wrapText="1" indent="1"/>
    </xf>
    <xf numFmtId="0" fontId="23" fillId="15" borderId="2" xfId="12" applyFont="1" applyFill="1" applyBorder="1" applyAlignment="1">
      <alignment horizontal="left" vertical="top" wrapText="1"/>
    </xf>
    <xf numFmtId="0" fontId="23" fillId="15" borderId="21" xfId="12" applyFont="1" applyFill="1" applyBorder="1" applyAlignment="1">
      <alignment horizontal="left" vertical="top" wrapText="1"/>
    </xf>
    <xf numFmtId="0" fontId="24" fillId="15" borderId="7" xfId="12" applyFont="1" applyFill="1" applyBorder="1" applyAlignment="1">
      <alignment horizontal="center" vertical="center" wrapText="1"/>
    </xf>
    <xf numFmtId="0" fontId="24" fillId="15" borderId="30" xfId="12" applyFont="1" applyFill="1" applyBorder="1" applyAlignment="1">
      <alignment horizontal="center" vertical="center" wrapText="1"/>
    </xf>
    <xf numFmtId="0" fontId="24" fillId="15" borderId="10" xfId="12" applyFont="1" applyFill="1" applyBorder="1" applyAlignment="1">
      <alignment horizontal="center" vertical="center" wrapText="1"/>
    </xf>
    <xf numFmtId="0" fontId="83" fillId="15" borderId="25" xfId="12" applyFont="1" applyFill="1" applyBorder="1" applyAlignment="1">
      <alignment horizontal="left" vertical="center" wrapText="1"/>
    </xf>
    <xf numFmtId="0" fontId="83" fillId="15" borderId="21" xfId="12" applyFont="1" applyFill="1" applyBorder="1" applyAlignment="1">
      <alignment horizontal="left" vertical="center" wrapText="1"/>
    </xf>
    <xf numFmtId="0" fontId="23" fillId="15" borderId="25" xfId="12" applyFont="1" applyFill="1" applyBorder="1" applyAlignment="1">
      <alignment horizontal="left" vertical="center" wrapText="1"/>
    </xf>
    <xf numFmtId="0" fontId="23" fillId="15" borderId="21" xfId="12" applyFont="1" applyFill="1" applyBorder="1" applyAlignment="1">
      <alignment horizontal="left" vertical="center" wrapText="1"/>
    </xf>
    <xf numFmtId="0" fontId="23" fillId="15" borderId="25" xfId="12" applyFont="1" applyFill="1" applyBorder="1" applyAlignment="1">
      <alignment horizontal="left"/>
    </xf>
    <xf numFmtId="0" fontId="23" fillId="15" borderId="21" xfId="12" applyFont="1" applyFill="1" applyBorder="1" applyAlignment="1">
      <alignment horizontal="left"/>
    </xf>
    <xf numFmtId="0" fontId="23" fillId="15" borderId="1" xfId="12" applyFont="1" applyFill="1" applyBorder="1" applyAlignment="1">
      <alignment horizontal="left"/>
    </xf>
    <xf numFmtId="0" fontId="6" fillId="15" borderId="25" xfId="12" applyFont="1" applyFill="1" applyBorder="1" applyAlignment="1">
      <alignment horizontal="left"/>
    </xf>
    <xf numFmtId="0" fontId="6" fillId="23" borderId="21" xfId="12" applyFont="1" applyFill="1" applyBorder="1" applyAlignment="1">
      <alignment horizontal="left"/>
    </xf>
    <xf numFmtId="0" fontId="6" fillId="23" borderId="1" xfId="12" applyFont="1" applyFill="1" applyBorder="1" applyAlignment="1">
      <alignment horizontal="left"/>
    </xf>
    <xf numFmtId="0" fontId="24" fillId="15" borderId="1" xfId="12" applyFont="1" applyFill="1" applyBorder="1" applyAlignment="1">
      <alignment horizontal="left"/>
    </xf>
    <xf numFmtId="0" fontId="32" fillId="0" borderId="9" xfId="12" applyFont="1" applyBorder="1" applyAlignment="1">
      <alignment horizontal="center" vertical="center"/>
    </xf>
    <xf numFmtId="0" fontId="23" fillId="22" borderId="29" xfId="12" applyFont="1" applyFill="1" applyBorder="1" applyAlignment="1">
      <alignment horizontal="left" vertical="center" wrapText="1"/>
    </xf>
    <xf numFmtId="0" fontId="23" fillId="22" borderId="13" xfId="12" applyFont="1" applyFill="1" applyBorder="1" applyAlignment="1">
      <alignment horizontal="left" vertical="center" wrapText="1"/>
    </xf>
    <xf numFmtId="0" fontId="23" fillId="22" borderId="0" xfId="12" applyFont="1" applyFill="1" applyAlignment="1">
      <alignment horizontal="left" vertical="center"/>
    </xf>
    <xf numFmtId="0" fontId="23" fillId="22" borderId="30" xfId="12" applyFont="1" applyFill="1" applyBorder="1" applyAlignment="1">
      <alignment horizontal="left" vertical="center"/>
    </xf>
    <xf numFmtId="0" fontId="23" fillId="22" borderId="9" xfId="12" applyFont="1" applyFill="1" applyBorder="1" applyAlignment="1">
      <alignment horizontal="left" vertical="center"/>
    </xf>
    <xf numFmtId="0" fontId="23" fillId="22" borderId="10" xfId="12" applyFont="1" applyFill="1" applyBorder="1" applyAlignment="1">
      <alignment horizontal="left" vertical="center"/>
    </xf>
    <xf numFmtId="1" fontId="23" fillId="22" borderId="12" xfId="12" applyNumberFormat="1" applyFont="1" applyFill="1" applyBorder="1" applyAlignment="1">
      <alignment horizontal="center" vertical="center" wrapText="1"/>
    </xf>
    <xf numFmtId="1" fontId="23" fillId="22" borderId="13" xfId="12" applyNumberFormat="1" applyFont="1" applyFill="1" applyBorder="1" applyAlignment="1">
      <alignment horizontal="center" vertical="center" wrapText="1"/>
    </xf>
    <xf numFmtId="1" fontId="23" fillId="22" borderId="12" xfId="12" applyNumberFormat="1" applyFont="1" applyFill="1" applyBorder="1" applyAlignment="1">
      <alignment horizontal="center" vertical="center"/>
    </xf>
    <xf numFmtId="1" fontId="23" fillId="22" borderId="13" xfId="12" applyNumberFormat="1" applyFont="1" applyFill="1" applyBorder="1" applyAlignment="1">
      <alignment horizontal="center" vertical="center"/>
    </xf>
    <xf numFmtId="1" fontId="23" fillId="22" borderId="29" xfId="12" applyNumberFormat="1" applyFont="1" applyFill="1" applyBorder="1" applyAlignment="1">
      <alignment horizontal="center" vertical="center" wrapText="1"/>
    </xf>
    <xf numFmtId="0" fontId="23" fillId="22" borderId="29" xfId="12" applyFont="1" applyFill="1" applyBorder="1" applyAlignment="1">
      <alignment horizontal="center" vertical="center" wrapText="1"/>
    </xf>
    <xf numFmtId="0" fontId="23" fillId="22" borderId="13" xfId="12" applyFont="1" applyFill="1" applyBorder="1" applyAlignment="1">
      <alignment horizontal="center" vertical="center" wrapText="1"/>
    </xf>
    <xf numFmtId="0" fontId="3" fillId="15" borderId="2" xfId="12" applyFill="1" applyBorder="1"/>
    <xf numFmtId="0" fontId="3" fillId="15" borderId="25" xfId="12" applyFill="1" applyBorder="1"/>
    <xf numFmtId="0" fontId="3" fillId="15" borderId="21" xfId="12" applyFill="1" applyBorder="1"/>
    <xf numFmtId="0" fontId="3" fillId="15" borderId="2" xfId="12" quotePrefix="1" applyFill="1" applyBorder="1"/>
    <xf numFmtId="0" fontId="3" fillId="15" borderId="25" xfId="12" quotePrefix="1" applyFill="1" applyBorder="1"/>
    <xf numFmtId="0" fontId="3" fillId="15" borderId="21" xfId="12" quotePrefix="1" applyFill="1" applyBorder="1"/>
    <xf numFmtId="0" fontId="3" fillId="15" borderId="2" xfId="12" applyFill="1" applyBorder="1" applyAlignment="1">
      <alignment horizontal="left" indent="2"/>
    </xf>
    <xf numFmtId="0" fontId="3" fillId="15" borderId="25" xfId="12" applyFill="1" applyBorder="1" applyAlignment="1">
      <alignment horizontal="left" indent="2"/>
    </xf>
    <xf numFmtId="0" fontId="3" fillId="15" borderId="21" xfId="12" applyFill="1" applyBorder="1" applyAlignment="1">
      <alignment horizontal="left" indent="2"/>
    </xf>
    <xf numFmtId="0" fontId="6" fillId="0" borderId="2" xfId="12" applyFont="1" applyBorder="1" applyAlignment="1">
      <alignment horizontal="left"/>
    </xf>
    <xf numFmtId="0" fontId="6" fillId="0" borderId="25" xfId="12" applyFont="1" applyBorder="1" applyAlignment="1">
      <alignment horizontal="left"/>
    </xf>
    <xf numFmtId="0" fontId="6" fillId="0" borderId="21" xfId="12" applyFont="1" applyBorder="1" applyAlignment="1">
      <alignment horizontal="left"/>
    </xf>
    <xf numFmtId="9" fontId="5" fillId="15" borderId="20" xfId="12" applyNumberFormat="1" applyFont="1" applyFill="1" applyBorder="1"/>
    <xf numFmtId="9" fontId="5" fillId="15" borderId="9" xfId="12" applyNumberFormat="1" applyFont="1" applyFill="1" applyBorder="1"/>
    <xf numFmtId="9" fontId="5" fillId="15" borderId="10" xfId="12" applyNumberFormat="1" applyFont="1" applyFill="1" applyBorder="1"/>
    <xf numFmtId="0" fontId="6" fillId="15" borderId="2" xfId="12" applyFont="1" applyFill="1" applyBorder="1"/>
    <xf numFmtId="0" fontId="6" fillId="15" borderId="25" xfId="12" applyFont="1" applyFill="1" applyBorder="1"/>
    <xf numFmtId="0" fontId="6" fillId="15" borderId="21" xfId="12" applyFont="1" applyFill="1" applyBorder="1"/>
    <xf numFmtId="0" fontId="5" fillId="15" borderId="2" xfId="12" applyFont="1" applyFill="1" applyBorder="1"/>
    <xf numFmtId="0" fontId="5" fillId="15" borderId="25" xfId="12" applyFont="1" applyFill="1" applyBorder="1"/>
    <xf numFmtId="0" fontId="5" fillId="15" borderId="21" xfId="12" applyFont="1" applyFill="1" applyBorder="1"/>
    <xf numFmtId="0" fontId="3" fillId="0" borderId="2" xfId="12" applyBorder="1"/>
    <xf numFmtId="0" fontId="3" fillId="0" borderId="25" xfId="12" applyBorder="1"/>
    <xf numFmtId="0" fontId="3" fillId="0" borderId="21" xfId="12" applyBorder="1"/>
    <xf numFmtId="0" fontId="6" fillId="15" borderId="2" xfId="12" applyFont="1" applyFill="1" applyBorder="1" applyAlignment="1">
      <alignment horizontal="left"/>
    </xf>
    <xf numFmtId="0" fontId="6" fillId="23" borderId="2" xfId="12" applyFont="1" applyFill="1" applyBorder="1"/>
    <xf numFmtId="0" fontId="6" fillId="23" borderId="25" xfId="12" applyFont="1" applyFill="1" applyBorder="1"/>
    <xf numFmtId="0" fontId="6" fillId="23" borderId="21" xfId="12" applyFont="1" applyFill="1" applyBorder="1"/>
    <xf numFmtId="0" fontId="9" fillId="15" borderId="2" xfId="12" applyFont="1" applyFill="1" applyBorder="1"/>
    <xf numFmtId="0" fontId="9" fillId="15" borderId="25" xfId="12" applyFont="1" applyFill="1" applyBorder="1"/>
    <xf numFmtId="0" fontId="9" fillId="15" borderId="21" xfId="12" applyFont="1" applyFill="1" applyBorder="1"/>
    <xf numFmtId="0" fontId="6" fillId="26" borderId="2" xfId="12" applyFont="1" applyFill="1" applyBorder="1" applyAlignment="1">
      <alignment horizontal="left" vertical="center"/>
    </xf>
    <xf numFmtId="0" fontId="6" fillId="26" borderId="25" xfId="12" applyFont="1" applyFill="1" applyBorder="1" applyAlignment="1">
      <alignment horizontal="left" vertical="center"/>
    </xf>
    <xf numFmtId="0" fontId="3" fillId="15" borderId="2" xfId="12" quotePrefix="1" applyFill="1" applyBorder="1" applyAlignment="1">
      <alignment horizontal="left"/>
    </xf>
    <xf numFmtId="0" fontId="3" fillId="15" borderId="20" xfId="12" applyFill="1" applyBorder="1" applyAlignment="1">
      <alignment horizontal="left" vertical="distributed" wrapText="1"/>
    </xf>
    <xf numFmtId="0" fontId="3" fillId="15" borderId="9" xfId="12" applyFill="1" applyBorder="1" applyAlignment="1">
      <alignment horizontal="left" vertical="distributed" wrapText="1"/>
    </xf>
    <xf numFmtId="0" fontId="3" fillId="15" borderId="5" xfId="12" applyFill="1" applyBorder="1" applyAlignment="1">
      <alignment horizontal="left" vertical="distributed" wrapText="1"/>
    </xf>
    <xf numFmtId="0" fontId="3" fillId="15" borderId="6" xfId="12" applyFill="1" applyBorder="1" applyAlignment="1">
      <alignment horizontal="left" vertical="distributed" wrapText="1"/>
    </xf>
    <xf numFmtId="0" fontId="3" fillId="15" borderId="5" xfId="12" applyFill="1" applyBorder="1"/>
    <xf numFmtId="0" fontId="3" fillId="15" borderId="6" xfId="12" applyFill="1" applyBorder="1"/>
    <xf numFmtId="0" fontId="3" fillId="15" borderId="20" xfId="12" applyFill="1" applyBorder="1"/>
    <xf numFmtId="0" fontId="3" fillId="15" borderId="9" xfId="12" applyFill="1" applyBorder="1"/>
    <xf numFmtId="0" fontId="6" fillId="26" borderId="29" xfId="12" applyFont="1" applyFill="1" applyBorder="1" applyAlignment="1">
      <alignment horizontal="center" vertical="center" wrapText="1"/>
    </xf>
    <xf numFmtId="0" fontId="6" fillId="26" borderId="12" xfId="12" applyFont="1" applyFill="1" applyBorder="1" applyAlignment="1">
      <alignment horizontal="center" vertical="center" wrapText="1"/>
    </xf>
    <xf numFmtId="0" fontId="6" fillId="26" borderId="13" xfId="12" applyFont="1" applyFill="1" applyBorder="1" applyAlignment="1">
      <alignment horizontal="center" vertical="center" wrapText="1"/>
    </xf>
    <xf numFmtId="0" fontId="6" fillId="26" borderId="2" xfId="12" applyFont="1" applyFill="1" applyBorder="1" applyAlignment="1">
      <alignment vertical="center"/>
    </xf>
    <xf numFmtId="0" fontId="6" fillId="26" borderId="25" xfId="12" applyFont="1" applyFill="1" applyBorder="1" applyAlignment="1">
      <alignment vertical="center"/>
    </xf>
    <xf numFmtId="0" fontId="6" fillId="26" borderId="21" xfId="12" applyFont="1" applyFill="1" applyBorder="1" applyAlignment="1">
      <alignment vertical="center"/>
    </xf>
    <xf numFmtId="0" fontId="6" fillId="26" borderId="8" xfId="12" applyFont="1" applyFill="1" applyBorder="1" applyAlignment="1">
      <alignment vertical="center"/>
    </xf>
    <xf numFmtId="0" fontId="6" fillId="26" borderId="0" xfId="12" applyFont="1" applyFill="1" applyAlignment="1">
      <alignment vertical="center"/>
    </xf>
    <xf numFmtId="0" fontId="6" fillId="26" borderId="20" xfId="12" applyFont="1" applyFill="1" applyBorder="1" applyAlignment="1">
      <alignment vertical="center"/>
    </xf>
    <xf numFmtId="0" fontId="6" fillId="26" borderId="9" xfId="12" applyFont="1" applyFill="1" applyBorder="1" applyAlignment="1">
      <alignment vertical="center"/>
    </xf>
    <xf numFmtId="0" fontId="23" fillId="15" borderId="0" xfId="12" applyFont="1" applyFill="1" applyAlignment="1">
      <alignment horizontal="left"/>
    </xf>
    <xf numFmtId="0" fontId="3" fillId="15" borderId="0" xfId="12" applyFill="1" applyAlignment="1">
      <alignment horizontal="left"/>
    </xf>
    <xf numFmtId="0" fontId="3" fillId="15" borderId="2" xfId="12" applyFill="1" applyBorder="1" applyAlignment="1">
      <alignment horizontal="left"/>
    </xf>
    <xf numFmtId="0" fontId="3" fillId="15" borderId="29" xfId="12" applyFill="1" applyBorder="1" applyAlignment="1">
      <alignment horizontal="center" vertical="center" wrapText="1"/>
    </xf>
    <xf numFmtId="0" fontId="3" fillId="15" borderId="12" xfId="12" applyFill="1" applyBorder="1" applyAlignment="1">
      <alignment horizontal="center" vertical="center" wrapText="1"/>
    </xf>
    <xf numFmtId="0" fontId="3" fillId="15" borderId="13" xfId="12" applyFill="1" applyBorder="1" applyAlignment="1">
      <alignment horizontal="center" vertical="center" wrapText="1"/>
    </xf>
    <xf numFmtId="0" fontId="6" fillId="30" borderId="21" xfId="12" applyFont="1" applyFill="1" applyBorder="1" applyAlignment="1">
      <alignment horizontal="left"/>
    </xf>
    <xf numFmtId="0" fontId="6" fillId="30" borderId="1" xfId="12" applyFont="1" applyFill="1" applyBorder="1" applyAlignment="1">
      <alignment horizontal="left"/>
    </xf>
    <xf numFmtId="0" fontId="23" fillId="30" borderId="25" xfId="12" applyFont="1" applyFill="1" applyBorder="1" applyAlignment="1">
      <alignment horizontal="left"/>
    </xf>
    <xf numFmtId="0" fontId="23" fillId="30" borderId="21" xfId="12" applyFont="1" applyFill="1" applyBorder="1" applyAlignment="1">
      <alignment horizontal="left"/>
    </xf>
    <xf numFmtId="0" fontId="3" fillId="15" borderId="21" xfId="12" applyFill="1" applyBorder="1" applyAlignment="1">
      <alignment horizontal="center" vertical="center" wrapText="1"/>
    </xf>
    <xf numFmtId="0" fontId="6" fillId="23" borderId="2" xfId="12" applyFont="1" applyFill="1" applyBorder="1" applyAlignment="1">
      <alignment horizontal="left"/>
    </xf>
    <xf numFmtId="0" fontId="3" fillId="15" borderId="30" xfId="12" applyFill="1" applyBorder="1" applyAlignment="1">
      <alignment horizontal="center" vertical="center" wrapText="1"/>
    </xf>
    <xf numFmtId="0" fontId="23" fillId="15" borderId="2" xfId="12" applyFont="1" applyFill="1" applyBorder="1" applyAlignment="1">
      <alignment horizontal="left"/>
    </xf>
    <xf numFmtId="0" fontId="83" fillId="15" borderId="2" xfId="12" applyFont="1" applyFill="1" applyBorder="1" applyAlignment="1">
      <alignment horizontal="left" vertical="center" wrapText="1"/>
    </xf>
    <xf numFmtId="0" fontId="3" fillId="15" borderId="2" xfId="12" applyFill="1" applyBorder="1" applyAlignment="1">
      <alignment horizontal="left" vertical="center" wrapText="1"/>
    </xf>
    <xf numFmtId="0" fontId="24" fillId="15" borderId="2" xfId="12" applyFont="1" applyFill="1" applyBorder="1" applyAlignment="1">
      <alignment horizontal="left"/>
    </xf>
    <xf numFmtId="0" fontId="3" fillId="15" borderId="2" xfId="12" applyFill="1" applyBorder="1" applyAlignment="1">
      <alignment horizontal="left" wrapText="1"/>
    </xf>
    <xf numFmtId="0" fontId="3" fillId="15" borderId="21" xfId="12" applyFill="1" applyBorder="1" applyAlignment="1">
      <alignment horizontal="left" wrapText="1"/>
    </xf>
    <xf numFmtId="0" fontId="3" fillId="15" borderId="2" xfId="12" applyFill="1" applyBorder="1" applyAlignment="1">
      <alignment horizontal="left" wrapText="1" indent="1"/>
    </xf>
    <xf numFmtId="0" fontId="3" fillId="15" borderId="21" xfId="12" applyFill="1" applyBorder="1" applyAlignment="1">
      <alignment horizontal="left" wrapText="1" indent="1"/>
    </xf>
    <xf numFmtId="0" fontId="3" fillId="15" borderId="7" xfId="12" applyFill="1" applyBorder="1" applyAlignment="1">
      <alignment horizontal="center" vertical="center" wrapText="1"/>
    </xf>
    <xf numFmtId="0" fontId="24" fillId="15" borderId="2" xfId="12" applyFont="1" applyFill="1" applyBorder="1" applyAlignment="1">
      <alignment horizontal="left" wrapText="1"/>
    </xf>
    <xf numFmtId="0" fontId="9" fillId="15" borderId="2" xfId="12" applyFont="1" applyFill="1" applyBorder="1" applyAlignment="1">
      <alignment horizontal="left" indent="1"/>
    </xf>
    <xf numFmtId="0" fontId="9" fillId="15" borderId="21" xfId="12" applyFont="1" applyFill="1" applyBorder="1" applyAlignment="1">
      <alignment horizontal="left" indent="1"/>
    </xf>
    <xf numFmtId="0" fontId="24" fillId="15" borderId="2" xfId="12" applyFont="1" applyFill="1" applyBorder="1" applyAlignment="1">
      <alignment horizontal="center"/>
    </xf>
    <xf numFmtId="0" fontId="24" fillId="15" borderId="21" xfId="12" applyFont="1" applyFill="1" applyBorder="1" applyAlignment="1">
      <alignment horizontal="center"/>
    </xf>
    <xf numFmtId="0" fontId="24" fillId="15" borderId="2" xfId="12" applyFont="1" applyFill="1" applyBorder="1" applyAlignment="1">
      <alignment horizontal="center" vertical="center" wrapText="1"/>
    </xf>
    <xf numFmtId="0" fontId="24" fillId="15" borderId="25" xfId="12" applyFont="1" applyFill="1" applyBorder="1" applyAlignment="1">
      <alignment horizontal="center" vertical="center" wrapText="1"/>
    </xf>
    <xf numFmtId="0" fontId="9" fillId="15" borderId="2" xfId="12" applyFont="1" applyFill="1" applyBorder="1" applyAlignment="1">
      <alignment horizontal="left"/>
    </xf>
    <xf numFmtId="0" fontId="9" fillId="15" borderId="21" xfId="12" applyFont="1" applyFill="1" applyBorder="1" applyAlignment="1">
      <alignment horizontal="left"/>
    </xf>
    <xf numFmtId="0" fontId="3" fillId="15" borderId="2" xfId="12" applyFill="1" applyBorder="1" applyAlignment="1">
      <alignment horizontal="left" indent="1"/>
    </xf>
    <xf numFmtId="0" fontId="6" fillId="23" borderId="25" xfId="0" applyFont="1" applyFill="1" applyBorder="1" applyAlignment="1">
      <alignment horizontal="left" wrapText="1"/>
    </xf>
    <xf numFmtId="0" fontId="24" fillId="23" borderId="25" xfId="0" applyFont="1" applyFill="1" applyBorder="1"/>
    <xf numFmtId="0" fontId="24" fillId="23" borderId="21" xfId="0" applyFont="1" applyFill="1" applyBorder="1"/>
    <xf numFmtId="0" fontId="3" fillId="15" borderId="6" xfId="0" applyFont="1" applyFill="1" applyBorder="1" applyAlignment="1">
      <alignment horizontal="left"/>
    </xf>
    <xf numFmtId="0" fontId="24" fillId="15" borderId="6" xfId="0" applyFont="1" applyFill="1" applyBorder="1"/>
    <xf numFmtId="0" fontId="24" fillId="15" borderId="21" xfId="0" applyFont="1" applyFill="1" applyBorder="1"/>
    <xf numFmtId="0" fontId="3" fillId="23" borderId="25" xfId="0" applyFont="1" applyFill="1" applyBorder="1"/>
    <xf numFmtId="0" fontId="6" fillId="23" borderId="25" xfId="0" applyFont="1" applyFill="1" applyBorder="1"/>
    <xf numFmtId="0" fontId="23" fillId="23" borderId="25" xfId="0" applyFont="1" applyFill="1" applyBorder="1" applyAlignment="1">
      <alignment horizontal="center"/>
    </xf>
    <xf numFmtId="0" fontId="23" fillId="23" borderId="2" xfId="0" applyFont="1" applyFill="1" applyBorder="1" applyAlignment="1">
      <alignment horizontal="center"/>
    </xf>
    <xf numFmtId="0" fontId="7" fillId="15" borderId="0" xfId="0" applyFont="1" applyFill="1" applyAlignment="1">
      <alignment horizontal="center" vertical="center"/>
    </xf>
    <xf numFmtId="0" fontId="3" fillId="23" borderId="2" xfId="0" applyFont="1" applyFill="1" applyBorder="1"/>
    <xf numFmtId="0" fontId="6" fillId="26" borderId="1" xfId="0" applyFont="1" applyFill="1" applyBorder="1" applyAlignment="1">
      <alignment horizontal="center" vertical="center" wrapText="1"/>
    </xf>
    <xf numFmtId="0" fontId="24" fillId="26" borderId="1" xfId="0" applyFont="1" applyFill="1" applyBorder="1" applyAlignment="1">
      <alignment horizontal="center" vertical="center" wrapText="1"/>
    </xf>
    <xf numFmtId="0" fontId="23" fillId="23" borderId="21" xfId="0" applyFont="1" applyFill="1" applyBorder="1" applyAlignment="1">
      <alignment horizontal="center"/>
    </xf>
    <xf numFmtId="0" fontId="6" fillId="23" borderId="25" xfId="0" applyFont="1" applyFill="1" applyBorder="1" applyAlignment="1">
      <alignment horizontal="center"/>
    </xf>
    <xf numFmtId="0" fontId="6" fillId="23" borderId="21" xfId="0" applyFont="1" applyFill="1" applyBorder="1" applyAlignment="1">
      <alignment horizontal="center"/>
    </xf>
    <xf numFmtId="0" fontId="3" fillId="23" borderId="21" xfId="0" applyFont="1" applyFill="1" applyBorder="1"/>
    <xf numFmtId="0" fontId="3" fillId="26" borderId="1" xfId="0" applyFont="1" applyFill="1" applyBorder="1" applyAlignment="1">
      <alignment horizontal="center" vertical="center" wrapText="1"/>
    </xf>
    <xf numFmtId="0" fontId="3" fillId="15" borderId="6" xfId="0" applyFont="1" applyFill="1" applyBorder="1"/>
    <xf numFmtId="0" fontId="6" fillId="23" borderId="2" xfId="0" applyFont="1" applyFill="1" applyBorder="1" applyAlignment="1">
      <alignment horizontal="center"/>
    </xf>
    <xf numFmtId="0" fontId="43" fillId="23" borderId="2" xfId="0" applyFont="1" applyFill="1" applyBorder="1" applyAlignment="1">
      <alignment horizontal="left"/>
    </xf>
    <xf numFmtId="0" fontId="43" fillId="23" borderId="25" xfId="0" applyFont="1" applyFill="1" applyBorder="1" applyAlignment="1">
      <alignment horizontal="left"/>
    </xf>
    <xf numFmtId="0" fontId="43" fillId="23" borderId="21" xfId="0" applyFont="1" applyFill="1" applyBorder="1" applyAlignment="1">
      <alignment horizontal="left"/>
    </xf>
    <xf numFmtId="0" fontId="6" fillId="23" borderId="2" xfId="0" applyFont="1" applyFill="1" applyBorder="1"/>
    <xf numFmtId="0" fontId="7" fillId="16" borderId="30" xfId="0" applyFont="1" applyFill="1" applyBorder="1" applyAlignment="1">
      <alignment horizontal="center" vertical="center" wrapText="1"/>
    </xf>
    <xf numFmtId="0" fontId="7" fillId="16" borderId="12" xfId="0" applyFont="1" applyFill="1" applyBorder="1" applyAlignment="1">
      <alignment horizontal="center" vertical="center" wrapText="1"/>
    </xf>
    <xf numFmtId="0" fontId="7" fillId="16" borderId="8" xfId="0" applyFont="1" applyFill="1" applyBorder="1" applyAlignment="1">
      <alignment horizontal="center" vertical="center" wrapText="1"/>
    </xf>
    <xf numFmtId="0" fontId="6" fillId="25" borderId="1" xfId="0" applyFont="1" applyFill="1" applyBorder="1" applyAlignment="1">
      <alignment horizontal="center" vertical="center" wrapText="1"/>
    </xf>
    <xf numFmtId="0" fontId="42" fillId="26" borderId="1" xfId="0" applyFont="1" applyFill="1" applyBorder="1" applyAlignment="1">
      <alignment vertical="center" wrapText="1"/>
    </xf>
    <xf numFmtId="0" fontId="6" fillId="26" borderId="5" xfId="0" applyFont="1" applyFill="1" applyBorder="1" applyAlignment="1">
      <alignment horizontal="center" vertical="center" wrapText="1"/>
    </xf>
    <xf numFmtId="0" fontId="6" fillId="26" borderId="7" xfId="0" applyFont="1" applyFill="1" applyBorder="1" applyAlignment="1">
      <alignment horizontal="center" vertical="center" wrapText="1"/>
    </xf>
    <xf numFmtId="0" fontId="6" fillId="26" borderId="20" xfId="0" applyFont="1" applyFill="1" applyBorder="1" applyAlignment="1">
      <alignment horizontal="center" vertical="center" wrapText="1"/>
    </xf>
    <xf numFmtId="0" fontId="6" fillId="26" borderId="10" xfId="0" applyFont="1" applyFill="1" applyBorder="1" applyAlignment="1">
      <alignment horizontal="center" vertical="center" wrapText="1"/>
    </xf>
    <xf numFmtId="0" fontId="6" fillId="26" borderId="29" xfId="0" applyFont="1" applyFill="1" applyBorder="1" applyAlignment="1">
      <alignment horizontal="center" vertical="center" wrapText="1"/>
    </xf>
    <xf numFmtId="0" fontId="6" fillId="26" borderId="13" xfId="0" applyFont="1" applyFill="1" applyBorder="1" applyAlignment="1">
      <alignment horizontal="center" vertical="center" wrapText="1"/>
    </xf>
    <xf numFmtId="0" fontId="3" fillId="26" borderId="1" xfId="0" applyFont="1" applyFill="1" applyBorder="1" applyAlignment="1">
      <alignment vertical="center" wrapText="1"/>
    </xf>
    <xf numFmtId="0" fontId="6" fillId="23" borderId="2" xfId="0" applyFont="1" applyFill="1" applyBorder="1" applyAlignment="1">
      <alignment horizontal="left"/>
    </xf>
    <xf numFmtId="0" fontId="6" fillId="23" borderId="25" xfId="0" applyFont="1" applyFill="1" applyBorder="1" applyAlignment="1">
      <alignment horizontal="left"/>
    </xf>
    <xf numFmtId="0" fontId="6" fillId="23" borderId="21" xfId="0" applyFont="1" applyFill="1" applyBorder="1" applyAlignment="1">
      <alignment horizontal="left"/>
    </xf>
    <xf numFmtId="38" fontId="3" fillId="9" borderId="1" xfId="10" applyNumberFormat="1" applyFont="1" applyFill="1" applyAlignment="1">
      <protection locked="0"/>
    </xf>
    <xf numFmtId="38" fontId="6" fillId="11" borderId="29" xfId="7" applyNumberFormat="1" applyFont="1" applyFill="1" applyBorder="1" applyAlignment="1" applyProtection="1"/>
    <xf numFmtId="38" fontId="6" fillId="11" borderId="1" xfId="7" applyNumberFormat="1" applyFont="1" applyFill="1" applyAlignment="1" applyProtection="1"/>
    <xf numFmtId="3" fontId="3" fillId="11" borderId="29" xfId="22" applyFont="1" applyFill="1" applyBorder="1" applyAlignment="1" applyProtection="1"/>
    <xf numFmtId="0" fontId="6" fillId="9" borderId="59" xfId="8" applyFont="1" applyFill="1" applyBorder="1" applyAlignment="1" applyProtection="1"/>
    <xf numFmtId="0" fontId="6" fillId="9" borderId="1" xfId="0" applyFont="1" applyFill="1" applyBorder="1"/>
    <xf numFmtId="0" fontId="6" fillId="9" borderId="13" xfId="0" applyFont="1" applyFill="1" applyBorder="1"/>
    <xf numFmtId="0" fontId="6" fillId="9" borderId="60" xfId="8" applyFont="1" applyFill="1" applyBorder="1" applyAlignment="1" applyProtection="1"/>
    <xf numFmtId="0" fontId="6" fillId="9" borderId="29" xfId="0" applyFont="1" applyFill="1" applyBorder="1"/>
    <xf numFmtId="0" fontId="6" fillId="27" borderId="58" xfId="28" applyFont="1" applyFill="1" applyBorder="1" applyAlignment="1" applyProtection="1"/>
    <xf numFmtId="0" fontId="3" fillId="27" borderId="13" xfId="0" applyFont="1" applyFill="1" applyBorder="1"/>
    <xf numFmtId="0" fontId="3" fillId="27" borderId="62" xfId="0" applyFont="1" applyFill="1" applyBorder="1"/>
    <xf numFmtId="0" fontId="6" fillId="9" borderId="1" xfId="0" applyFont="1" applyFill="1" applyBorder="1" applyAlignment="1">
      <alignment horizontal="center" vertical="center" wrapText="1"/>
    </xf>
    <xf numFmtId="3" fontId="3" fillId="11" borderId="1" xfId="22" applyFont="1" applyFill="1" applyAlignment="1" applyProtection="1"/>
    <xf numFmtId="49" fontId="32" fillId="9" borderId="17" xfId="12" applyNumberFormat="1" applyFont="1" applyFill="1" applyBorder="1" applyAlignment="1">
      <alignment horizontal="center" vertical="center"/>
    </xf>
    <xf numFmtId="49" fontId="32" fillId="9" borderId="18" xfId="12" applyNumberFormat="1" applyFont="1" applyFill="1" applyBorder="1" applyAlignment="1">
      <alignment horizontal="center" vertical="center"/>
    </xf>
    <xf numFmtId="49" fontId="32" fillId="9" borderId="19" xfId="12" applyNumberFormat="1" applyFont="1" applyFill="1" applyBorder="1" applyAlignment="1">
      <alignment horizontal="center" vertical="center"/>
    </xf>
    <xf numFmtId="49" fontId="32" fillId="9" borderId="36" xfId="12" applyNumberFormat="1" applyFont="1" applyFill="1" applyBorder="1" applyAlignment="1">
      <alignment horizontal="center" vertical="center"/>
    </xf>
    <xf numFmtId="49" fontId="32" fillId="9" borderId="9" xfId="12" applyNumberFormat="1" applyFont="1" applyFill="1" applyBorder="1" applyAlignment="1">
      <alignment horizontal="center" vertical="center"/>
    </xf>
    <xf numFmtId="49" fontId="32" fillId="9" borderId="46" xfId="12" applyNumberFormat="1" applyFont="1" applyFill="1" applyBorder="1" applyAlignment="1">
      <alignment horizontal="center" vertical="center"/>
    </xf>
    <xf numFmtId="0" fontId="3" fillId="27" borderId="12" xfId="0" applyFont="1" applyFill="1" applyBorder="1"/>
    <xf numFmtId="0" fontId="3" fillId="27" borderId="24" xfId="0" applyFont="1" applyFill="1" applyBorder="1"/>
    <xf numFmtId="0" fontId="15" fillId="9" borderId="1" xfId="0" applyFont="1" applyFill="1" applyBorder="1" applyAlignment="1">
      <alignment horizontal="center" vertical="center" wrapText="1"/>
    </xf>
    <xf numFmtId="0" fontId="3" fillId="9" borderId="5" xfId="0" applyFont="1" applyFill="1" applyBorder="1" applyAlignment="1">
      <alignment horizontal="left" vertical="center" wrapText="1"/>
    </xf>
    <xf numFmtId="0" fontId="3" fillId="9" borderId="6" xfId="0" applyFont="1" applyFill="1" applyBorder="1" applyAlignment="1">
      <alignment horizontal="left" vertical="center" wrapText="1"/>
    </xf>
    <xf numFmtId="0" fontId="3" fillId="9" borderId="47" xfId="0" applyFont="1" applyFill="1" applyBorder="1" applyAlignment="1">
      <alignment horizontal="left" vertical="center" wrapText="1"/>
    </xf>
    <xf numFmtId="0" fontId="3" fillId="9" borderId="8" xfId="0" applyFont="1" applyFill="1" applyBorder="1" applyAlignment="1">
      <alignment horizontal="left" vertical="center" wrapText="1"/>
    </xf>
    <xf numFmtId="0" fontId="3" fillId="9" borderId="0" xfId="0" applyFont="1" applyFill="1" applyAlignment="1">
      <alignment horizontal="left" vertical="center" wrapText="1"/>
    </xf>
    <xf numFmtId="0" fontId="3" fillId="9" borderId="4" xfId="0" applyFont="1" applyFill="1" applyBorder="1" applyAlignment="1">
      <alignment horizontal="left" vertical="center" wrapText="1"/>
    </xf>
    <xf numFmtId="0" fontId="3" fillId="9" borderId="20" xfId="0" applyFont="1" applyFill="1" applyBorder="1" applyAlignment="1">
      <alignment horizontal="left" vertical="center" wrapText="1"/>
    </xf>
    <xf numFmtId="0" fontId="3" fillId="9" borderId="9" xfId="0" applyFont="1" applyFill="1" applyBorder="1" applyAlignment="1">
      <alignment horizontal="left" vertical="center" wrapText="1"/>
    </xf>
    <xf numFmtId="0" fontId="3" fillId="9" borderId="46" xfId="0" applyFont="1" applyFill="1" applyBorder="1" applyAlignment="1">
      <alignment horizontal="left" vertical="center" wrapText="1"/>
    </xf>
    <xf numFmtId="0" fontId="6" fillId="0" borderId="0" xfId="0" applyFont="1" applyAlignment="1">
      <alignment horizontal="left"/>
    </xf>
    <xf numFmtId="0" fontId="3" fillId="0" borderId="25" xfId="0" applyFont="1" applyBorder="1" applyAlignment="1">
      <alignment horizontal="left" vertical="center" wrapText="1"/>
    </xf>
    <xf numFmtId="0" fontId="3" fillId="0" borderId="25" xfId="0" applyFont="1" applyBorder="1" applyAlignment="1">
      <alignment horizontal="left" vertical="center" wrapText="1" indent="2"/>
    </xf>
    <xf numFmtId="0" fontId="6" fillId="14" borderId="59" xfId="0" applyFont="1" applyFill="1" applyBorder="1" applyAlignment="1">
      <alignment horizontal="left" vertical="center"/>
    </xf>
    <xf numFmtId="0" fontId="6" fillId="14" borderId="1" xfId="0" applyFont="1" applyFill="1" applyBorder="1" applyAlignment="1">
      <alignment horizontal="left" vertical="center"/>
    </xf>
    <xf numFmtId="0" fontId="6" fillId="14" borderId="27" xfId="0" applyFont="1" applyFill="1" applyBorder="1" applyAlignment="1">
      <alignment horizontal="left" vertical="center"/>
    </xf>
    <xf numFmtId="38" fontId="3" fillId="9" borderId="2" xfId="10" applyNumberFormat="1" applyFont="1" applyFill="1" applyBorder="1" applyAlignment="1">
      <protection locked="0"/>
    </xf>
    <xf numFmtId="38" fontId="3" fillId="9" borderId="28" xfId="10" applyNumberFormat="1" applyFont="1" applyFill="1" applyBorder="1" applyAlignment="1">
      <protection locked="0"/>
    </xf>
    <xf numFmtId="0" fontId="6" fillId="9" borderId="2" xfId="0" applyFont="1" applyFill="1" applyBorder="1" applyAlignment="1">
      <alignment horizontal="center" vertical="center" wrapText="1"/>
    </xf>
    <xf numFmtId="0" fontId="6" fillId="9" borderId="28" xfId="0" applyFont="1" applyFill="1" applyBorder="1" applyAlignment="1">
      <alignment horizontal="center" vertical="center" wrapText="1"/>
    </xf>
    <xf numFmtId="0" fontId="6" fillId="27" borderId="75" xfId="28" applyFont="1" applyFill="1" applyBorder="1" applyAlignment="1" applyProtection="1">
      <alignment horizontal="left"/>
    </xf>
    <xf numFmtId="0" fontId="6" fillId="27" borderId="74" xfId="28" applyFont="1" applyFill="1" applyBorder="1" applyAlignment="1" applyProtection="1">
      <alignment horizontal="left"/>
    </xf>
    <xf numFmtId="0" fontId="6" fillId="27" borderId="73" xfId="28" applyFont="1" applyFill="1" applyBorder="1" applyAlignment="1" applyProtection="1">
      <alignment horizontal="left"/>
    </xf>
    <xf numFmtId="38" fontId="3" fillId="9" borderId="76" xfId="10" applyNumberFormat="1" applyFont="1" applyFill="1" applyBorder="1" applyAlignment="1">
      <protection locked="0"/>
    </xf>
    <xf numFmtId="38" fontId="3" fillId="9" borderId="73" xfId="10" applyNumberFormat="1" applyFont="1" applyFill="1" applyBorder="1" applyAlignment="1">
      <protection locked="0"/>
    </xf>
    <xf numFmtId="0" fontId="6" fillId="14" borderId="61" xfId="0" applyFont="1" applyFill="1" applyBorder="1" applyAlignment="1">
      <alignment horizontal="left" vertical="center"/>
    </xf>
    <xf numFmtId="0" fontId="6" fillId="14" borderId="25" xfId="0" applyFont="1" applyFill="1" applyBorder="1" applyAlignment="1">
      <alignment horizontal="left" vertical="center"/>
    </xf>
    <xf numFmtId="0" fontId="6" fillId="14" borderId="28" xfId="0" applyFont="1" applyFill="1" applyBorder="1" applyAlignment="1">
      <alignment horizontal="left" vertical="center"/>
    </xf>
    <xf numFmtId="38" fontId="6" fillId="11" borderId="52" xfId="7" applyNumberFormat="1" applyFont="1" applyFill="1" applyBorder="1" applyAlignment="1" applyProtection="1"/>
    <xf numFmtId="38" fontId="6" fillId="11" borderId="53" xfId="7" applyNumberFormat="1" applyFont="1" applyFill="1" applyBorder="1" applyAlignment="1" applyProtection="1"/>
    <xf numFmtId="0" fontId="3" fillId="0" borderId="1" xfId="0" applyFont="1" applyBorder="1" applyAlignment="1">
      <alignment horizontal="right"/>
    </xf>
    <xf numFmtId="0" fontId="11" fillId="0" borderId="2" xfId="0" applyFont="1" applyBorder="1"/>
    <xf numFmtId="0" fontId="11" fillId="0" borderId="21" xfId="0" applyFont="1" applyBorder="1"/>
    <xf numFmtId="0" fontId="3" fillId="0" borderId="2" xfId="0" applyFont="1" applyBorder="1" applyAlignment="1">
      <alignment wrapText="1"/>
    </xf>
    <xf numFmtId="0" fontId="3" fillId="0" borderId="21" xfId="0" applyFont="1" applyBorder="1" applyAlignment="1">
      <alignment wrapText="1"/>
    </xf>
    <xf numFmtId="0" fontId="3" fillId="0" borderId="2" xfId="0" applyFont="1" applyBorder="1"/>
    <xf numFmtId="0" fontId="3" fillId="0" borderId="21" xfId="0" applyFont="1" applyBorder="1"/>
    <xf numFmtId="0" fontId="11" fillId="0" borderId="2" xfId="0" applyFont="1" applyBorder="1" applyAlignment="1">
      <alignment horizontal="center"/>
    </xf>
    <xf numFmtId="0" fontId="11" fillId="0" borderId="21" xfId="0" applyFont="1" applyBorder="1" applyAlignment="1">
      <alignment horizontal="center"/>
    </xf>
    <xf numFmtId="0" fontId="3" fillId="0" borderId="2" xfId="0" applyFont="1" applyBorder="1" applyAlignment="1">
      <alignment horizontal="center"/>
    </xf>
    <xf numFmtId="0" fontId="3" fillId="0" borderId="21" xfId="0" applyFont="1" applyBorder="1" applyAlignment="1">
      <alignment horizontal="center"/>
    </xf>
    <xf numFmtId="0" fontId="6" fillId="14" borderId="2" xfId="0" applyFont="1" applyFill="1" applyBorder="1"/>
    <xf numFmtId="0" fontId="6" fillId="14" borderId="21" xfId="0" applyFont="1" applyFill="1" applyBorder="1"/>
    <xf numFmtId="0" fontId="6" fillId="0" borderId="2" xfId="0" applyFont="1" applyBorder="1" applyAlignment="1">
      <alignment horizontal="left"/>
    </xf>
    <xf numFmtId="0" fontId="6" fillId="0" borderId="25" xfId="0" applyFont="1" applyBorder="1" applyAlignment="1">
      <alignment horizontal="left"/>
    </xf>
    <xf numFmtId="0" fontId="6" fillId="0" borderId="21" xfId="0" applyFont="1" applyBorder="1" applyAlignment="1">
      <alignment horizontal="left"/>
    </xf>
    <xf numFmtId="0" fontId="3" fillId="0" borderId="2" xfId="0" applyFont="1" applyBorder="1" applyAlignment="1">
      <alignment horizontal="left"/>
    </xf>
    <xf numFmtId="0" fontId="3" fillId="0" borderId="25" xfId="0" applyFont="1" applyBorder="1" applyAlignment="1">
      <alignment horizontal="left"/>
    </xf>
    <xf numFmtId="0" fontId="6" fillId="14" borderId="2" xfId="0" applyFont="1" applyFill="1" applyBorder="1" applyAlignment="1">
      <alignment horizontal="left"/>
    </xf>
    <xf numFmtId="0" fontId="6" fillId="14" borderId="25" xfId="0" applyFont="1" applyFill="1" applyBorder="1" applyAlignment="1">
      <alignment horizontal="left"/>
    </xf>
    <xf numFmtId="0" fontId="3" fillId="0" borderId="2" xfId="0" applyFont="1" applyBorder="1" applyAlignment="1">
      <alignment horizontal="left" vertical="center"/>
    </xf>
    <xf numFmtId="0" fontId="3" fillId="0" borderId="25" xfId="0" applyFont="1" applyBorder="1" applyAlignment="1">
      <alignment horizontal="left" vertical="center"/>
    </xf>
    <xf numFmtId="0" fontId="6" fillId="0" borderId="1" xfId="0" applyFont="1" applyBorder="1" applyAlignment="1">
      <alignment horizontal="right" vertical="center" wrapText="1"/>
    </xf>
    <xf numFmtId="0" fontId="6" fillId="22" borderId="1" xfId="0" applyFont="1" applyFill="1" applyBorder="1" applyAlignment="1">
      <alignment horizontal="center" vertical="center" wrapText="1"/>
    </xf>
    <xf numFmtId="0" fontId="6" fillId="22" borderId="2" xfId="0" applyFont="1" applyFill="1" applyBorder="1"/>
    <xf numFmtId="0" fontId="6" fillId="22" borderId="25" xfId="0" applyFont="1" applyFill="1" applyBorder="1"/>
    <xf numFmtId="0" fontId="6" fillId="22" borderId="21" xfId="0" applyFont="1" applyFill="1" applyBorder="1"/>
    <xf numFmtId="0" fontId="6" fillId="22" borderId="52" xfId="0" applyFont="1" applyFill="1" applyBorder="1" applyAlignment="1">
      <alignment horizontal="left"/>
    </xf>
    <xf numFmtId="0" fontId="6" fillId="22" borderId="31" xfId="0" applyFont="1" applyFill="1" applyBorder="1" applyAlignment="1">
      <alignment horizontal="left"/>
    </xf>
    <xf numFmtId="0" fontId="6" fillId="22" borderId="26" xfId="0" applyFont="1" applyFill="1" applyBorder="1" applyAlignment="1">
      <alignment horizontal="left"/>
    </xf>
    <xf numFmtId="0" fontId="3" fillId="0" borderId="31" xfId="0" applyFont="1" applyBorder="1" applyAlignment="1">
      <alignment horizontal="left" vertical="center" wrapText="1"/>
    </xf>
    <xf numFmtId="0" fontId="3" fillId="22" borderId="2" xfId="0" applyFont="1" applyFill="1" applyBorder="1" applyAlignment="1">
      <alignment horizontal="center" vertical="center"/>
    </xf>
    <xf numFmtId="0" fontId="3" fillId="22" borderId="25" xfId="0" applyFont="1" applyFill="1" applyBorder="1" applyAlignment="1">
      <alignment horizontal="center" vertical="center"/>
    </xf>
    <xf numFmtId="0" fontId="3" fillId="0" borderId="25" xfId="0" applyFont="1" applyBorder="1"/>
    <xf numFmtId="0" fontId="6" fillId="14" borderId="25" xfId="0" applyFont="1" applyFill="1" applyBorder="1"/>
    <xf numFmtId="0" fontId="3" fillId="9" borderId="17" xfId="0" applyFont="1" applyFill="1" applyBorder="1" applyAlignment="1">
      <alignment horizontal="center" vertical="center" wrapText="1" readingOrder="1"/>
    </xf>
    <xf numFmtId="0" fontId="3" fillId="9" borderId="18" xfId="0" applyFont="1" applyFill="1" applyBorder="1" applyAlignment="1">
      <alignment horizontal="center" vertical="center" wrapText="1" readingOrder="1"/>
    </xf>
    <xf numFmtId="0" fontId="3" fillId="9" borderId="19" xfId="0" applyFont="1" applyFill="1" applyBorder="1" applyAlignment="1">
      <alignment horizontal="center" vertical="center" wrapText="1" readingOrder="1"/>
    </xf>
    <xf numFmtId="0" fontId="3" fillId="9" borderId="3" xfId="0" applyFont="1" applyFill="1" applyBorder="1" applyAlignment="1">
      <alignment horizontal="center" vertical="center" wrapText="1" readingOrder="1"/>
    </xf>
    <xf numFmtId="0" fontId="3" fillId="9" borderId="0" xfId="0" applyFont="1" applyFill="1" applyAlignment="1">
      <alignment horizontal="center" vertical="center" wrapText="1" readingOrder="1"/>
    </xf>
    <xf numFmtId="0" fontId="3" fillId="9" borderId="4" xfId="0" applyFont="1" applyFill="1" applyBorder="1" applyAlignment="1">
      <alignment horizontal="center" vertical="center" wrapText="1" readingOrder="1"/>
    </xf>
    <xf numFmtId="0" fontId="3" fillId="9" borderId="14" xfId="0" applyFont="1" applyFill="1" applyBorder="1" applyAlignment="1">
      <alignment horizontal="center" vertical="center" wrapText="1" readingOrder="1"/>
    </xf>
    <xf numFmtId="0" fontId="3" fillId="9" borderId="15" xfId="0" applyFont="1" applyFill="1" applyBorder="1" applyAlignment="1">
      <alignment horizontal="center" vertical="center" wrapText="1" readingOrder="1"/>
    </xf>
    <xf numFmtId="0" fontId="3" fillId="9" borderId="16" xfId="0" applyFont="1" applyFill="1" applyBorder="1" applyAlignment="1">
      <alignment horizontal="center" vertical="center" wrapText="1" readingOrder="1"/>
    </xf>
    <xf numFmtId="38" fontId="6" fillId="11" borderId="2" xfId="7" applyNumberFormat="1" applyFont="1" applyFill="1" applyBorder="1" applyAlignment="1" applyProtection="1"/>
    <xf numFmtId="38" fontId="6" fillId="11" borderId="28" xfId="7" applyNumberFormat="1" applyFont="1" applyFill="1" applyBorder="1" applyAlignment="1" applyProtection="1"/>
    <xf numFmtId="0" fontId="6" fillId="22" borderId="29" xfId="0" applyFont="1" applyFill="1" applyBorder="1" applyAlignment="1">
      <alignment horizontal="center" vertical="center"/>
    </xf>
    <xf numFmtId="0" fontId="6" fillId="22" borderId="13" xfId="0" applyFont="1" applyFill="1" applyBorder="1" applyAlignment="1">
      <alignment horizontal="center" vertical="center"/>
    </xf>
    <xf numFmtId="0" fontId="6" fillId="22" borderId="5" xfId="0" applyFont="1" applyFill="1" applyBorder="1" applyAlignment="1">
      <alignment horizontal="center" vertical="center" wrapText="1"/>
    </xf>
    <xf numFmtId="0" fontId="6" fillId="22" borderId="7" xfId="0" applyFont="1" applyFill="1" applyBorder="1" applyAlignment="1">
      <alignment horizontal="center" vertical="center" wrapText="1"/>
    </xf>
    <xf numFmtId="0" fontId="6" fillId="22" borderId="20" xfId="0" applyFont="1" applyFill="1" applyBorder="1" applyAlignment="1">
      <alignment horizontal="center" vertical="center" wrapText="1"/>
    </xf>
    <xf numFmtId="0" fontId="6" fillId="22" borderId="10" xfId="0" applyFont="1" applyFill="1" applyBorder="1" applyAlignment="1">
      <alignment horizontal="center" vertical="center" wrapText="1"/>
    </xf>
    <xf numFmtId="3" fontId="6" fillId="0" borderId="1" xfId="12" applyNumberFormat="1" applyFont="1" applyBorder="1" applyAlignment="1" applyProtection="1">
      <alignment horizontal="right" vertical="center"/>
      <protection locked="0"/>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6" fillId="23" borderId="1" xfId="0" applyFont="1" applyFill="1" applyBorder="1" applyAlignment="1">
      <alignment horizontal="left" vertical="center"/>
    </xf>
    <xf numFmtId="0" fontId="3" fillId="0" borderId="1" xfId="0" applyFont="1" applyBorder="1" applyAlignment="1">
      <alignment vertical="center"/>
    </xf>
    <xf numFmtId="0" fontId="6" fillId="23" borderId="1" xfId="12" applyFont="1" applyFill="1" applyBorder="1" applyAlignment="1">
      <alignment horizontal="left" vertical="center"/>
    </xf>
    <xf numFmtId="0" fontId="6" fillId="23" borderId="1" xfId="12" applyFont="1" applyFill="1" applyBorder="1" applyAlignment="1">
      <alignment horizontal="center" vertical="center"/>
    </xf>
    <xf numFmtId="3" fontId="6" fillId="23" borderId="1" xfId="12" applyNumberFormat="1" applyFont="1" applyFill="1" applyBorder="1" applyAlignment="1">
      <alignment horizontal="right" vertical="center"/>
    </xf>
    <xf numFmtId="0" fontId="6" fillId="22" borderId="1" xfId="0" applyFont="1" applyFill="1" applyBorder="1" applyAlignment="1">
      <alignment horizontal="left" vertical="center"/>
    </xf>
    <xf numFmtId="0" fontId="3" fillId="22" borderId="2" xfId="0" applyFont="1" applyFill="1" applyBorder="1" applyAlignment="1">
      <alignment vertical="center"/>
    </xf>
    <xf numFmtId="0" fontId="3" fillId="22" borderId="21" xfId="0" applyFont="1" applyFill="1" applyBorder="1" applyAlignment="1">
      <alignment vertical="center"/>
    </xf>
    <xf numFmtId="38" fontId="6" fillId="0" borderId="2" xfId="0" applyNumberFormat="1" applyFont="1" applyBorder="1" applyAlignment="1">
      <alignment vertical="center"/>
    </xf>
    <xf numFmtId="0" fontId="6" fillId="0" borderId="21" xfId="0" applyFont="1" applyBorder="1" applyAlignment="1">
      <alignment vertical="center"/>
    </xf>
    <xf numFmtId="0" fontId="6" fillId="22" borderId="5" xfId="0" applyFont="1" applyFill="1" applyBorder="1" applyAlignment="1">
      <alignment horizontal="left" vertical="center"/>
    </xf>
    <xf numFmtId="0" fontId="6" fillId="22" borderId="6" xfId="0" applyFont="1" applyFill="1" applyBorder="1" applyAlignment="1">
      <alignment horizontal="left" vertical="center"/>
    </xf>
    <xf numFmtId="0" fontId="6" fillId="22" borderId="7" xfId="0" applyFont="1" applyFill="1" applyBorder="1" applyAlignment="1">
      <alignment horizontal="left" vertical="center"/>
    </xf>
    <xf numFmtId="0" fontId="6" fillId="22" borderId="20" xfId="0" applyFont="1" applyFill="1" applyBorder="1" applyAlignment="1">
      <alignment horizontal="left" vertical="center"/>
    </xf>
    <xf numFmtId="0" fontId="6" fillId="22" borderId="9" xfId="0" applyFont="1" applyFill="1" applyBorder="1" applyAlignment="1">
      <alignment horizontal="left" vertical="center"/>
    </xf>
    <xf numFmtId="0" fontId="6" fillId="22" borderId="10" xfId="0" applyFont="1" applyFill="1" applyBorder="1" applyAlignment="1">
      <alignment horizontal="left" vertical="center"/>
    </xf>
    <xf numFmtId="38" fontId="6" fillId="0" borderId="2" xfId="0" applyNumberFormat="1" applyFont="1" applyBorder="1" applyAlignment="1">
      <alignment horizontal="right" vertical="center"/>
    </xf>
    <xf numFmtId="38" fontId="6" fillId="0" borderId="21" xfId="0" applyNumberFormat="1" applyFont="1" applyBorder="1" applyAlignment="1">
      <alignment horizontal="right" vertical="center"/>
    </xf>
    <xf numFmtId="38" fontId="3" fillId="0" borderId="2" xfId="0" applyNumberFormat="1" applyFont="1" applyBorder="1" applyAlignment="1" applyProtection="1">
      <alignment horizontal="right" vertical="center"/>
      <protection locked="0"/>
    </xf>
    <xf numFmtId="38" fontId="3" fillId="0" borderId="21" xfId="0" applyNumberFormat="1" applyFont="1" applyBorder="1" applyAlignment="1" applyProtection="1">
      <alignment horizontal="right" vertical="center"/>
      <protection locked="0"/>
    </xf>
    <xf numFmtId="0" fontId="6" fillId="14" borderId="1" xfId="0" applyFont="1" applyFill="1" applyBorder="1" applyAlignment="1">
      <alignment vertical="center"/>
    </xf>
    <xf numFmtId="38" fontId="3" fillId="0" borderId="2" xfId="0" applyNumberFormat="1" applyFont="1" applyBorder="1" applyAlignment="1" applyProtection="1">
      <alignment vertical="center"/>
      <protection locked="0"/>
    </xf>
    <xf numFmtId="0" fontId="3" fillId="0" borderId="21" xfId="0" applyFont="1" applyBorder="1" applyAlignment="1" applyProtection="1">
      <alignment vertical="center"/>
      <protection locked="0"/>
    </xf>
    <xf numFmtId="38" fontId="6" fillId="14" borderId="2" xfId="0" applyNumberFormat="1" applyFont="1" applyFill="1" applyBorder="1" applyAlignment="1">
      <alignment vertical="center"/>
    </xf>
    <xf numFmtId="0" fontId="6" fillId="14" borderId="21" xfId="0" applyFont="1" applyFill="1" applyBorder="1" applyAlignment="1">
      <alignment vertical="center"/>
    </xf>
    <xf numFmtId="0" fontId="3" fillId="0" borderId="2" xfId="0" applyFont="1" applyBorder="1" applyAlignment="1">
      <alignment vertical="center"/>
    </xf>
    <xf numFmtId="0" fontId="3" fillId="0" borderId="21" xfId="0" applyFont="1" applyBorder="1" applyAlignment="1">
      <alignment vertical="center"/>
    </xf>
    <xf numFmtId="0" fontId="32" fillId="0" borderId="0" xfId="12" applyFont="1" applyAlignment="1">
      <alignment horizontal="center" vertical="center"/>
    </xf>
    <xf numFmtId="0" fontId="6" fillId="17" borderId="2" xfId="0" applyFont="1" applyFill="1" applyBorder="1" applyAlignment="1">
      <alignment vertical="center" wrapText="1"/>
    </xf>
    <xf numFmtId="0" fontId="6" fillId="17" borderId="25" xfId="0" applyFont="1" applyFill="1" applyBorder="1" applyAlignment="1">
      <alignment vertical="center" wrapText="1"/>
    </xf>
    <xf numFmtId="0" fontId="6" fillId="17" borderId="21" xfId="0" applyFont="1" applyFill="1" applyBorder="1" applyAlignment="1">
      <alignment vertical="center" wrapText="1"/>
    </xf>
    <xf numFmtId="38" fontId="6" fillId="17" borderId="2" xfId="0" applyNumberFormat="1" applyFont="1" applyFill="1" applyBorder="1" applyAlignment="1">
      <alignment horizontal="right" vertical="center" wrapText="1"/>
    </xf>
    <xf numFmtId="0" fontId="6" fillId="17" borderId="21" xfId="0" applyFont="1" applyFill="1" applyBorder="1" applyAlignment="1">
      <alignment horizontal="right" vertical="center" wrapText="1"/>
    </xf>
    <xf numFmtId="38" fontId="6" fillId="17" borderId="2" xfId="0" applyNumberFormat="1" applyFont="1" applyFill="1" applyBorder="1" applyAlignment="1">
      <alignment vertical="center" wrapText="1"/>
    </xf>
    <xf numFmtId="0" fontId="3" fillId="0" borderId="2" xfId="0" applyFont="1" applyBorder="1" applyAlignment="1">
      <alignment horizontal="center" vertical="center"/>
    </xf>
    <xf numFmtId="0" fontId="3" fillId="0" borderId="25" xfId="0" applyFont="1" applyBorder="1" applyAlignment="1">
      <alignment horizontal="center" vertical="center"/>
    </xf>
    <xf numFmtId="0" fontId="3" fillId="0" borderId="21" xfId="0" applyFont="1" applyBorder="1" applyAlignment="1">
      <alignment horizontal="center" vertical="center"/>
    </xf>
    <xf numFmtId="0" fontId="6" fillId="0" borderId="2" xfId="0" applyFont="1" applyBorder="1" applyAlignment="1">
      <alignment horizontal="left" vertical="center"/>
    </xf>
    <xf numFmtId="0" fontId="6" fillId="0" borderId="25" xfId="0" applyFont="1" applyBorder="1" applyAlignment="1">
      <alignment horizontal="left" vertical="center"/>
    </xf>
    <xf numFmtId="0" fontId="6" fillId="0" borderId="21" xfId="0" applyFont="1" applyBorder="1" applyAlignment="1">
      <alignment horizontal="left" vertical="center"/>
    </xf>
    <xf numFmtId="38" fontId="3" fillId="0" borderId="2" xfId="0" applyNumberFormat="1" applyFont="1" applyBorder="1" applyAlignment="1">
      <alignment horizontal="center" vertical="center"/>
    </xf>
    <xf numFmtId="38" fontId="3" fillId="0" borderId="21" xfId="0" applyNumberFormat="1" applyFont="1" applyBorder="1" applyAlignment="1">
      <alignment horizontal="center" vertical="center"/>
    </xf>
    <xf numFmtId="0" fontId="3" fillId="17" borderId="1" xfId="0" applyFont="1" applyFill="1" applyBorder="1" applyAlignment="1">
      <alignment vertical="center" wrapText="1"/>
    </xf>
    <xf numFmtId="38" fontId="3" fillId="17" borderId="2" xfId="0" applyNumberFormat="1" applyFont="1" applyFill="1" applyBorder="1" applyAlignment="1">
      <alignment vertical="center"/>
    </xf>
    <xf numFmtId="0" fontId="3" fillId="17" borderId="21" xfId="0" applyFont="1" applyFill="1" applyBorder="1" applyAlignment="1">
      <alignment vertical="center"/>
    </xf>
    <xf numFmtId="9" fontId="6" fillId="17" borderId="2" xfId="20" applyFont="1" applyFill="1" applyBorder="1" applyAlignment="1">
      <alignment vertical="center" wrapText="1"/>
    </xf>
    <xf numFmtId="9" fontId="6" fillId="17" borderId="21" xfId="20" applyFont="1" applyFill="1" applyBorder="1" applyAlignment="1">
      <alignment vertical="center" wrapText="1"/>
    </xf>
    <xf numFmtId="0" fontId="6" fillId="22" borderId="2" xfId="0" applyFont="1" applyFill="1" applyBorder="1" applyAlignment="1">
      <alignment horizontal="left" vertical="center" wrapText="1"/>
    </xf>
    <xf numFmtId="0" fontId="6" fillId="22" borderId="25" xfId="0" applyFont="1" applyFill="1" applyBorder="1" applyAlignment="1">
      <alignment horizontal="left" vertical="center" wrapText="1"/>
    </xf>
    <xf numFmtId="0" fontId="6" fillId="22" borderId="21" xfId="0" applyFont="1" applyFill="1" applyBorder="1" applyAlignment="1">
      <alignment horizontal="left" vertical="center" wrapText="1"/>
    </xf>
    <xf numFmtId="0" fontId="6" fillId="22" borderId="2" xfId="0" applyFont="1" applyFill="1" applyBorder="1" applyAlignment="1">
      <alignment vertical="center" wrapText="1"/>
    </xf>
    <xf numFmtId="0" fontId="6" fillId="22" borderId="21" xfId="0" applyFont="1" applyFill="1" applyBorder="1" applyAlignment="1">
      <alignment vertical="center" wrapText="1"/>
    </xf>
    <xf numFmtId="38" fontId="3" fillId="14" borderId="2" xfId="0" applyNumberFormat="1" applyFont="1" applyFill="1" applyBorder="1" applyAlignment="1">
      <alignment vertical="center"/>
    </xf>
    <xf numFmtId="0" fontId="3" fillId="14" borderId="21" xfId="0" applyFont="1" applyFill="1" applyBorder="1" applyAlignment="1">
      <alignment vertical="center"/>
    </xf>
    <xf numFmtId="38" fontId="3" fillId="17" borderId="21" xfId="0" applyNumberFormat="1" applyFont="1" applyFill="1" applyBorder="1" applyAlignment="1">
      <alignment vertical="center"/>
    </xf>
    <xf numFmtId="0" fontId="6" fillId="14" borderId="1" xfId="0" applyFont="1" applyFill="1" applyBorder="1" applyAlignment="1">
      <alignment vertical="center" wrapText="1"/>
    </xf>
    <xf numFmtId="0" fontId="3" fillId="15" borderId="2" xfId="0" applyFont="1" applyFill="1" applyBorder="1" applyAlignment="1">
      <alignment horizontal="left"/>
    </xf>
    <xf numFmtId="0" fontId="3" fillId="15" borderId="25" xfId="0" applyFont="1" applyFill="1" applyBorder="1" applyAlignment="1">
      <alignment horizontal="left"/>
    </xf>
    <xf numFmtId="0" fontId="3" fillId="15" borderId="21" xfId="0" applyFont="1" applyFill="1" applyBorder="1" applyAlignment="1">
      <alignment horizontal="left"/>
    </xf>
    <xf numFmtId="0" fontId="6" fillId="26" borderId="6" xfId="0" applyFont="1" applyFill="1" applyBorder="1" applyAlignment="1">
      <alignment horizontal="center" vertical="center"/>
    </xf>
    <xf numFmtId="0" fontId="6" fillId="26" borderId="7" xfId="0" applyFont="1" applyFill="1" applyBorder="1" applyAlignment="1">
      <alignment horizontal="center" vertical="center"/>
    </xf>
    <xf numFmtId="0" fontId="6" fillId="26" borderId="8" xfId="0" applyFont="1" applyFill="1" applyBorder="1" applyAlignment="1">
      <alignment horizontal="center" vertical="center"/>
    </xf>
    <xf numFmtId="0" fontId="6" fillId="26" borderId="9" xfId="0" applyFont="1" applyFill="1" applyBorder="1" applyAlignment="1">
      <alignment horizontal="center" vertical="center"/>
    </xf>
    <xf numFmtId="0" fontId="6" fillId="26" borderId="10" xfId="0" applyFont="1" applyFill="1" applyBorder="1" applyAlignment="1">
      <alignment horizontal="center" vertical="center"/>
    </xf>
    <xf numFmtId="0" fontId="6" fillId="26" borderId="12" xfId="0" applyFont="1" applyFill="1" applyBorder="1" applyAlignment="1">
      <alignment horizontal="center" vertical="center"/>
    </xf>
    <xf numFmtId="9" fontId="6" fillId="25" borderId="12" xfId="20" applyFont="1" applyFill="1" applyBorder="1" applyAlignment="1" applyProtection="1">
      <alignment horizontal="right" vertical="center"/>
    </xf>
    <xf numFmtId="9" fontId="6" fillId="25" borderId="13" xfId="20" applyFont="1" applyFill="1" applyBorder="1" applyAlignment="1" applyProtection="1">
      <alignment horizontal="right" vertical="center"/>
    </xf>
    <xf numFmtId="0" fontId="7" fillId="25" borderId="5" xfId="0" applyFont="1" applyFill="1" applyBorder="1" applyAlignment="1">
      <alignment horizontal="center" vertical="center"/>
    </xf>
    <xf numFmtId="0" fontId="7" fillId="25" borderId="6" xfId="0" applyFont="1" applyFill="1" applyBorder="1" applyAlignment="1">
      <alignment horizontal="center" vertical="center"/>
    </xf>
    <xf numFmtId="0" fontId="7" fillId="25" borderId="7" xfId="0" applyFont="1" applyFill="1" applyBorder="1" applyAlignment="1">
      <alignment horizontal="center" vertical="center"/>
    </xf>
    <xf numFmtId="0" fontId="7" fillId="25" borderId="20" xfId="0" applyFont="1" applyFill="1" applyBorder="1" applyAlignment="1">
      <alignment horizontal="center" vertical="center"/>
    </xf>
    <xf numFmtId="0" fontId="7" fillId="25" borderId="9" xfId="0" applyFont="1" applyFill="1" applyBorder="1" applyAlignment="1">
      <alignment horizontal="center" vertical="center"/>
    </xf>
    <xf numFmtId="0" fontId="7" fillId="25" borderId="10" xfId="0" applyFont="1" applyFill="1" applyBorder="1" applyAlignment="1">
      <alignment horizontal="center" vertical="center"/>
    </xf>
    <xf numFmtId="49" fontId="6" fillId="25" borderId="6" xfId="0" applyNumberFormat="1" applyFont="1" applyFill="1" applyBorder="1" applyAlignment="1">
      <alignment horizontal="center" vertical="center"/>
    </xf>
    <xf numFmtId="49" fontId="6" fillId="25" borderId="9" xfId="0" applyNumberFormat="1" applyFont="1" applyFill="1" applyBorder="1" applyAlignment="1">
      <alignment horizontal="center" vertical="center"/>
    </xf>
    <xf numFmtId="49" fontId="6" fillId="25" borderId="12" xfId="0" applyNumberFormat="1" applyFont="1" applyFill="1" applyBorder="1" applyAlignment="1">
      <alignment horizontal="center" vertical="center" wrapText="1"/>
    </xf>
    <xf numFmtId="49" fontId="6" fillId="25" borderId="13" xfId="0" applyNumberFormat="1" applyFont="1" applyFill="1" applyBorder="1" applyAlignment="1">
      <alignment horizontal="center" vertical="center" wrapText="1"/>
    </xf>
    <xf numFmtId="49" fontId="6" fillId="25" borderId="12" xfId="0" applyNumberFormat="1" applyFont="1" applyFill="1" applyBorder="1" applyAlignment="1">
      <alignment horizontal="center" vertical="center"/>
    </xf>
    <xf numFmtId="49" fontId="6" fillId="25" borderId="13" xfId="0" applyNumberFormat="1" applyFont="1" applyFill="1" applyBorder="1" applyAlignment="1">
      <alignment horizontal="center" vertical="center"/>
    </xf>
    <xf numFmtId="49" fontId="6" fillId="25" borderId="29" xfId="0" applyNumberFormat="1" applyFont="1" applyFill="1" applyBorder="1" applyAlignment="1">
      <alignment horizontal="center" vertical="center" wrapText="1"/>
    </xf>
    <xf numFmtId="49" fontId="6" fillId="21" borderId="29" xfId="0" applyNumberFormat="1" applyFont="1" applyFill="1" applyBorder="1" applyAlignment="1">
      <alignment vertical="center"/>
    </xf>
    <xf numFmtId="49" fontId="6" fillId="21" borderId="13" xfId="0" applyNumberFormat="1" applyFont="1" applyFill="1" applyBorder="1" applyAlignment="1">
      <alignment vertical="center"/>
    </xf>
    <xf numFmtId="49" fontId="7" fillId="25" borderId="5" xfId="0" applyNumberFormat="1" applyFont="1" applyFill="1" applyBorder="1" applyAlignment="1">
      <alignment horizontal="center" vertical="center"/>
    </xf>
    <xf numFmtId="49" fontId="7" fillId="25" borderId="6" xfId="0" applyNumberFormat="1" applyFont="1" applyFill="1" applyBorder="1" applyAlignment="1">
      <alignment horizontal="center" vertical="center"/>
    </xf>
    <xf numFmtId="49" fontId="7" fillId="25" borderId="7" xfId="0" applyNumberFormat="1" applyFont="1" applyFill="1" applyBorder="1" applyAlignment="1">
      <alignment horizontal="center" vertical="center"/>
    </xf>
    <xf numFmtId="49" fontId="7" fillId="25" borderId="20" xfId="0" applyNumberFormat="1" applyFont="1" applyFill="1" applyBorder="1" applyAlignment="1">
      <alignment horizontal="center" vertical="center"/>
    </xf>
    <xf numFmtId="49" fontId="7" fillId="25" borderId="9" xfId="0" applyNumberFormat="1" applyFont="1" applyFill="1" applyBorder="1" applyAlignment="1">
      <alignment horizontal="center" vertical="center"/>
    </xf>
    <xf numFmtId="49" fontId="7" fillId="25" borderId="10" xfId="0" applyNumberFormat="1" applyFont="1" applyFill="1" applyBorder="1" applyAlignment="1">
      <alignment horizontal="center" vertical="center"/>
    </xf>
    <xf numFmtId="49" fontId="6" fillId="25" borderId="0" xfId="0" applyNumberFormat="1" applyFont="1" applyFill="1" applyAlignment="1">
      <alignment horizontal="center" vertical="center"/>
    </xf>
    <xf numFmtId="0" fontId="5" fillId="16" borderId="0" xfId="0" applyFont="1" applyFill="1" applyAlignment="1">
      <alignment vertical="center"/>
    </xf>
    <xf numFmtId="0" fontId="32" fillId="16" borderId="9" xfId="0" applyFont="1" applyFill="1" applyBorder="1" applyAlignment="1">
      <alignment horizontal="center" vertical="center"/>
    </xf>
    <xf numFmtId="178" fontId="6" fillId="21" borderId="29" xfId="0" applyNumberFormat="1" applyFont="1" applyFill="1" applyBorder="1" applyAlignment="1">
      <alignment vertical="center"/>
    </xf>
    <xf numFmtId="178" fontId="6" fillId="21" borderId="13" xfId="0" applyNumberFormat="1" applyFont="1" applyFill="1" applyBorder="1" applyAlignment="1">
      <alignment vertical="center"/>
    </xf>
    <xf numFmtId="37" fontId="6" fillId="21" borderId="29" xfId="0" applyNumberFormat="1" applyFont="1" applyFill="1" applyBorder="1" applyAlignment="1">
      <alignment horizontal="right" vertical="center"/>
    </xf>
    <xf numFmtId="37" fontId="6" fillId="21" borderId="13" xfId="0" applyNumberFormat="1" applyFont="1" applyFill="1" applyBorder="1" applyAlignment="1">
      <alignment horizontal="right" vertical="center"/>
    </xf>
    <xf numFmtId="49" fontId="6" fillId="21" borderId="29" xfId="0" applyNumberFormat="1" applyFont="1" applyFill="1" applyBorder="1" applyAlignment="1">
      <alignment horizontal="center" vertical="center"/>
    </xf>
    <xf numFmtId="49" fontId="6" fillId="21" borderId="13" xfId="0" applyNumberFormat="1" applyFont="1" applyFill="1" applyBorder="1" applyAlignment="1">
      <alignment horizontal="center" vertical="center"/>
    </xf>
    <xf numFmtId="49" fontId="6" fillId="21" borderId="5" xfId="0" applyNumberFormat="1" applyFont="1" applyFill="1" applyBorder="1"/>
    <xf numFmtId="49" fontId="6" fillId="21" borderId="20" xfId="0" applyNumberFormat="1" applyFont="1" applyFill="1" applyBorder="1"/>
    <xf numFmtId="49" fontId="6" fillId="21" borderId="6" xfId="0" applyNumberFormat="1" applyFont="1" applyFill="1" applyBorder="1" applyAlignment="1">
      <alignment horizontal="center" vertical="center"/>
    </xf>
    <xf numFmtId="49" fontId="6" fillId="21" borderId="9" xfId="0" applyNumberFormat="1" applyFont="1" applyFill="1" applyBorder="1" applyAlignment="1">
      <alignment horizontal="center" vertical="center"/>
    </xf>
    <xf numFmtId="49" fontId="6" fillId="21" borderId="7" xfId="0" applyNumberFormat="1" applyFont="1" applyFill="1" applyBorder="1" applyAlignment="1">
      <alignment vertical="center"/>
    </xf>
    <xf numFmtId="49" fontId="6" fillId="21" borderId="10" xfId="0" applyNumberFormat="1" applyFont="1" applyFill="1" applyBorder="1" applyAlignment="1">
      <alignment vertical="center"/>
    </xf>
    <xf numFmtId="49" fontId="6" fillId="21" borderId="5" xfId="0" applyNumberFormat="1" applyFont="1" applyFill="1" applyBorder="1" applyAlignment="1">
      <alignment horizontal="center" vertical="center"/>
    </xf>
    <xf numFmtId="49" fontId="6" fillId="21" borderId="20" xfId="0" applyNumberFormat="1" applyFont="1" applyFill="1" applyBorder="1" applyAlignment="1">
      <alignment horizontal="center" vertical="center"/>
    </xf>
    <xf numFmtId="49" fontId="6" fillId="9" borderId="2" xfId="0" applyNumberFormat="1" applyFont="1" applyFill="1" applyBorder="1"/>
    <xf numFmtId="49" fontId="6" fillId="9" borderId="25" xfId="0" applyNumberFormat="1" applyFont="1" applyFill="1" applyBorder="1"/>
    <xf numFmtId="49" fontId="6" fillId="9" borderId="21" xfId="0" applyNumberFormat="1" applyFont="1" applyFill="1" applyBorder="1"/>
    <xf numFmtId="4" fontId="6" fillId="9" borderId="2" xfId="0" applyNumberFormat="1" applyFont="1" applyFill="1" applyBorder="1" applyAlignment="1">
      <alignment horizontal="center" vertical="center"/>
    </xf>
    <xf numFmtId="4" fontId="6" fillId="9" borderId="25" xfId="0" applyNumberFormat="1" applyFont="1" applyFill="1" applyBorder="1" applyAlignment="1">
      <alignment horizontal="center" vertical="center"/>
    </xf>
    <xf numFmtId="4" fontId="6" fillId="9" borderId="21" xfId="0" applyNumberFormat="1" applyFont="1" applyFill="1" applyBorder="1" applyAlignment="1">
      <alignment horizontal="center" vertical="center"/>
    </xf>
    <xf numFmtId="0" fontId="43" fillId="25" borderId="6" xfId="0" applyFont="1" applyFill="1" applyBorder="1" applyAlignment="1">
      <alignment horizontal="center" vertical="center" wrapText="1"/>
    </xf>
    <xf numFmtId="0" fontId="43" fillId="25" borderId="9" xfId="0" applyFont="1" applyFill="1" applyBorder="1" applyAlignment="1">
      <alignment horizontal="center" vertical="center" wrapText="1"/>
    </xf>
    <xf numFmtId="0" fontId="43" fillId="25" borderId="29" xfId="0" applyFont="1" applyFill="1" applyBorder="1" applyAlignment="1">
      <alignment horizontal="center" vertical="center" wrapText="1"/>
    </xf>
    <xf numFmtId="0" fontId="43" fillId="25" borderId="13" xfId="0" applyFont="1" applyFill="1" applyBorder="1" applyAlignment="1">
      <alignment horizontal="center" vertical="center" wrapText="1"/>
    </xf>
    <xf numFmtId="0" fontId="5" fillId="0" borderId="18" xfId="0" applyFont="1" applyBorder="1" applyAlignment="1">
      <alignment vertical="center"/>
    </xf>
    <xf numFmtId="0" fontId="5" fillId="0" borderId="0" xfId="0" applyFont="1" applyAlignment="1">
      <alignment vertical="center"/>
    </xf>
    <xf numFmtId="49" fontId="46" fillId="16" borderId="0" xfId="0" applyNumberFormat="1" applyFont="1" applyFill="1" applyAlignment="1">
      <alignment horizontal="center" vertical="center"/>
    </xf>
    <xf numFmtId="49" fontId="46" fillId="16" borderId="9" xfId="0" applyNumberFormat="1" applyFont="1" applyFill="1" applyBorder="1" applyAlignment="1">
      <alignment horizontal="center" vertical="center"/>
    </xf>
    <xf numFmtId="49" fontId="6" fillId="21" borderId="6" xfId="0" applyNumberFormat="1" applyFont="1" applyFill="1" applyBorder="1" applyAlignment="1">
      <alignment vertical="center"/>
    </xf>
    <xf numFmtId="49" fontId="6" fillId="21" borderId="9" xfId="0" applyNumberFormat="1" applyFont="1" applyFill="1" applyBorder="1" applyAlignment="1">
      <alignment vertical="center"/>
    </xf>
    <xf numFmtId="49" fontId="6" fillId="25" borderId="8" xfId="0" applyNumberFormat="1" applyFont="1" applyFill="1" applyBorder="1"/>
    <xf numFmtId="49" fontId="6" fillId="25" borderId="20" xfId="0" applyNumberFormat="1" applyFont="1" applyFill="1" applyBorder="1"/>
    <xf numFmtId="38" fontId="6" fillId="21" borderId="29" xfId="0" applyNumberFormat="1" applyFont="1" applyFill="1" applyBorder="1" applyAlignment="1">
      <alignment horizontal="right" vertical="center"/>
    </xf>
    <xf numFmtId="38" fontId="6" fillId="21" borderId="13" xfId="0" applyNumberFormat="1" applyFont="1" applyFill="1" applyBorder="1" applyAlignment="1">
      <alignment horizontal="right" vertical="center"/>
    </xf>
    <xf numFmtId="49" fontId="6" fillId="21" borderId="5" xfId="0" applyNumberFormat="1" applyFont="1" applyFill="1" applyBorder="1" applyAlignment="1">
      <alignment vertical="center"/>
    </xf>
    <xf numFmtId="49" fontId="6" fillId="21" borderId="20" xfId="0" applyNumberFormat="1" applyFont="1" applyFill="1" applyBorder="1" applyAlignment="1">
      <alignment vertical="center"/>
    </xf>
    <xf numFmtId="0" fontId="43" fillId="25" borderId="0" xfId="0" applyFont="1" applyFill="1" applyAlignment="1">
      <alignment horizontal="center" vertical="center" wrapText="1"/>
    </xf>
    <xf numFmtId="0" fontId="43" fillId="25" borderId="12" xfId="0" applyFont="1" applyFill="1" applyBorder="1" applyAlignment="1">
      <alignment horizontal="center" vertical="center" wrapText="1"/>
    </xf>
    <xf numFmtId="0" fontId="43" fillId="25" borderId="5" xfId="0" applyFont="1" applyFill="1" applyBorder="1" applyAlignment="1">
      <alignment horizontal="center" vertical="center" wrapText="1"/>
    </xf>
    <xf numFmtId="0" fontId="43" fillId="25" borderId="7" xfId="0" applyFont="1" applyFill="1" applyBorder="1" applyAlignment="1">
      <alignment horizontal="center" vertical="center" wrapText="1"/>
    </xf>
    <xf numFmtId="0" fontId="43" fillId="25" borderId="20" xfId="0" applyFont="1" applyFill="1" applyBorder="1" applyAlignment="1">
      <alignment horizontal="center" vertical="center" wrapText="1"/>
    </xf>
    <xf numFmtId="0" fontId="43" fillId="25" borderId="10" xfId="0" applyFont="1" applyFill="1" applyBorder="1" applyAlignment="1">
      <alignment horizontal="center" vertical="center" wrapText="1"/>
    </xf>
    <xf numFmtId="0" fontId="5" fillId="0" borderId="18" xfId="0" applyFont="1" applyBorder="1" applyAlignment="1">
      <alignment horizontal="left"/>
    </xf>
    <xf numFmtId="0" fontId="39" fillId="16" borderId="0" xfId="0" applyFont="1" applyFill="1" applyAlignment="1">
      <alignment horizontal="center" vertical="center"/>
    </xf>
    <xf numFmtId="0" fontId="39" fillId="16" borderId="9" xfId="0" applyFont="1" applyFill="1" applyBorder="1" applyAlignment="1">
      <alignment horizontal="center" vertical="center"/>
    </xf>
    <xf numFmtId="15" fontId="3" fillId="0" borderId="20" xfId="0" applyNumberFormat="1" applyFont="1" applyBorder="1" applyAlignment="1" applyProtection="1">
      <alignment horizontal="center"/>
      <protection locked="0"/>
    </xf>
    <xf numFmtId="15" fontId="3" fillId="0" borderId="10" xfId="0" applyNumberFormat="1" applyFont="1" applyBorder="1" applyAlignment="1" applyProtection="1">
      <alignment horizontal="center"/>
      <protection locked="0"/>
    </xf>
    <xf numFmtId="3" fontId="3" fillId="15" borderId="2" xfId="0" applyNumberFormat="1" applyFont="1" applyFill="1" applyBorder="1" applyAlignment="1" applyProtection="1">
      <alignment horizontal="left" vertical="center"/>
      <protection locked="0"/>
    </xf>
    <xf numFmtId="3" fontId="3" fillId="15" borderId="25" xfId="0" applyNumberFormat="1" applyFont="1" applyFill="1" applyBorder="1" applyAlignment="1" applyProtection="1">
      <alignment horizontal="left" vertical="center"/>
      <protection locked="0"/>
    </xf>
    <xf numFmtId="3" fontId="3" fillId="15" borderId="21" xfId="0" applyNumberFormat="1" applyFont="1" applyFill="1" applyBorder="1" applyAlignment="1" applyProtection="1">
      <alignment horizontal="left" vertical="center"/>
      <protection locked="0"/>
    </xf>
    <xf numFmtId="4" fontId="3" fillId="15" borderId="1" xfId="0" applyNumberFormat="1" applyFont="1" applyFill="1" applyBorder="1" applyAlignment="1">
      <alignment horizontal="center" vertical="center"/>
    </xf>
    <xf numFmtId="0" fontId="6" fillId="23" borderId="1" xfId="0" applyFont="1" applyFill="1" applyBorder="1" applyAlignment="1">
      <alignment horizontal="center" vertical="center"/>
    </xf>
    <xf numFmtId="49" fontId="10" fillId="26" borderId="51" xfId="0" applyNumberFormat="1" applyFont="1" applyFill="1" applyBorder="1" applyAlignment="1">
      <alignment horizontal="center" vertical="center"/>
    </xf>
    <xf numFmtId="49" fontId="10" fillId="26" borderId="3" xfId="0" applyNumberFormat="1" applyFont="1" applyFill="1" applyBorder="1" applyAlignment="1">
      <alignment horizontal="center" vertical="center"/>
    </xf>
    <xf numFmtId="49" fontId="10" fillId="26" borderId="6" xfId="0" applyNumberFormat="1" applyFont="1" applyFill="1" applyBorder="1" applyAlignment="1">
      <alignment horizontal="center" vertical="center"/>
    </xf>
    <xf numFmtId="49" fontId="10" fillId="26" borderId="7" xfId="0" applyNumberFormat="1" applyFont="1" applyFill="1" applyBorder="1" applyAlignment="1">
      <alignment horizontal="center" vertical="center"/>
    </xf>
    <xf numFmtId="49" fontId="10" fillId="26" borderId="9" xfId="0" applyNumberFormat="1" applyFont="1" applyFill="1" applyBorder="1" applyAlignment="1">
      <alignment horizontal="center" vertical="center"/>
    </xf>
    <xf numFmtId="49" fontId="10" fillId="26" borderId="10" xfId="0" applyNumberFormat="1" applyFont="1" applyFill="1" applyBorder="1" applyAlignment="1">
      <alignment horizontal="center" vertical="center"/>
    </xf>
    <xf numFmtId="49" fontId="6" fillId="23" borderId="5" xfId="0" applyNumberFormat="1" applyFont="1" applyFill="1" applyBorder="1" applyAlignment="1">
      <alignment horizontal="center" vertical="center"/>
    </xf>
    <xf numFmtId="49" fontId="6" fillId="23" borderId="6" xfId="0" applyNumberFormat="1" applyFont="1" applyFill="1" applyBorder="1" applyAlignment="1">
      <alignment horizontal="center" vertical="center"/>
    </xf>
    <xf numFmtId="49" fontId="6" fillId="23" borderId="7" xfId="0" applyNumberFormat="1" applyFont="1" applyFill="1" applyBorder="1" applyAlignment="1">
      <alignment horizontal="center" vertical="center"/>
    </xf>
    <xf numFmtId="49" fontId="6" fillId="23" borderId="20" xfId="0" applyNumberFormat="1" applyFont="1" applyFill="1" applyBorder="1" applyAlignment="1">
      <alignment horizontal="center" vertical="center"/>
    </xf>
    <xf numFmtId="49" fontId="6" fillId="23" borderId="9" xfId="0" applyNumberFormat="1" applyFont="1" applyFill="1" applyBorder="1" applyAlignment="1">
      <alignment horizontal="center" vertical="center"/>
    </xf>
    <xf numFmtId="49" fontId="6" fillId="23" borderId="10" xfId="0" applyNumberFormat="1" applyFont="1" applyFill="1" applyBorder="1" applyAlignment="1">
      <alignment horizontal="center" vertical="center"/>
    </xf>
    <xf numFmtId="49" fontId="6" fillId="23" borderId="29" xfId="0" applyNumberFormat="1" applyFont="1" applyFill="1" applyBorder="1" applyAlignment="1">
      <alignment horizontal="center" vertical="top" wrapText="1"/>
    </xf>
    <xf numFmtId="49" fontId="6" fillId="23" borderId="13" xfId="0" applyNumberFormat="1" applyFont="1" applyFill="1" applyBorder="1" applyAlignment="1">
      <alignment horizontal="center" vertical="top" wrapText="1"/>
    </xf>
    <xf numFmtId="49" fontId="6" fillId="23" borderId="29" xfId="0" applyNumberFormat="1" applyFont="1" applyFill="1" applyBorder="1" applyAlignment="1">
      <alignment horizontal="center" vertical="center" wrapText="1"/>
    </xf>
    <xf numFmtId="49" fontId="6" fillId="23" borderId="13" xfId="0" applyNumberFormat="1" applyFont="1" applyFill="1" applyBorder="1" applyAlignment="1">
      <alignment horizontal="center" vertical="center" wrapText="1"/>
    </xf>
    <xf numFmtId="49" fontId="6" fillId="23" borderId="5" xfId="0" applyNumberFormat="1" applyFont="1" applyFill="1" applyBorder="1" applyAlignment="1">
      <alignment horizontal="center" vertical="center" wrapText="1"/>
    </xf>
    <xf numFmtId="49" fontId="6" fillId="23" borderId="7" xfId="0" applyNumberFormat="1" applyFont="1" applyFill="1" applyBorder="1" applyAlignment="1">
      <alignment horizontal="center" vertical="center" wrapText="1"/>
    </xf>
    <xf numFmtId="49" fontId="6" fillId="23" borderId="20" xfId="0" applyNumberFormat="1" applyFont="1" applyFill="1" applyBorder="1" applyAlignment="1">
      <alignment horizontal="center" vertical="center" wrapText="1"/>
    </xf>
    <xf numFmtId="49" fontId="6" fillId="23" borderId="10" xfId="0" applyNumberFormat="1" applyFont="1" applyFill="1" applyBorder="1" applyAlignment="1">
      <alignment horizontal="center" vertical="center" wrapText="1"/>
    </xf>
    <xf numFmtId="0" fontId="6" fillId="23" borderId="29" xfId="0" applyFont="1" applyFill="1" applyBorder="1" applyAlignment="1">
      <alignment horizontal="center" vertical="center" wrapText="1"/>
    </xf>
    <xf numFmtId="0" fontId="6" fillId="23" borderId="13" xfId="0" applyFont="1" applyFill="1" applyBorder="1" applyAlignment="1">
      <alignment horizontal="center" vertical="center" wrapText="1"/>
    </xf>
    <xf numFmtId="49" fontId="3" fillId="0" borderId="1" xfId="0" applyNumberFormat="1" applyFont="1" applyBorder="1" applyAlignment="1" applyProtection="1">
      <alignment horizontal="left" vertical="center" readingOrder="2"/>
      <protection locked="0"/>
    </xf>
    <xf numFmtId="4" fontId="57" fillId="16" borderId="2" xfId="0" applyNumberFormat="1" applyFont="1" applyFill="1" applyBorder="1" applyAlignment="1">
      <alignment horizontal="center" vertical="center"/>
    </xf>
    <xf numFmtId="4" fontId="57" fillId="16" borderId="21" xfId="0" applyNumberFormat="1" applyFont="1" applyFill="1" applyBorder="1" applyAlignment="1">
      <alignment horizontal="center" vertical="center"/>
    </xf>
    <xf numFmtId="0" fontId="6" fillId="21" borderId="6" xfId="0" applyFont="1" applyFill="1" applyBorder="1" applyAlignment="1">
      <alignment horizontal="center" vertical="center"/>
    </xf>
    <xf numFmtId="0" fontId="6" fillId="21" borderId="7" xfId="0" applyFont="1" applyFill="1" applyBorder="1" applyAlignment="1">
      <alignment horizontal="center" vertical="center"/>
    </xf>
    <xf numFmtId="0" fontId="6" fillId="21" borderId="9" xfId="0" applyFont="1" applyFill="1" applyBorder="1" applyAlignment="1">
      <alignment horizontal="center" vertical="center"/>
    </xf>
    <xf numFmtId="0" fontId="6" fillId="21" borderId="10" xfId="0" applyFont="1" applyFill="1" applyBorder="1" applyAlignment="1">
      <alignment horizontal="center" vertical="center"/>
    </xf>
    <xf numFmtId="4" fontId="6" fillId="21" borderId="5" xfId="0" applyNumberFormat="1" applyFont="1" applyFill="1" applyBorder="1" applyAlignment="1">
      <alignment horizontal="center" vertical="center"/>
    </xf>
    <xf numFmtId="4" fontId="6" fillId="21" borderId="20" xfId="0" applyNumberFormat="1" applyFont="1" applyFill="1" applyBorder="1" applyAlignment="1">
      <alignment horizontal="center" vertical="center"/>
    </xf>
    <xf numFmtId="49" fontId="10" fillId="25" borderId="51" xfId="0" applyNumberFormat="1" applyFont="1" applyFill="1" applyBorder="1" applyAlignment="1">
      <alignment horizontal="center" vertical="center"/>
    </xf>
    <xf numFmtId="49" fontId="10" fillId="25" borderId="3" xfId="0" applyNumberFormat="1" applyFont="1" applyFill="1" applyBorder="1" applyAlignment="1">
      <alignment horizontal="center" vertical="center"/>
    </xf>
    <xf numFmtId="49" fontId="10" fillId="25" borderId="6" xfId="0" applyNumberFormat="1" applyFont="1" applyFill="1" applyBorder="1" applyAlignment="1">
      <alignment horizontal="center" vertical="center"/>
    </xf>
    <xf numFmtId="49" fontId="10" fillId="25" borderId="7" xfId="0" applyNumberFormat="1" applyFont="1" applyFill="1" applyBorder="1" applyAlignment="1">
      <alignment horizontal="center" vertical="center"/>
    </xf>
    <xf numFmtId="49" fontId="10" fillId="25" borderId="9" xfId="0" applyNumberFormat="1" applyFont="1" applyFill="1" applyBorder="1" applyAlignment="1">
      <alignment horizontal="center" vertical="center"/>
    </xf>
    <xf numFmtId="49" fontId="10" fillId="25" borderId="10" xfId="0" applyNumberFormat="1" applyFont="1" applyFill="1" applyBorder="1" applyAlignment="1">
      <alignment horizontal="center" vertical="center"/>
    </xf>
    <xf numFmtId="4" fontId="57" fillId="16" borderId="20" xfId="0" applyNumberFormat="1" applyFont="1" applyFill="1" applyBorder="1" applyAlignment="1">
      <alignment horizontal="center" vertical="center"/>
    </xf>
    <xf numFmtId="4" fontId="57" fillId="16" borderId="10" xfId="0" applyNumberFormat="1" applyFont="1" applyFill="1" applyBorder="1" applyAlignment="1">
      <alignment horizontal="center" vertical="center"/>
    </xf>
    <xf numFmtId="0" fontId="6" fillId="21" borderId="8" xfId="0" applyFont="1" applyFill="1" applyBorder="1" applyAlignment="1">
      <alignment horizontal="center" vertical="center"/>
    </xf>
    <xf numFmtId="0" fontId="6" fillId="21" borderId="0" xfId="0" applyFont="1" applyFill="1" applyAlignment="1">
      <alignment horizontal="center" vertical="center"/>
    </xf>
    <xf numFmtId="0" fontId="6" fillId="21" borderId="30" xfId="0" applyFont="1" applyFill="1" applyBorder="1" applyAlignment="1">
      <alignment horizontal="center" vertical="center"/>
    </xf>
    <xf numFmtId="0" fontId="6" fillId="21" borderId="12" xfId="0" applyFont="1" applyFill="1" applyBorder="1" applyAlignment="1">
      <alignment horizontal="center" vertical="center" wrapText="1"/>
    </xf>
    <xf numFmtId="0" fontId="6" fillId="21" borderId="13" xfId="0" applyFont="1" applyFill="1" applyBorder="1" applyAlignment="1">
      <alignment horizontal="center" vertical="center" wrapText="1"/>
    </xf>
    <xf numFmtId="0" fontId="6" fillId="21" borderId="5" xfId="0" applyFont="1" applyFill="1" applyBorder="1" applyAlignment="1">
      <alignment horizontal="center" vertical="center" wrapText="1"/>
    </xf>
    <xf numFmtId="0" fontId="6" fillId="21" borderId="7" xfId="0" applyFont="1" applyFill="1" applyBorder="1" applyAlignment="1">
      <alignment horizontal="center" vertical="center" wrapText="1"/>
    </xf>
    <xf numFmtId="0" fontId="6" fillId="21" borderId="8" xfId="0" applyFont="1" applyFill="1" applyBorder="1" applyAlignment="1">
      <alignment horizontal="center" vertical="center" wrapText="1"/>
    </xf>
    <xf numFmtId="0" fontId="6" fillId="21" borderId="30" xfId="0" applyFont="1" applyFill="1" applyBorder="1" applyAlignment="1">
      <alignment horizontal="center" vertical="center" wrapText="1"/>
    </xf>
    <xf numFmtId="0" fontId="6" fillId="21" borderId="20" xfId="0" applyFont="1" applyFill="1" applyBorder="1" applyAlignment="1">
      <alignment horizontal="center" vertical="center" wrapText="1"/>
    </xf>
    <xf numFmtId="0" fontId="6" fillId="21" borderId="10" xfId="0" applyFont="1" applyFill="1" applyBorder="1" applyAlignment="1">
      <alignment horizontal="center" vertical="center" wrapText="1"/>
    </xf>
    <xf numFmtId="38" fontId="6" fillId="21" borderId="5" xfId="0" applyNumberFormat="1" applyFont="1" applyFill="1" applyBorder="1" applyAlignment="1">
      <alignment horizontal="center" vertical="center"/>
    </xf>
    <xf numFmtId="38" fontId="6" fillId="21" borderId="20" xfId="0" applyNumberFormat="1" applyFont="1" applyFill="1" applyBorder="1" applyAlignment="1">
      <alignment horizontal="center" vertical="center"/>
    </xf>
    <xf numFmtId="0" fontId="5" fillId="0" borderId="17" xfId="0" applyFont="1" applyBorder="1" applyAlignment="1">
      <alignment horizontal="left" vertical="center"/>
    </xf>
    <xf numFmtId="0" fontId="5" fillId="0" borderId="18" xfId="0" applyFont="1" applyBorder="1" applyAlignment="1">
      <alignment horizontal="left" vertical="center"/>
    </xf>
    <xf numFmtId="0" fontId="7" fillId="16" borderId="3" xfId="0" applyFont="1" applyFill="1" applyBorder="1" applyAlignment="1">
      <alignment horizontal="center" vertical="center"/>
    </xf>
    <xf numFmtId="0" fontId="7" fillId="16" borderId="0" xfId="0" applyFont="1" applyFill="1" applyAlignment="1">
      <alignment horizontal="center" vertical="center"/>
    </xf>
    <xf numFmtId="0" fontId="32" fillId="16" borderId="0" xfId="0" applyFont="1" applyFill="1" applyAlignment="1">
      <alignment horizontal="center"/>
    </xf>
    <xf numFmtId="49" fontId="10" fillId="25" borderId="0" xfId="0" applyNumberFormat="1" applyFont="1" applyFill="1" applyAlignment="1">
      <alignment horizontal="center" vertical="center"/>
    </xf>
    <xf numFmtId="49" fontId="10" fillId="25" borderId="30" xfId="0" applyNumberFormat="1" applyFont="1" applyFill="1" applyBorder="1" applyAlignment="1">
      <alignment horizontal="center" vertical="center"/>
    </xf>
    <xf numFmtId="0" fontId="6" fillId="21" borderId="6" xfId="0" applyFont="1" applyFill="1" applyBorder="1" applyAlignment="1">
      <alignment horizontal="center" vertical="center" wrapText="1"/>
    </xf>
    <xf numFmtId="0" fontId="6" fillId="21" borderId="0" xfId="0" applyFont="1" applyFill="1" applyAlignment="1">
      <alignment horizontal="center" vertical="center" wrapText="1"/>
    </xf>
    <xf numFmtId="0" fontId="6" fillId="21" borderId="9" xfId="0" applyFont="1" applyFill="1" applyBorder="1" applyAlignment="1">
      <alignment horizontal="center" vertical="center" wrapText="1"/>
    </xf>
    <xf numFmtId="0" fontId="6" fillId="21" borderId="29" xfId="0" applyFont="1" applyFill="1" applyBorder="1" applyAlignment="1">
      <alignment horizontal="center" vertical="center" wrapText="1"/>
    </xf>
    <xf numFmtId="0" fontId="15" fillId="21" borderId="29" xfId="0" applyFont="1" applyFill="1" applyBorder="1" applyAlignment="1">
      <alignment horizontal="center" vertical="center" wrapText="1"/>
    </xf>
    <xf numFmtId="0" fontId="15" fillId="21" borderId="12" xfId="0" applyFont="1" applyFill="1" applyBorder="1" applyAlignment="1">
      <alignment horizontal="center" vertical="center" wrapText="1"/>
    </xf>
    <xf numFmtId="0" fontId="15" fillId="21" borderId="13" xfId="0" applyFont="1" applyFill="1" applyBorder="1" applyAlignment="1">
      <alignment horizontal="center" vertical="center" wrapText="1"/>
    </xf>
    <xf numFmtId="49" fontId="3" fillId="0" borderId="2" xfId="0" applyNumberFormat="1" applyFont="1" applyBorder="1" applyAlignment="1" applyProtection="1">
      <alignment horizontal="left" vertical="center" readingOrder="2"/>
      <protection locked="0"/>
    </xf>
    <xf numFmtId="49" fontId="3" fillId="0" borderId="25" xfId="0" applyNumberFormat="1" applyFont="1" applyBorder="1" applyAlignment="1" applyProtection="1">
      <alignment horizontal="left" vertical="center" readingOrder="2"/>
      <protection locked="0"/>
    </xf>
    <xf numFmtId="49" fontId="3" fillId="0" borderId="21" xfId="0" applyNumberFormat="1" applyFont="1" applyBorder="1" applyAlignment="1" applyProtection="1">
      <alignment horizontal="left" vertical="center" readingOrder="2"/>
      <protection locked="0"/>
    </xf>
    <xf numFmtId="4" fontId="43" fillId="21" borderId="1" xfId="0" applyNumberFormat="1" applyFont="1" applyFill="1" applyBorder="1" applyAlignment="1">
      <alignment horizontal="center" vertical="center"/>
    </xf>
    <xf numFmtId="38" fontId="6" fillId="21" borderId="1" xfId="0" applyNumberFormat="1" applyFont="1" applyFill="1" applyBorder="1" applyAlignment="1">
      <alignment horizontal="right" vertical="center"/>
    </xf>
    <xf numFmtId="0" fontId="32" fillId="0" borderId="9" xfId="0" applyFont="1" applyBorder="1" applyAlignment="1">
      <alignment horizontal="center" vertical="center"/>
    </xf>
    <xf numFmtId="3" fontId="6" fillId="21" borderId="12" xfId="0" applyNumberFormat="1" applyFont="1" applyFill="1" applyBorder="1" applyAlignment="1">
      <alignment horizontal="left" vertical="center"/>
    </xf>
    <xf numFmtId="3" fontId="6" fillId="21" borderId="13" xfId="0" applyNumberFormat="1" applyFont="1" applyFill="1" applyBorder="1" applyAlignment="1">
      <alignment horizontal="left" vertical="center"/>
    </xf>
    <xf numFmtId="0" fontId="43" fillId="25" borderId="0" xfId="0" applyFont="1" applyFill="1" applyAlignment="1">
      <alignment horizontal="center" vertical="center"/>
    </xf>
    <xf numFmtId="0" fontId="43" fillId="25" borderId="9" xfId="0" applyFont="1" applyFill="1" applyBorder="1" applyAlignment="1">
      <alignment horizontal="center" vertical="center"/>
    </xf>
    <xf numFmtId="0" fontId="43" fillId="25" borderId="29" xfId="0" applyFont="1" applyFill="1" applyBorder="1" applyAlignment="1">
      <alignment horizontal="center" vertical="center"/>
    </xf>
    <xf numFmtId="0" fontId="43" fillId="25" borderId="13" xfId="0" applyFont="1" applyFill="1" applyBorder="1" applyAlignment="1">
      <alignment horizontal="center" vertical="center"/>
    </xf>
    <xf numFmtId="3" fontId="6" fillId="21" borderId="5" xfId="0" applyNumberFormat="1" applyFont="1" applyFill="1" applyBorder="1" applyAlignment="1">
      <alignment horizontal="left" vertical="center"/>
    </xf>
    <xf numFmtId="3" fontId="6" fillId="21" borderId="7" xfId="0" applyNumberFormat="1" applyFont="1" applyFill="1" applyBorder="1" applyAlignment="1">
      <alignment horizontal="left" vertical="center"/>
    </xf>
    <xf numFmtId="3" fontId="6" fillId="21" borderId="8" xfId="0" applyNumberFormat="1" applyFont="1" applyFill="1" applyBorder="1" applyAlignment="1">
      <alignment horizontal="left" vertical="center"/>
    </xf>
    <xf numFmtId="3" fontId="6" fillId="21" borderId="30" xfId="0" applyNumberFormat="1" applyFont="1" applyFill="1" applyBorder="1" applyAlignment="1">
      <alignment horizontal="left" vertical="center"/>
    </xf>
    <xf numFmtId="49" fontId="43" fillId="25" borderId="29" xfId="0" applyNumberFormat="1" applyFont="1" applyFill="1" applyBorder="1" applyAlignment="1">
      <alignment horizontal="center" vertical="center" wrapText="1"/>
    </xf>
    <xf numFmtId="49" fontId="43" fillId="25" borderId="12" xfId="0" applyNumberFormat="1" applyFont="1" applyFill="1" applyBorder="1" applyAlignment="1">
      <alignment horizontal="center" vertical="center" wrapText="1"/>
    </xf>
    <xf numFmtId="49" fontId="43" fillId="25" borderId="13" xfId="0" applyNumberFormat="1" applyFont="1" applyFill="1" applyBorder="1" applyAlignment="1">
      <alignment horizontal="center" vertical="center" wrapText="1"/>
    </xf>
    <xf numFmtId="3" fontId="6" fillId="21" borderId="5" xfId="0" applyNumberFormat="1" applyFont="1" applyFill="1" applyBorder="1" applyAlignment="1">
      <alignment horizontal="center" vertical="center"/>
    </xf>
    <xf numFmtId="3" fontId="6" fillId="21" borderId="6" xfId="0" applyNumberFormat="1" applyFont="1" applyFill="1" applyBorder="1" applyAlignment="1">
      <alignment horizontal="center" vertical="center"/>
    </xf>
    <xf numFmtId="3" fontId="6" fillId="21" borderId="7" xfId="0" applyNumberFormat="1" applyFont="1" applyFill="1" applyBorder="1" applyAlignment="1">
      <alignment horizontal="center" vertical="center"/>
    </xf>
    <xf numFmtId="3" fontId="6" fillId="21" borderId="8" xfId="0" applyNumberFormat="1" applyFont="1" applyFill="1" applyBorder="1" applyAlignment="1">
      <alignment horizontal="center" vertical="center"/>
    </xf>
    <xf numFmtId="3" fontId="6" fillId="21" borderId="0" xfId="0" applyNumberFormat="1" applyFont="1" applyFill="1" applyAlignment="1">
      <alignment horizontal="center" vertical="center"/>
    </xf>
    <xf numFmtId="3" fontId="6" fillId="21" borderId="30" xfId="0" applyNumberFormat="1" applyFont="1" applyFill="1" applyBorder="1" applyAlignment="1">
      <alignment horizontal="center" vertical="center"/>
    </xf>
    <xf numFmtId="3" fontId="6" fillId="21" borderId="20" xfId="0" applyNumberFormat="1" applyFont="1" applyFill="1" applyBorder="1" applyAlignment="1">
      <alignment horizontal="center" vertical="center"/>
    </xf>
    <xf numFmtId="3" fontId="6" fillId="21" borderId="9" xfId="0" applyNumberFormat="1" applyFont="1" applyFill="1" applyBorder="1" applyAlignment="1">
      <alignment horizontal="center" vertical="center"/>
    </xf>
    <xf numFmtId="3" fontId="6" fillId="21" borderId="10" xfId="0" applyNumberFormat="1" applyFont="1" applyFill="1" applyBorder="1" applyAlignment="1">
      <alignment horizontal="center" vertical="center"/>
    </xf>
    <xf numFmtId="49" fontId="43" fillId="25" borderId="5" xfId="0" applyNumberFormat="1" applyFont="1" applyFill="1" applyBorder="1" applyAlignment="1">
      <alignment horizontal="center" vertical="center"/>
    </xf>
    <xf numFmtId="49" fontId="43" fillId="25" borderId="7" xfId="0" applyNumberFormat="1" applyFont="1" applyFill="1" applyBorder="1" applyAlignment="1">
      <alignment horizontal="center" vertical="center"/>
    </xf>
    <xf numFmtId="49" fontId="43" fillId="25" borderId="20" xfId="0" applyNumberFormat="1" applyFont="1" applyFill="1" applyBorder="1" applyAlignment="1">
      <alignment horizontal="center" vertical="center"/>
    </xf>
    <xf numFmtId="49" fontId="43" fillId="25" borderId="10" xfId="0" applyNumberFormat="1" applyFont="1" applyFill="1" applyBorder="1" applyAlignment="1">
      <alignment horizontal="center" vertical="center"/>
    </xf>
    <xf numFmtId="49" fontId="43" fillId="25" borderId="29" xfId="0" applyNumberFormat="1" applyFont="1" applyFill="1" applyBorder="1" applyAlignment="1">
      <alignment horizontal="center" vertical="center"/>
    </xf>
    <xf numFmtId="49" fontId="43" fillId="25" borderId="12" xfId="0" applyNumberFormat="1" applyFont="1" applyFill="1" applyBorder="1" applyAlignment="1">
      <alignment horizontal="center" vertical="center"/>
    </xf>
    <xf numFmtId="49" fontId="43" fillId="25" borderId="13" xfId="0" applyNumberFormat="1" applyFont="1" applyFill="1" applyBorder="1" applyAlignment="1">
      <alignment horizontal="center" vertical="center"/>
    </xf>
    <xf numFmtId="3" fontId="6" fillId="21" borderId="1" xfId="0" applyNumberFormat="1" applyFont="1" applyFill="1" applyBorder="1" applyAlignment="1">
      <alignment vertical="center"/>
    </xf>
    <xf numFmtId="4" fontId="6" fillId="21" borderId="1" xfId="0" applyNumberFormat="1" applyFont="1" applyFill="1" applyBorder="1" applyAlignment="1">
      <alignment horizontal="center" vertical="center"/>
    </xf>
    <xf numFmtId="3" fontId="6" fillId="21" borderId="1" xfId="0" applyNumberFormat="1" applyFont="1" applyFill="1" applyBorder="1" applyAlignment="1">
      <alignment horizontal="left" vertical="center"/>
    </xf>
    <xf numFmtId="4" fontId="6" fillId="21" borderId="7" xfId="0" applyNumberFormat="1" applyFont="1" applyFill="1" applyBorder="1" applyAlignment="1">
      <alignment horizontal="center" vertical="center"/>
    </xf>
    <xf numFmtId="4" fontId="6" fillId="21" borderId="8" xfId="0" applyNumberFormat="1" applyFont="1" applyFill="1" applyBorder="1" applyAlignment="1">
      <alignment horizontal="center" vertical="center"/>
    </xf>
    <xf numFmtId="4" fontId="6" fillId="21" borderId="30" xfId="0" applyNumberFormat="1" applyFont="1" applyFill="1" applyBorder="1" applyAlignment="1">
      <alignment horizontal="center" vertical="center"/>
    </xf>
    <xf numFmtId="4" fontId="6" fillId="21" borderId="10" xfId="0" applyNumberFormat="1" applyFont="1" applyFill="1" applyBorder="1" applyAlignment="1">
      <alignment horizontal="center" vertical="center"/>
    </xf>
    <xf numFmtId="3" fontId="6" fillId="21" borderId="1" xfId="0" applyNumberFormat="1" applyFont="1" applyFill="1" applyBorder="1" applyAlignment="1">
      <alignment horizontal="center" vertical="center"/>
    </xf>
    <xf numFmtId="0" fontId="7" fillId="15" borderId="0" xfId="12" applyFont="1" applyFill="1" applyAlignment="1">
      <alignment horizontal="center" vertical="center" wrapText="1"/>
    </xf>
    <xf numFmtId="0" fontId="6" fillId="14" borderId="5" xfId="12" applyFont="1" applyFill="1" applyBorder="1" applyAlignment="1">
      <alignment vertical="center"/>
    </xf>
    <xf numFmtId="0" fontId="6" fillId="14" borderId="6" xfId="12" applyFont="1" applyFill="1" applyBorder="1" applyAlignment="1">
      <alignment vertical="center"/>
    </xf>
    <xf numFmtId="0" fontId="6" fillId="14" borderId="7" xfId="12" applyFont="1" applyFill="1" applyBorder="1" applyAlignment="1">
      <alignment vertical="center"/>
    </xf>
    <xf numFmtId="0" fontId="6" fillId="14" borderId="20" xfId="12" applyFont="1" applyFill="1" applyBorder="1" applyAlignment="1">
      <alignment vertical="center"/>
    </xf>
    <xf numFmtId="0" fontId="6" fillId="14" borderId="9" xfId="12" applyFont="1" applyFill="1" applyBorder="1" applyAlignment="1">
      <alignment vertical="center"/>
    </xf>
    <xf numFmtId="0" fontId="6" fillId="14" borderId="10" xfId="12" applyFont="1" applyFill="1" applyBorder="1" applyAlignment="1">
      <alignment vertical="center"/>
    </xf>
    <xf numFmtId="0" fontId="6" fillId="26" borderId="6" xfId="12" applyFont="1" applyFill="1" applyBorder="1" applyAlignment="1">
      <alignment horizontal="left" vertical="center"/>
    </xf>
    <xf numFmtId="0" fontId="6" fillId="26" borderId="9" xfId="12" applyFont="1" applyFill="1" applyBorder="1" applyAlignment="1">
      <alignment horizontal="left" vertical="center"/>
    </xf>
    <xf numFmtId="38" fontId="6" fillId="14" borderId="29" xfId="12" applyNumberFormat="1" applyFont="1" applyFill="1" applyBorder="1" applyAlignment="1">
      <alignment vertical="center"/>
    </xf>
    <xf numFmtId="38" fontId="6" fillId="14" borderId="13" xfId="12" applyNumberFormat="1" applyFont="1" applyFill="1" applyBorder="1" applyAlignment="1">
      <alignment vertical="center"/>
    </xf>
    <xf numFmtId="38" fontId="6" fillId="14" borderId="1" xfId="12" applyNumberFormat="1" applyFont="1" applyFill="1" applyBorder="1" applyAlignment="1">
      <alignment vertical="center"/>
    </xf>
    <xf numFmtId="0" fontId="6" fillId="26" borderId="29" xfId="12" applyFont="1" applyFill="1" applyBorder="1" applyAlignment="1">
      <alignment horizontal="center" vertical="center"/>
    </xf>
    <xf numFmtId="0" fontId="6" fillId="26" borderId="13" xfId="12" applyFont="1" applyFill="1" applyBorder="1" applyAlignment="1">
      <alignment horizontal="center" vertical="center"/>
    </xf>
    <xf numFmtId="0" fontId="6" fillId="14" borderId="5" xfId="12" applyFont="1" applyFill="1" applyBorder="1" applyAlignment="1">
      <alignment horizontal="left" vertical="center"/>
    </xf>
    <xf numFmtId="0" fontId="6" fillId="14" borderId="6" xfId="12" applyFont="1" applyFill="1" applyBorder="1" applyAlignment="1">
      <alignment horizontal="left" vertical="center"/>
    </xf>
    <xf numFmtId="0" fontId="6" fillId="14" borderId="7" xfId="12" applyFont="1" applyFill="1" applyBorder="1" applyAlignment="1">
      <alignment horizontal="left" vertical="center"/>
    </xf>
    <xf numFmtId="0" fontId="6" fillId="14" borderId="20" xfId="12" applyFont="1" applyFill="1" applyBorder="1" applyAlignment="1">
      <alignment horizontal="left" vertical="center"/>
    </xf>
    <xf numFmtId="0" fontId="6" fillId="14" borderId="9" xfId="12" applyFont="1" applyFill="1" applyBorder="1" applyAlignment="1">
      <alignment horizontal="left" vertical="center"/>
    </xf>
    <xf numFmtId="0" fontId="6" fillId="14" borderId="10" xfId="12" applyFont="1" applyFill="1" applyBorder="1" applyAlignment="1">
      <alignment horizontal="left" vertical="center"/>
    </xf>
    <xf numFmtId="38" fontId="6" fillId="23" borderId="29" xfId="12" applyNumberFormat="1" applyFont="1" applyFill="1" applyBorder="1" applyAlignment="1">
      <alignment vertical="center"/>
    </xf>
    <xf numFmtId="38" fontId="6" fillId="23" borderId="13" xfId="12" applyNumberFormat="1" applyFont="1" applyFill="1" applyBorder="1" applyAlignment="1">
      <alignment vertical="center"/>
    </xf>
    <xf numFmtId="3" fontId="3" fillId="14" borderId="1" xfId="12" applyNumberFormat="1" applyFill="1" applyBorder="1" applyAlignment="1">
      <alignment horizontal="center" vertical="center"/>
    </xf>
    <xf numFmtId="38" fontId="6" fillId="14" borderId="7" xfId="12" applyNumberFormat="1" applyFont="1" applyFill="1" applyBorder="1" applyAlignment="1">
      <alignment vertical="center"/>
    </xf>
    <xf numFmtId="38" fontId="6" fillId="14" borderId="10" xfId="12" applyNumberFormat="1" applyFont="1" applyFill="1" applyBorder="1" applyAlignment="1">
      <alignment vertical="center"/>
    </xf>
    <xf numFmtId="0" fontId="6" fillId="23" borderId="6" xfId="12" applyFont="1" applyFill="1" applyBorder="1" applyAlignment="1">
      <alignment vertical="center"/>
    </xf>
    <xf numFmtId="0" fontId="6" fillId="23" borderId="7" xfId="12" applyFont="1" applyFill="1" applyBorder="1" applyAlignment="1">
      <alignment vertical="center"/>
    </xf>
    <xf numFmtId="0" fontId="6" fillId="23" borderId="9" xfId="12" applyFont="1" applyFill="1" applyBorder="1" applyAlignment="1">
      <alignment vertical="center"/>
    </xf>
    <xf numFmtId="0" fontId="6" fillId="23" borderId="10" xfId="12" applyFont="1" applyFill="1" applyBorder="1" applyAlignment="1">
      <alignment vertical="center"/>
    </xf>
    <xf numFmtId="0" fontId="6" fillId="14" borderId="25" xfId="12" applyFont="1" applyFill="1" applyBorder="1" applyAlignment="1">
      <alignment vertical="center"/>
    </xf>
    <xf numFmtId="0" fontId="6" fillId="14" borderId="21" xfId="12" applyFont="1" applyFill="1" applyBorder="1" applyAlignment="1">
      <alignment vertical="center"/>
    </xf>
    <xf numFmtId="49" fontId="6" fillId="26" borderId="12" xfId="12" applyNumberFormat="1" applyFont="1" applyFill="1" applyBorder="1" applyAlignment="1">
      <alignment horizontal="right" vertical="center"/>
    </xf>
    <xf numFmtId="3" fontId="3" fillId="14" borderId="29" xfId="12" applyNumberFormat="1" applyFill="1" applyBorder="1" applyAlignment="1">
      <alignment vertical="center"/>
    </xf>
    <xf numFmtId="3" fontId="3" fillId="14" borderId="13" xfId="12" applyNumberFormat="1" applyFill="1" applyBorder="1" applyAlignment="1">
      <alignment vertical="center"/>
    </xf>
    <xf numFmtId="0" fontId="6" fillId="15" borderId="2" xfId="12" applyFont="1" applyFill="1" applyBorder="1" applyAlignment="1">
      <alignment horizontal="center"/>
    </xf>
    <xf numFmtId="0" fontId="6" fillId="15" borderId="25" xfId="12" applyFont="1" applyFill="1" applyBorder="1" applyAlignment="1">
      <alignment horizontal="center"/>
    </xf>
    <xf numFmtId="0" fontId="6" fillId="15" borderId="21" xfId="12" applyFont="1" applyFill="1" applyBorder="1" applyAlignment="1">
      <alignment horizontal="center"/>
    </xf>
    <xf numFmtId="0" fontId="6" fillId="15" borderId="2" xfId="12" applyFont="1" applyFill="1" applyBorder="1" applyAlignment="1">
      <alignment horizontal="center" vertical="center"/>
    </xf>
    <xf numFmtId="0" fontId="6" fillId="15" borderId="25" xfId="12" applyFont="1" applyFill="1" applyBorder="1" applyAlignment="1">
      <alignment horizontal="center" vertical="center"/>
    </xf>
    <xf numFmtId="0" fontId="6" fillId="15" borderId="21" xfId="12" applyFont="1" applyFill="1" applyBorder="1" applyAlignment="1">
      <alignment horizontal="center" vertical="center"/>
    </xf>
    <xf numFmtId="3" fontId="3" fillId="14" borderId="29" xfId="12" applyNumberFormat="1" applyFill="1" applyBorder="1" applyAlignment="1">
      <alignment horizontal="center" vertical="center"/>
    </xf>
    <xf numFmtId="3" fontId="3" fillId="14" borderId="13" xfId="12" applyNumberFormat="1" applyFill="1" applyBorder="1" applyAlignment="1">
      <alignment horizontal="center" vertical="center"/>
    </xf>
    <xf numFmtId="0" fontId="6" fillId="21" borderId="6" xfId="0" applyFont="1" applyFill="1" applyBorder="1" applyAlignment="1">
      <alignment vertical="center"/>
    </xf>
    <xf numFmtId="0" fontId="6" fillId="21" borderId="9" xfId="0" applyFont="1" applyFill="1" applyBorder="1" applyAlignment="1">
      <alignment vertical="center"/>
    </xf>
    <xf numFmtId="0" fontId="3" fillId="16" borderId="25" xfId="0" applyFont="1" applyFill="1" applyBorder="1" applyAlignment="1">
      <alignment horizontal="center"/>
    </xf>
    <xf numFmtId="0" fontId="3" fillId="16" borderId="21" xfId="0" applyFont="1" applyFill="1" applyBorder="1" applyAlignment="1">
      <alignment horizontal="center"/>
    </xf>
    <xf numFmtId="0" fontId="3" fillId="16" borderId="2" xfId="0" applyFont="1" applyFill="1" applyBorder="1" applyAlignment="1">
      <alignment horizontal="center"/>
    </xf>
    <xf numFmtId="0" fontId="6" fillId="25" borderId="12" xfId="0" applyFont="1" applyFill="1" applyBorder="1" applyAlignment="1">
      <alignment horizontal="center" vertical="center"/>
    </xf>
    <xf numFmtId="0" fontId="6" fillId="16" borderId="9" xfId="0" applyFont="1" applyFill="1" applyBorder="1" applyAlignment="1">
      <alignment horizontal="center"/>
    </xf>
    <xf numFmtId="0" fontId="6" fillId="15" borderId="0" xfId="12" applyFont="1" applyFill="1" applyAlignment="1">
      <alignment vertical="center"/>
    </xf>
    <xf numFmtId="0" fontId="32" fillId="15" borderId="0" xfId="12" applyFont="1" applyFill="1" applyAlignment="1">
      <alignment horizontal="center" vertical="center"/>
    </xf>
    <xf numFmtId="0" fontId="9" fillId="18" borderId="25" xfId="12" applyFont="1" applyFill="1" applyBorder="1"/>
    <xf numFmtId="0" fontId="9" fillId="18" borderId="21" xfId="12" applyFont="1" applyFill="1" applyBorder="1"/>
    <xf numFmtId="0" fontId="6" fillId="23" borderId="25" xfId="12" applyFont="1" applyFill="1" applyBorder="1" applyAlignment="1">
      <alignment horizontal="left"/>
    </xf>
    <xf numFmtId="0" fontId="5" fillId="15" borderId="8" xfId="11" applyFont="1" applyFill="1" applyBorder="1" applyAlignment="1">
      <alignment horizontal="center" vertical="center" wrapText="1"/>
    </xf>
    <xf numFmtId="0" fontId="5" fillId="15" borderId="30" xfId="11" applyFont="1" applyFill="1" applyBorder="1" applyAlignment="1">
      <alignment horizontal="center" vertical="center" wrapText="1"/>
    </xf>
    <xf numFmtId="0" fontId="32" fillId="15" borderId="0" xfId="11" applyFont="1" applyFill="1" applyAlignment="1">
      <alignment horizontal="center" vertical="center"/>
    </xf>
    <xf numFmtId="0" fontId="6" fillId="15" borderId="2" xfId="11" quotePrefix="1" applyFont="1" applyFill="1" applyBorder="1"/>
    <xf numFmtId="0" fontId="6" fillId="15" borderId="25" xfId="11" quotePrefix="1" applyFont="1" applyFill="1" applyBorder="1"/>
    <xf numFmtId="49" fontId="6" fillId="26" borderId="29" xfId="11" applyNumberFormat="1" applyFont="1" applyFill="1" applyBorder="1" applyAlignment="1">
      <alignment horizontal="center" vertical="center"/>
    </xf>
    <xf numFmtId="49" fontId="6" fillId="26" borderId="13" xfId="11" applyNumberFormat="1" applyFont="1" applyFill="1" applyBorder="1" applyAlignment="1">
      <alignment horizontal="center" vertical="center"/>
    </xf>
    <xf numFmtId="0" fontId="6" fillId="15" borderId="9" xfId="11" applyFont="1" applyFill="1" applyBorder="1" applyAlignment="1">
      <alignment horizontal="center" vertical="center"/>
    </xf>
    <xf numFmtId="49" fontId="6" fillId="26" borderId="6" xfId="11" applyNumberFormat="1" applyFont="1" applyFill="1" applyBorder="1" applyAlignment="1">
      <alignment horizontal="right" vertical="center"/>
    </xf>
    <xf numFmtId="49" fontId="6" fillId="26" borderId="0" xfId="11" applyNumberFormat="1" applyFont="1" applyFill="1" applyAlignment="1">
      <alignment horizontal="right" vertical="center"/>
    </xf>
    <xf numFmtId="49" fontId="6" fillId="26" borderId="9" xfId="11" applyNumberFormat="1" applyFont="1" applyFill="1" applyBorder="1" applyAlignment="1">
      <alignment horizontal="right" vertical="center"/>
    </xf>
    <xf numFmtId="49" fontId="6" fillId="26" borderId="5" xfId="11" applyNumberFormat="1" applyFont="1" applyFill="1" applyBorder="1" applyAlignment="1">
      <alignment horizontal="center" vertical="center"/>
    </xf>
    <xf numFmtId="49" fontId="6" fillId="26" borderId="6" xfId="11" applyNumberFormat="1" applyFont="1" applyFill="1" applyBorder="1" applyAlignment="1">
      <alignment horizontal="center" vertical="center"/>
    </xf>
    <xf numFmtId="49" fontId="6" fillId="26" borderId="7" xfId="11" applyNumberFormat="1" applyFont="1" applyFill="1" applyBorder="1" applyAlignment="1">
      <alignment horizontal="center" vertical="center"/>
    </xf>
    <xf numFmtId="49" fontId="6" fillId="26" borderId="20" xfId="11" applyNumberFormat="1" applyFont="1" applyFill="1" applyBorder="1" applyAlignment="1">
      <alignment horizontal="center" vertical="center"/>
    </xf>
    <xf numFmtId="49" fontId="6" fillId="26" borderId="9" xfId="11" applyNumberFormat="1" applyFont="1" applyFill="1" applyBorder="1" applyAlignment="1">
      <alignment horizontal="center" vertical="center"/>
    </xf>
    <xf numFmtId="49" fontId="6" fillId="26" borderId="10" xfId="11" applyNumberFormat="1" applyFont="1" applyFill="1" applyBorder="1" applyAlignment="1">
      <alignment horizontal="center" vertical="center"/>
    </xf>
    <xf numFmtId="0" fontId="3" fillId="5" borderId="20" xfId="11" applyFill="1" applyBorder="1" applyAlignment="1">
      <alignment horizontal="left"/>
    </xf>
    <xf numFmtId="0" fontId="3" fillId="5" borderId="9" xfId="11" applyFill="1" applyBorder="1" applyAlignment="1">
      <alignment horizontal="left"/>
    </xf>
    <xf numFmtId="0" fontId="3" fillId="5" borderId="10" xfId="11" applyFill="1" applyBorder="1" applyAlignment="1">
      <alignment horizontal="left"/>
    </xf>
    <xf numFmtId="0" fontId="6" fillId="5" borderId="2" xfId="11" applyFont="1" applyFill="1" applyBorder="1" applyAlignment="1">
      <alignment horizontal="right"/>
    </xf>
    <xf numFmtId="0" fontId="6" fillId="5" borderId="25" xfId="11" applyFont="1" applyFill="1" applyBorder="1" applyAlignment="1">
      <alignment horizontal="right"/>
    </xf>
    <xf numFmtId="0" fontId="6" fillId="5" borderId="21" xfId="11" applyFont="1" applyFill="1" applyBorder="1" applyAlignment="1">
      <alignment horizontal="right"/>
    </xf>
    <xf numFmtId="0" fontId="127" fillId="0" borderId="25" xfId="0" applyFont="1" applyBorder="1" applyAlignment="1">
      <alignment horizontal="left" wrapText="1"/>
    </xf>
    <xf numFmtId="0" fontId="127" fillId="0" borderId="21" xfId="0" applyFont="1" applyBorder="1" applyAlignment="1">
      <alignment horizontal="left" wrapText="1"/>
    </xf>
    <xf numFmtId="0" fontId="127" fillId="0" borderId="9" xfId="0" applyFont="1" applyBorder="1" applyAlignment="1">
      <alignment horizontal="left" wrapText="1"/>
    </xf>
    <xf numFmtId="0" fontId="127" fillId="0" borderId="10" xfId="0" applyFont="1" applyBorder="1" applyAlignment="1">
      <alignment horizontal="left" wrapText="1"/>
    </xf>
    <xf numFmtId="0" fontId="128" fillId="0" borderId="25" xfId="0" applyFont="1" applyBorder="1" applyAlignment="1">
      <alignment horizontal="left" wrapText="1"/>
    </xf>
    <xf numFmtId="0" fontId="128" fillId="0" borderId="21" xfId="0" applyFont="1" applyBorder="1" applyAlignment="1">
      <alignment horizontal="left" wrapText="1"/>
    </xf>
    <xf numFmtId="0" fontId="0" fillId="26" borderId="20" xfId="0" applyFill="1" applyBorder="1" applyAlignment="1">
      <alignment horizontal="center"/>
    </xf>
    <xf numFmtId="0" fontId="0" fillId="26" borderId="9" xfId="0" applyFill="1" applyBorder="1" applyAlignment="1">
      <alignment horizontal="center"/>
    </xf>
    <xf numFmtId="0" fontId="0" fillId="26" borderId="46" xfId="0" applyFill="1" applyBorder="1" applyAlignment="1">
      <alignment horizontal="center"/>
    </xf>
    <xf numFmtId="49" fontId="3" fillId="15" borderId="25" xfId="14" applyNumberFormat="1" applyFill="1" applyBorder="1"/>
    <xf numFmtId="49" fontId="3" fillId="15" borderId="21" xfId="14" applyNumberFormat="1" applyFill="1" applyBorder="1"/>
    <xf numFmtId="0" fontId="6" fillId="0" borderId="5" xfId="14" applyFont="1" applyBorder="1" applyAlignment="1">
      <alignment horizontal="center" vertical="center" wrapText="1"/>
    </xf>
    <xf numFmtId="0" fontId="6" fillId="0" borderId="6" xfId="14" applyFont="1" applyBorder="1" applyAlignment="1">
      <alignment horizontal="center" vertical="center" wrapText="1"/>
    </xf>
    <xf numFmtId="0" fontId="6" fillId="0" borderId="7" xfId="14" applyFont="1" applyBorder="1" applyAlignment="1">
      <alignment horizontal="center" vertical="center" wrapText="1"/>
    </xf>
    <xf numFmtId="0" fontId="6" fillId="0" borderId="8" xfId="14" applyFont="1" applyBorder="1" applyAlignment="1">
      <alignment horizontal="center" vertical="center" wrapText="1"/>
    </xf>
    <xf numFmtId="0" fontId="6" fillId="0" borderId="0" xfId="14" applyFont="1" applyAlignment="1">
      <alignment horizontal="center" vertical="center" wrapText="1"/>
    </xf>
    <xf numFmtId="0" fontId="6" fillId="0" borderId="30" xfId="14" applyFont="1" applyBorder="1" applyAlignment="1">
      <alignment horizontal="center" vertical="center" wrapText="1"/>
    </xf>
    <xf numFmtId="0" fontId="6" fillId="0" borderId="32" xfId="14" applyFont="1" applyBorder="1" applyAlignment="1">
      <alignment horizontal="center" vertical="center" wrapText="1"/>
    </xf>
    <xf numFmtId="0" fontId="6" fillId="0" borderId="15" xfId="14" applyFont="1" applyBorder="1" applyAlignment="1">
      <alignment horizontal="center" vertical="center" wrapText="1"/>
    </xf>
    <xf numFmtId="0" fontId="6" fillId="0" borderId="33" xfId="14" applyFont="1" applyBorder="1" applyAlignment="1">
      <alignment horizontal="center" vertical="center" wrapText="1"/>
    </xf>
    <xf numFmtId="0" fontId="6" fillId="0" borderId="2" xfId="14" applyFont="1" applyBorder="1" applyAlignment="1">
      <alignment horizontal="left" vertical="center" wrapText="1"/>
    </xf>
    <xf numFmtId="0" fontId="6" fillId="0" borderId="25" xfId="14" applyFont="1" applyBorder="1" applyAlignment="1">
      <alignment horizontal="left" vertical="center" wrapText="1"/>
    </xf>
    <xf numFmtId="0" fontId="6" fillId="0" borderId="28" xfId="14" applyFont="1" applyBorder="1" applyAlignment="1">
      <alignment horizontal="left" vertical="center" wrapText="1"/>
    </xf>
    <xf numFmtId="0" fontId="6" fillId="0" borderId="2" xfId="14" applyFont="1" applyBorder="1" applyAlignment="1">
      <alignment horizontal="justify" vertical="top" wrapText="1"/>
    </xf>
    <xf numFmtId="0" fontId="6" fillId="0" borderId="25" xfId="14" applyFont="1" applyBorder="1" applyAlignment="1">
      <alignment horizontal="justify" vertical="top" wrapText="1"/>
    </xf>
    <xf numFmtId="0" fontId="6" fillId="0" borderId="28" xfId="14" applyFont="1" applyBorder="1" applyAlignment="1">
      <alignment horizontal="justify" vertical="top" wrapText="1"/>
    </xf>
    <xf numFmtId="0" fontId="6" fillId="0" borderId="52" xfId="14" applyFont="1" applyBorder="1" applyAlignment="1">
      <alignment horizontal="justify" vertical="top" wrapText="1"/>
    </xf>
    <xf numFmtId="0" fontId="6" fillId="0" borderId="31" xfId="14" applyFont="1" applyBorder="1" applyAlignment="1">
      <alignment horizontal="justify" vertical="top" wrapText="1"/>
    </xf>
    <xf numFmtId="0" fontId="6" fillId="0" borderId="53" xfId="14" applyFont="1" applyBorder="1" applyAlignment="1">
      <alignment horizontal="justify" vertical="top" wrapText="1"/>
    </xf>
    <xf numFmtId="49" fontId="9" fillId="15" borderId="25" xfId="13" applyNumberFormat="1" applyFont="1" applyFill="1" applyBorder="1"/>
    <xf numFmtId="49" fontId="9" fillId="15" borderId="21" xfId="13" applyNumberFormat="1" applyFont="1" applyFill="1" applyBorder="1"/>
    <xf numFmtId="49" fontId="6" fillId="15" borderId="2" xfId="14" applyNumberFormat="1" applyFont="1" applyFill="1" applyBorder="1"/>
    <xf numFmtId="49" fontId="6" fillId="15" borderId="25" xfId="14" applyNumberFormat="1" applyFont="1" applyFill="1" applyBorder="1"/>
    <xf numFmtId="49" fontId="6" fillId="15" borderId="21" xfId="14" applyNumberFormat="1" applyFont="1" applyFill="1" applyBorder="1"/>
    <xf numFmtId="49" fontId="9" fillId="15" borderId="25" xfId="14" applyNumberFormat="1" applyFont="1" applyFill="1" applyBorder="1"/>
    <xf numFmtId="49" fontId="9" fillId="15" borderId="21" xfId="14" applyNumberFormat="1" applyFont="1" applyFill="1" applyBorder="1"/>
    <xf numFmtId="49" fontId="6" fillId="26" borderId="6" xfId="14" applyNumberFormat="1" applyFont="1" applyFill="1" applyBorder="1" applyAlignment="1">
      <alignment horizontal="left" vertical="center"/>
    </xf>
    <xf numFmtId="49" fontId="6" fillId="26" borderId="9" xfId="14" applyNumberFormat="1" applyFont="1" applyFill="1" applyBorder="1" applyAlignment="1">
      <alignment horizontal="left" vertical="center"/>
    </xf>
    <xf numFmtId="0" fontId="6" fillId="23" borderId="2" xfId="0" applyFont="1" applyFill="1" applyBorder="1" applyAlignment="1">
      <alignment horizontal="left" vertical="center"/>
    </xf>
    <xf numFmtId="0" fontId="6" fillId="23" borderId="25" xfId="0" applyFont="1" applyFill="1" applyBorder="1" applyAlignment="1">
      <alignment horizontal="left" vertical="center"/>
    </xf>
    <xf numFmtId="0" fontId="6" fillId="23" borderId="21" xfId="0" applyFont="1" applyFill="1" applyBorder="1" applyAlignment="1">
      <alignment horizontal="left" vertical="center"/>
    </xf>
    <xf numFmtId="49" fontId="6" fillId="15" borderId="2" xfId="14" applyNumberFormat="1" applyFont="1" applyFill="1" applyBorder="1" applyAlignment="1">
      <alignment horizontal="left"/>
    </xf>
    <xf numFmtId="49" fontId="6" fillId="15" borderId="25" xfId="14" applyNumberFormat="1" applyFont="1" applyFill="1" applyBorder="1" applyAlignment="1">
      <alignment horizontal="left"/>
    </xf>
    <xf numFmtId="49" fontId="6" fillId="15" borderId="28" xfId="14" applyNumberFormat="1" applyFont="1" applyFill="1" applyBorder="1" applyAlignment="1">
      <alignment horizontal="left"/>
    </xf>
    <xf numFmtId="49" fontId="6" fillId="15" borderId="2" xfId="14" applyNumberFormat="1" applyFont="1" applyFill="1" applyBorder="1" applyAlignment="1">
      <alignment horizontal="center"/>
    </xf>
    <xf numFmtId="49" fontId="6" fillId="15" borderId="25" xfId="14" applyNumberFormat="1" applyFont="1" applyFill="1" applyBorder="1" applyAlignment="1">
      <alignment horizontal="center"/>
    </xf>
    <xf numFmtId="49" fontId="6" fillId="15" borderId="28" xfId="14" applyNumberFormat="1" applyFont="1" applyFill="1" applyBorder="1" applyAlignment="1">
      <alignment horizontal="center"/>
    </xf>
    <xf numFmtId="0" fontId="32" fillId="15" borderId="17" xfId="14" applyFont="1" applyFill="1" applyBorder="1" applyAlignment="1">
      <alignment horizontal="center" vertical="center"/>
    </xf>
    <xf numFmtId="0" fontId="32" fillId="15" borderId="18" xfId="14" applyFont="1" applyFill="1" applyBorder="1" applyAlignment="1">
      <alignment horizontal="center" vertical="center"/>
    </xf>
    <xf numFmtId="0" fontId="32" fillId="15" borderId="19" xfId="14" applyFont="1" applyFill="1" applyBorder="1" applyAlignment="1">
      <alignment horizontal="center" vertical="center"/>
    </xf>
    <xf numFmtId="0" fontId="32" fillId="15" borderId="3" xfId="14" applyFont="1" applyFill="1" applyBorder="1" applyAlignment="1">
      <alignment horizontal="center" vertical="center"/>
    </xf>
    <xf numFmtId="0" fontId="32" fillId="15" borderId="0" xfId="14" applyFont="1" applyFill="1" applyAlignment="1">
      <alignment horizontal="center" vertical="center"/>
    </xf>
    <xf numFmtId="0" fontId="32" fillId="15" borderId="4" xfId="14" applyFont="1" applyFill="1" applyBorder="1" applyAlignment="1">
      <alignment horizontal="center" vertical="center"/>
    </xf>
    <xf numFmtId="49" fontId="6" fillId="23" borderId="2" xfId="14" applyNumberFormat="1" applyFont="1" applyFill="1" applyBorder="1" applyAlignment="1">
      <alignment horizontal="left" vertical="center"/>
    </xf>
    <xf numFmtId="49" fontId="6" fillId="23" borderId="25" xfId="14" applyNumberFormat="1" applyFont="1" applyFill="1" applyBorder="1" applyAlignment="1">
      <alignment horizontal="left" vertical="center"/>
    </xf>
    <xf numFmtId="49" fontId="6" fillId="23" borderId="21" xfId="14" applyNumberFormat="1" applyFont="1" applyFill="1" applyBorder="1" applyAlignment="1">
      <alignment horizontal="left" vertical="center"/>
    </xf>
    <xf numFmtId="49" fontId="6" fillId="0" borderId="2" xfId="13" applyNumberFormat="1" applyFont="1" applyBorder="1"/>
    <xf numFmtId="49" fontId="6" fillId="0" borderId="25" xfId="13" applyNumberFormat="1" applyFont="1" applyBorder="1"/>
    <xf numFmtId="49" fontId="6" fillId="0" borderId="21" xfId="13" applyNumberFormat="1" applyFont="1" applyBorder="1"/>
    <xf numFmtId="49" fontId="6" fillId="25" borderId="12" xfId="0" applyNumberFormat="1" applyFont="1" applyFill="1" applyBorder="1" applyAlignment="1">
      <alignment horizontal="right" vertical="center"/>
    </xf>
    <xf numFmtId="38" fontId="6" fillId="23" borderId="29" xfId="11" applyNumberFormat="1" applyFont="1" applyFill="1" applyBorder="1" applyAlignment="1">
      <alignment vertical="center"/>
    </xf>
    <xf numFmtId="38" fontId="6" fillId="23" borderId="13" xfId="11" applyNumberFormat="1" applyFont="1" applyFill="1" applyBorder="1" applyAlignment="1">
      <alignment vertical="center"/>
    </xf>
    <xf numFmtId="49" fontId="6" fillId="25" borderId="6" xfId="0" applyNumberFormat="1" applyFont="1" applyFill="1" applyBorder="1" applyAlignment="1">
      <alignment horizontal="left" vertical="center"/>
    </xf>
    <xf numFmtId="49" fontId="6" fillId="25" borderId="7" xfId="0" applyNumberFormat="1" applyFont="1" applyFill="1" applyBorder="1" applyAlignment="1">
      <alignment horizontal="left" vertical="center"/>
    </xf>
    <xf numFmtId="49" fontId="6" fillId="25" borderId="0" xfId="0" applyNumberFormat="1" applyFont="1" applyFill="1" applyAlignment="1">
      <alignment horizontal="left" vertical="center"/>
    </xf>
    <xf numFmtId="49" fontId="6" fillId="25" borderId="30" xfId="0" applyNumberFormat="1" applyFont="1" applyFill="1" applyBorder="1" applyAlignment="1">
      <alignment horizontal="left" vertical="center"/>
    </xf>
    <xf numFmtId="49" fontId="6" fillId="25" borderId="9" xfId="0" applyNumberFormat="1" applyFont="1" applyFill="1" applyBorder="1" applyAlignment="1">
      <alignment horizontal="left" vertical="center"/>
    </xf>
    <xf numFmtId="49" fontId="6" fillId="25" borderId="10" xfId="0" applyNumberFormat="1" applyFont="1" applyFill="1" applyBorder="1" applyAlignment="1">
      <alignment horizontal="left" vertical="center"/>
    </xf>
    <xf numFmtId="49" fontId="6" fillId="25" borderId="29" xfId="0" applyNumberFormat="1" applyFont="1" applyFill="1" applyBorder="1" applyAlignment="1">
      <alignment horizontal="center" vertical="center"/>
    </xf>
    <xf numFmtId="37" fontId="6" fillId="25" borderId="1" xfId="0" applyNumberFormat="1" applyFont="1" applyFill="1" applyBorder="1" applyAlignment="1">
      <alignment horizontal="center" vertical="center" wrapText="1"/>
    </xf>
    <xf numFmtId="37" fontId="6" fillId="21" borderId="1" xfId="0" applyNumberFormat="1" applyFont="1" applyFill="1" applyBorder="1" applyAlignment="1">
      <alignment vertical="center"/>
    </xf>
    <xf numFmtId="0" fontId="7" fillId="0" borderId="0" xfId="0" applyFont="1" applyAlignment="1">
      <alignment horizontal="center" vertical="center"/>
    </xf>
    <xf numFmtId="0" fontId="6" fillId="21" borderId="5" xfId="0" applyFont="1" applyFill="1" applyBorder="1" applyAlignment="1">
      <alignment horizontal="left" vertical="center"/>
    </xf>
    <xf numFmtId="0" fontId="6" fillId="21" borderId="6" xfId="0" applyFont="1" applyFill="1" applyBorder="1" applyAlignment="1">
      <alignment horizontal="left" vertical="center"/>
    </xf>
    <xf numFmtId="0" fontId="6" fillId="21" borderId="20" xfId="0" applyFont="1" applyFill="1" applyBorder="1" applyAlignment="1">
      <alignment horizontal="left" vertical="center"/>
    </xf>
    <xf numFmtId="0" fontId="6" fillId="21" borderId="9" xfId="0" applyFont="1" applyFill="1" applyBorder="1" applyAlignment="1">
      <alignment horizontal="left" vertical="center"/>
    </xf>
    <xf numFmtId="49" fontId="6" fillId="26" borderId="29" xfId="11" applyNumberFormat="1" applyFont="1" applyFill="1" applyBorder="1" applyAlignment="1">
      <alignment horizontal="center" vertical="center" wrapText="1"/>
    </xf>
    <xf numFmtId="49" fontId="6" fillId="26" borderId="12" xfId="11" applyNumberFormat="1" applyFont="1" applyFill="1" applyBorder="1" applyAlignment="1">
      <alignment horizontal="center" vertical="center" wrapText="1"/>
    </xf>
    <xf numFmtId="49" fontId="6" fillId="26" borderId="13" xfId="11" applyNumberFormat="1" applyFont="1" applyFill="1" applyBorder="1" applyAlignment="1">
      <alignment horizontal="center" vertical="center" wrapText="1"/>
    </xf>
    <xf numFmtId="49" fontId="6" fillId="26" borderId="30" xfId="11" applyNumberFormat="1" applyFont="1" applyFill="1" applyBorder="1" applyAlignment="1">
      <alignment horizontal="right" vertical="center"/>
    </xf>
    <xf numFmtId="0" fontId="6" fillId="23" borderId="29" xfId="11" applyFont="1" applyFill="1" applyBorder="1" applyAlignment="1">
      <alignment horizontal="left" vertical="center"/>
    </xf>
    <xf numFmtId="0" fontId="6" fillId="23" borderId="13" xfId="11" applyFont="1" applyFill="1" applyBorder="1" applyAlignment="1">
      <alignment horizontal="left" vertical="center"/>
    </xf>
    <xf numFmtId="49" fontId="6" fillId="26" borderId="6" xfId="11" applyNumberFormat="1" applyFont="1" applyFill="1" applyBorder="1" applyAlignment="1">
      <alignment horizontal="left" vertical="center"/>
    </xf>
    <xf numFmtId="49" fontId="6" fillId="26" borderId="7" xfId="11" applyNumberFormat="1" applyFont="1" applyFill="1" applyBorder="1" applyAlignment="1">
      <alignment horizontal="left" vertical="center"/>
    </xf>
    <xf numFmtId="49" fontId="6" fillId="26" borderId="0" xfId="11" applyNumberFormat="1" applyFont="1" applyFill="1" applyAlignment="1">
      <alignment horizontal="left" vertical="center"/>
    </xf>
    <xf numFmtId="49" fontId="6" fillId="26" borderId="30" xfId="11" applyNumberFormat="1" applyFont="1" applyFill="1" applyBorder="1" applyAlignment="1">
      <alignment horizontal="left" vertical="center"/>
    </xf>
    <xf numFmtId="49" fontId="6" fillId="26" borderId="9" xfId="11" applyNumberFormat="1" applyFont="1" applyFill="1" applyBorder="1" applyAlignment="1">
      <alignment horizontal="left" vertical="center"/>
    </xf>
    <xf numFmtId="49" fontId="6" fillId="26" borderId="10" xfId="11" applyNumberFormat="1" applyFont="1" applyFill="1" applyBorder="1" applyAlignment="1">
      <alignment horizontal="left" vertical="center"/>
    </xf>
    <xf numFmtId="37" fontId="6" fillId="26" borderId="29" xfId="11" applyNumberFormat="1" applyFont="1" applyFill="1" applyBorder="1" applyAlignment="1">
      <alignment horizontal="center" vertical="center"/>
    </xf>
    <xf numFmtId="37" fontId="6" fillId="26" borderId="12" xfId="11" applyNumberFormat="1" applyFont="1" applyFill="1" applyBorder="1" applyAlignment="1">
      <alignment horizontal="center" vertical="center"/>
    </xf>
    <xf numFmtId="37" fontId="6" fillId="26" borderId="13" xfId="11" applyNumberFormat="1" applyFont="1" applyFill="1" applyBorder="1" applyAlignment="1">
      <alignment horizontal="center" vertical="center"/>
    </xf>
    <xf numFmtId="37" fontId="6" fillId="26" borderId="29" xfId="11" applyNumberFormat="1" applyFont="1" applyFill="1" applyBorder="1" applyAlignment="1">
      <alignment horizontal="center" vertical="center" wrapText="1"/>
    </xf>
    <xf numFmtId="37" fontId="6" fillId="26" borderId="12" xfId="11" applyNumberFormat="1" applyFont="1" applyFill="1" applyBorder="1" applyAlignment="1">
      <alignment horizontal="center" vertical="center" wrapText="1"/>
    </xf>
    <xf numFmtId="37" fontId="6" fillId="26" borderId="13" xfId="11" applyNumberFormat="1" applyFont="1" applyFill="1" applyBorder="1" applyAlignment="1">
      <alignment horizontal="center" vertical="center" wrapText="1"/>
    </xf>
    <xf numFmtId="0" fontId="6" fillId="23" borderId="5" xfId="11" applyFont="1" applyFill="1" applyBorder="1" applyAlignment="1">
      <alignment vertical="center"/>
    </xf>
    <xf numFmtId="0" fontId="6" fillId="23" borderId="6" xfId="11" applyFont="1" applyFill="1" applyBorder="1" applyAlignment="1">
      <alignment vertical="center"/>
    </xf>
    <xf numFmtId="0" fontId="6" fillId="23" borderId="7" xfId="11" applyFont="1" applyFill="1" applyBorder="1" applyAlignment="1">
      <alignment vertical="center"/>
    </xf>
    <xf numFmtId="0" fontId="6" fillId="23" borderId="8" xfId="11" applyFont="1" applyFill="1" applyBorder="1" applyAlignment="1">
      <alignment vertical="center"/>
    </xf>
    <xf numFmtId="0" fontId="6" fillId="23" borderId="0" xfId="11" applyFont="1" applyFill="1" applyAlignment="1">
      <alignment vertical="center"/>
    </xf>
    <xf numFmtId="0" fontId="6" fillId="23" borderId="30" xfId="11" applyFont="1" applyFill="1" applyBorder="1" applyAlignment="1">
      <alignment vertical="center"/>
    </xf>
    <xf numFmtId="49" fontId="6" fillId="26" borderId="12" xfId="11" applyNumberFormat="1" applyFont="1" applyFill="1" applyBorder="1" applyAlignment="1">
      <alignment horizontal="center" vertical="center"/>
    </xf>
    <xf numFmtId="49" fontId="6" fillId="25" borderId="1" xfId="0" applyNumberFormat="1" applyFont="1" applyFill="1" applyBorder="1" applyAlignment="1">
      <alignment horizontal="center" vertical="center" wrapText="1"/>
    </xf>
    <xf numFmtId="0" fontId="5" fillId="16" borderId="0" xfId="0" applyFont="1" applyFill="1" applyAlignment="1">
      <alignment wrapText="1"/>
    </xf>
    <xf numFmtId="49" fontId="7" fillId="25" borderId="1" xfId="0" applyNumberFormat="1" applyFont="1" applyFill="1" applyBorder="1" applyAlignment="1">
      <alignment horizontal="center" vertical="center"/>
    </xf>
    <xf numFmtId="49" fontId="7" fillId="25" borderId="29" xfId="0" applyNumberFormat="1" applyFont="1" applyFill="1" applyBorder="1" applyAlignment="1">
      <alignment horizontal="center" vertical="center"/>
    </xf>
    <xf numFmtId="49" fontId="6" fillId="25" borderId="1" xfId="0" applyNumberFormat="1" applyFont="1" applyFill="1" applyBorder="1" applyAlignment="1">
      <alignment horizontal="center" vertical="center"/>
    </xf>
    <xf numFmtId="49" fontId="32" fillId="25" borderId="0" xfId="0" applyNumberFormat="1" applyFont="1" applyFill="1" applyAlignment="1">
      <alignment horizontal="center" vertical="center"/>
    </xf>
    <xf numFmtId="49" fontId="32" fillId="25" borderId="30" xfId="0" applyNumberFormat="1" applyFont="1" applyFill="1" applyBorder="1" applyAlignment="1">
      <alignment horizontal="center" vertical="center"/>
    </xf>
    <xf numFmtId="49" fontId="6" fillId="25" borderId="1" xfId="0" applyNumberFormat="1" applyFont="1" applyFill="1" applyBorder="1" applyAlignment="1">
      <alignment horizontal="center"/>
    </xf>
    <xf numFmtId="49" fontId="56" fillId="26" borderId="29" xfId="26" applyNumberFormat="1" applyFont="1" applyFill="1" applyBorder="1" applyAlignment="1">
      <alignment horizontal="center" vertical="center"/>
    </xf>
    <xf numFmtId="49" fontId="56" fillId="26" borderId="12" xfId="26" applyNumberFormat="1" applyFont="1" applyFill="1" applyBorder="1" applyAlignment="1">
      <alignment horizontal="center" vertical="center"/>
    </xf>
    <xf numFmtId="49" fontId="56" fillId="26" borderId="13" xfId="26" applyNumberFormat="1" applyFont="1" applyFill="1" applyBorder="1" applyAlignment="1">
      <alignment horizontal="center" vertical="center"/>
    </xf>
    <xf numFmtId="0" fontId="73" fillId="11" borderId="0" xfId="17" applyFont="1" applyFill="1" applyAlignment="1">
      <alignment horizontal="left"/>
    </xf>
    <xf numFmtId="0" fontId="73" fillId="11" borderId="30" xfId="17" applyFont="1" applyFill="1" applyBorder="1" applyAlignment="1">
      <alignment horizontal="left"/>
    </xf>
    <xf numFmtId="0" fontId="6" fillId="11" borderId="0" xfId="0" applyFont="1" applyFill="1" applyAlignment="1">
      <alignment horizontal="left"/>
    </xf>
    <xf numFmtId="0" fontId="6" fillId="25" borderId="25" xfId="0" applyFont="1" applyFill="1" applyBorder="1" applyAlignment="1">
      <alignment horizontal="left" vertical="center"/>
    </xf>
    <xf numFmtId="0" fontId="3" fillId="16" borderId="0" xfId="0" applyFont="1" applyFill="1"/>
    <xf numFmtId="0" fontId="32" fillId="16" borderId="3" xfId="0" applyFont="1" applyFill="1" applyBorder="1" applyAlignment="1">
      <alignment horizontal="center" vertical="center"/>
    </xf>
    <xf numFmtId="0" fontId="32" fillId="16" borderId="4" xfId="0" applyFont="1" applyFill="1" applyBorder="1" applyAlignment="1">
      <alignment horizontal="center" vertical="center"/>
    </xf>
    <xf numFmtId="0" fontId="6" fillId="16" borderId="0" xfId="0" applyFont="1" applyFill="1" applyAlignment="1">
      <alignment vertical="center"/>
    </xf>
    <xf numFmtId="3" fontId="6" fillId="0" borderId="2" xfId="0" applyNumberFormat="1" applyFont="1" applyBorder="1" applyAlignment="1" applyProtection="1">
      <alignment horizontal="center" vertical="center"/>
      <protection locked="0"/>
    </xf>
    <xf numFmtId="3" fontId="6" fillId="0" borderId="25" xfId="0" applyNumberFormat="1" applyFont="1" applyBorder="1" applyAlignment="1" applyProtection="1">
      <alignment horizontal="center" vertical="center"/>
      <protection locked="0"/>
    </xf>
    <xf numFmtId="3" fontId="6" fillId="0" borderId="21" xfId="0" applyNumberFormat="1" applyFont="1" applyBorder="1" applyAlignment="1" applyProtection="1">
      <alignment horizontal="center" vertical="center"/>
      <protection locked="0"/>
    </xf>
    <xf numFmtId="0" fontId="6" fillId="23" borderId="1" xfId="15" applyFont="1" applyFill="1" applyBorder="1" applyAlignment="1">
      <alignment horizontal="left"/>
    </xf>
    <xf numFmtId="0" fontId="3" fillId="16" borderId="0" xfId="0" applyFont="1" applyFill="1" applyAlignment="1">
      <alignment vertical="top" wrapText="1"/>
    </xf>
    <xf numFmtId="0" fontId="5" fillId="16" borderId="0" xfId="0" applyFont="1" applyFill="1"/>
    <xf numFmtId="0" fontId="3" fillId="15" borderId="2" xfId="15" applyFont="1" applyFill="1" applyBorder="1" applyAlignment="1">
      <alignment horizontal="left"/>
    </xf>
    <xf numFmtId="0" fontId="3" fillId="15" borderId="25" xfId="15" applyFont="1" applyFill="1" applyBorder="1" applyAlignment="1">
      <alignment horizontal="left"/>
    </xf>
    <xf numFmtId="0" fontId="3" fillId="15" borderId="2" xfId="15" applyFont="1" applyFill="1" applyBorder="1"/>
    <xf numFmtId="0" fontId="3" fillId="15" borderId="25" xfId="15" applyFont="1" applyFill="1" applyBorder="1"/>
    <xf numFmtId="0" fontId="6" fillId="23" borderId="2" xfId="15" applyFont="1" applyFill="1" applyBorder="1"/>
    <xf numFmtId="0" fontId="6" fillId="23" borderId="25" xfId="15" applyFont="1" applyFill="1" applyBorder="1"/>
    <xf numFmtId="0" fontId="6" fillId="23" borderId="21" xfId="15" applyFont="1" applyFill="1" applyBorder="1"/>
    <xf numFmtId="0" fontId="6" fillId="23" borderId="2" xfId="15" applyFont="1" applyFill="1" applyBorder="1" applyAlignment="1">
      <alignment horizontal="left"/>
    </xf>
    <xf numFmtId="0" fontId="6" fillId="23" borderId="25" xfId="15" applyFont="1" applyFill="1" applyBorder="1" applyAlignment="1">
      <alignment horizontal="left"/>
    </xf>
    <xf numFmtId="0" fontId="6" fillId="23" borderId="21" xfId="15" applyFont="1" applyFill="1" applyBorder="1" applyAlignment="1">
      <alignment horizontal="left"/>
    </xf>
    <xf numFmtId="0" fontId="43" fillId="23" borderId="1" xfId="0" applyFont="1" applyFill="1" applyBorder="1" applyAlignment="1">
      <alignment horizontal="left"/>
    </xf>
    <xf numFmtId="0" fontId="3" fillId="15" borderId="1" xfId="15" applyFont="1" applyFill="1" applyBorder="1" applyAlignment="1">
      <alignment horizontal="left"/>
    </xf>
    <xf numFmtId="1" fontId="3" fillId="15" borderId="2" xfId="0" applyNumberFormat="1" applyFont="1" applyFill="1" applyBorder="1"/>
    <xf numFmtId="1" fontId="3" fillId="15" borderId="25" xfId="0" applyNumberFormat="1" applyFont="1" applyFill="1" applyBorder="1"/>
    <xf numFmtId="1" fontId="3" fillId="15" borderId="21" xfId="0" applyNumberFormat="1" applyFont="1" applyFill="1" applyBorder="1"/>
    <xf numFmtId="0" fontId="42" fillId="15" borderId="5" xfId="0" applyFont="1" applyFill="1" applyBorder="1" applyAlignment="1">
      <alignment horizontal="center"/>
    </xf>
    <xf numFmtId="0" fontId="42" fillId="15" borderId="6" xfId="0" applyFont="1" applyFill="1" applyBorder="1" applyAlignment="1">
      <alignment horizontal="center"/>
    </xf>
    <xf numFmtId="0" fontId="42" fillId="15" borderId="7" xfId="0" applyFont="1" applyFill="1" applyBorder="1" applyAlignment="1">
      <alignment horizontal="center"/>
    </xf>
    <xf numFmtId="0" fontId="42" fillId="15" borderId="20" xfId="0" applyFont="1" applyFill="1" applyBorder="1" applyAlignment="1">
      <alignment horizontal="center"/>
    </xf>
    <xf numFmtId="0" fontId="42" fillId="15" borderId="9" xfId="0" applyFont="1" applyFill="1" applyBorder="1" applyAlignment="1">
      <alignment horizontal="center"/>
    </xf>
    <xf numFmtId="0" fontId="42" fillId="15" borderId="10" xfId="0" applyFont="1" applyFill="1" applyBorder="1" applyAlignment="1">
      <alignment horizontal="center"/>
    </xf>
    <xf numFmtId="0" fontId="42" fillId="15" borderId="8" xfId="0" applyFont="1" applyFill="1" applyBorder="1" applyAlignment="1">
      <alignment horizontal="center"/>
    </xf>
    <xf numFmtId="0" fontId="42" fillId="15" borderId="0" xfId="0" applyFont="1" applyFill="1" applyAlignment="1">
      <alignment horizontal="center"/>
    </xf>
    <xf numFmtId="0" fontId="42" fillId="15" borderId="30" xfId="0" applyFont="1" applyFill="1" applyBorder="1" applyAlignment="1">
      <alignment horizontal="center"/>
    </xf>
    <xf numFmtId="0" fontId="3" fillId="15" borderId="29" xfId="0" applyFont="1" applyFill="1" applyBorder="1"/>
    <xf numFmtId="0" fontId="3" fillId="15" borderId="13" xfId="0" applyFont="1" applyFill="1" applyBorder="1"/>
    <xf numFmtId="0" fontId="43" fillId="25" borderId="21" xfId="0" applyFont="1" applyFill="1" applyBorder="1" applyAlignment="1">
      <alignment horizontal="center" vertical="center" wrapText="1"/>
    </xf>
    <xf numFmtId="0" fontId="43" fillId="25" borderId="1" xfId="0" applyFont="1" applyFill="1" applyBorder="1" applyAlignment="1">
      <alignment horizontal="center" vertical="center" wrapText="1"/>
    </xf>
    <xf numFmtId="0" fontId="43" fillId="23" borderId="1" xfId="0" applyFont="1" applyFill="1" applyBorder="1" applyAlignment="1">
      <alignment horizontal="left" wrapText="1"/>
    </xf>
    <xf numFmtId="0" fontId="23" fillId="0" borderId="1" xfId="11" applyFont="1" applyBorder="1" applyAlignment="1">
      <alignment horizontal="left"/>
    </xf>
    <xf numFmtId="0" fontId="5" fillId="15" borderId="18" xfId="11" applyFont="1" applyFill="1" applyBorder="1"/>
    <xf numFmtId="0" fontId="23" fillId="26" borderId="1" xfId="11" applyFont="1" applyFill="1" applyBorder="1" applyAlignment="1">
      <alignment horizontal="center" vertical="center" wrapText="1"/>
    </xf>
    <xf numFmtId="0" fontId="6" fillId="15" borderId="43" xfId="15" applyFont="1" applyFill="1" applyBorder="1" applyAlignment="1">
      <alignment horizontal="left"/>
    </xf>
    <xf numFmtId="0" fontId="6" fillId="15" borderId="44" xfId="15" applyFont="1" applyFill="1" applyBorder="1" applyAlignment="1">
      <alignment horizontal="left"/>
    </xf>
    <xf numFmtId="0" fontId="6" fillId="15" borderId="45" xfId="15" applyFont="1" applyFill="1" applyBorder="1" applyAlignment="1">
      <alignment horizontal="left"/>
    </xf>
    <xf numFmtId="0" fontId="6" fillId="0" borderId="40" xfId="15" applyFont="1" applyBorder="1" applyAlignment="1">
      <alignment horizontal="left"/>
    </xf>
    <xf numFmtId="0" fontId="6" fillId="0" borderId="41" xfId="15" applyFont="1" applyBorder="1" applyAlignment="1">
      <alignment horizontal="left"/>
    </xf>
    <xf numFmtId="0" fontId="6" fillId="0" borderId="42" xfId="15" applyFont="1" applyBorder="1" applyAlignment="1">
      <alignment horizontal="left"/>
    </xf>
    <xf numFmtId="0" fontId="6" fillId="0" borderId="43" xfId="15" applyFont="1" applyBorder="1" applyAlignment="1">
      <alignment horizontal="left"/>
    </xf>
    <xf numFmtId="0" fontId="6" fillId="0" borderId="44" xfId="15" applyFont="1" applyBorder="1" applyAlignment="1">
      <alignment horizontal="left"/>
    </xf>
    <xf numFmtId="0" fontId="6" fillId="0" borderId="45" xfId="15" applyFont="1" applyBorder="1" applyAlignment="1">
      <alignment horizontal="left"/>
    </xf>
    <xf numFmtId="167" fontId="7" fillId="16" borderId="0" xfId="0" applyNumberFormat="1" applyFont="1" applyFill="1" applyAlignment="1">
      <alignment horizontal="center" vertical="center"/>
    </xf>
    <xf numFmtId="0" fontId="9" fillId="16" borderId="0" xfId="0" applyFont="1" applyFill="1" applyAlignment="1">
      <alignment vertical="center" wrapText="1"/>
    </xf>
    <xf numFmtId="0" fontId="32" fillId="0" borderId="3" xfId="0" applyFont="1" applyBorder="1" applyAlignment="1">
      <alignment horizontal="center" vertical="center"/>
    </xf>
    <xf numFmtId="0" fontId="32" fillId="0" borderId="4" xfId="0" applyFont="1" applyBorder="1" applyAlignment="1">
      <alignment horizontal="center" vertical="center"/>
    </xf>
    <xf numFmtId="0" fontId="6" fillId="22" borderId="1" xfId="18" applyFont="1" applyFill="1" applyBorder="1" applyAlignment="1">
      <alignment horizontal="center" vertical="center"/>
    </xf>
    <xf numFmtId="0" fontId="43" fillId="26" borderId="29" xfId="0" applyFont="1" applyFill="1" applyBorder="1" applyAlignment="1">
      <alignment horizontal="center" vertical="center" wrapText="1"/>
    </xf>
    <xf numFmtId="0" fontId="43" fillId="26" borderId="12" xfId="0" applyFont="1" applyFill="1" applyBorder="1" applyAlignment="1">
      <alignment horizontal="center" vertical="center" wrapText="1"/>
    </xf>
    <xf numFmtId="0" fontId="43" fillId="26" borderId="13" xfId="0" applyFont="1" applyFill="1" applyBorder="1" applyAlignment="1">
      <alignment horizontal="center" vertical="center" wrapText="1"/>
    </xf>
    <xf numFmtId="0" fontId="19" fillId="0" borderId="0" xfId="15" applyFont="1" applyAlignment="1">
      <alignment horizontal="left" wrapText="1"/>
    </xf>
    <xf numFmtId="0" fontId="6" fillId="0" borderId="0" xfId="19" applyFont="1" applyAlignment="1">
      <alignment vertical="center"/>
    </xf>
    <xf numFmtId="0" fontId="6" fillId="0" borderId="15" xfId="19" applyFont="1" applyBorder="1" applyAlignment="1">
      <alignment horizontal="left"/>
    </xf>
    <xf numFmtId="0" fontId="10" fillId="16" borderId="2" xfId="15" applyFont="1" applyFill="1" applyBorder="1" applyAlignment="1">
      <alignment horizontal="left"/>
    </xf>
    <xf numFmtId="0" fontId="10" fillId="16" borderId="25" xfId="15" applyFont="1" applyFill="1" applyBorder="1" applyAlignment="1">
      <alignment horizontal="left"/>
    </xf>
    <xf numFmtId="0" fontId="6" fillId="21" borderId="2" xfId="19" applyFont="1" applyFill="1" applyBorder="1" applyAlignment="1">
      <alignment horizontal="left" vertical="center"/>
    </xf>
    <xf numFmtId="0" fontId="6" fillId="21" borderId="25" xfId="19" applyFont="1" applyFill="1" applyBorder="1" applyAlignment="1">
      <alignment horizontal="left" vertical="center"/>
    </xf>
    <xf numFmtId="1" fontId="6" fillId="21" borderId="29" xfId="0" applyNumberFormat="1" applyFont="1" applyFill="1" applyBorder="1" applyAlignment="1">
      <alignment horizontal="center" vertical="center"/>
    </xf>
    <xf numFmtId="1" fontId="6" fillId="21" borderId="12" xfId="0" applyNumberFormat="1" applyFont="1" applyFill="1" applyBorder="1" applyAlignment="1">
      <alignment horizontal="center" vertical="center"/>
    </xf>
    <xf numFmtId="1" fontId="6" fillId="21" borderId="13" xfId="0" applyNumberFormat="1" applyFont="1" applyFill="1" applyBorder="1" applyAlignment="1">
      <alignment horizontal="center" vertical="center"/>
    </xf>
    <xf numFmtId="1" fontId="10" fillId="21" borderId="29" xfId="0" applyNumberFormat="1" applyFont="1" applyFill="1" applyBorder="1" applyAlignment="1">
      <alignment horizontal="right" vertical="center"/>
    </xf>
    <xf numFmtId="1" fontId="10" fillId="21" borderId="12" xfId="0" applyNumberFormat="1" applyFont="1" applyFill="1" applyBorder="1" applyAlignment="1">
      <alignment horizontal="right" vertical="center"/>
    </xf>
    <xf numFmtId="1" fontId="10" fillId="21" borderId="13" xfId="0" applyNumberFormat="1" applyFont="1" applyFill="1" applyBorder="1" applyAlignment="1">
      <alignment horizontal="right" vertical="center"/>
    </xf>
    <xf numFmtId="0" fontId="6" fillId="21" borderId="2" xfId="19" applyFont="1" applyFill="1" applyBorder="1" applyAlignment="1">
      <alignment horizontal="left"/>
    </xf>
    <xf numFmtId="0" fontId="6" fillId="21" borderId="25" xfId="19" applyFont="1" applyFill="1" applyBorder="1" applyAlignment="1">
      <alignment horizontal="left"/>
    </xf>
    <xf numFmtId="0" fontId="46" fillId="25" borderId="5" xfId="0" applyFont="1" applyFill="1" applyBorder="1" applyAlignment="1">
      <alignment horizontal="center" vertical="center"/>
    </xf>
    <xf numFmtId="0" fontId="46" fillId="25" borderId="7" xfId="0" applyFont="1" applyFill="1" applyBorder="1" applyAlignment="1">
      <alignment horizontal="center" vertical="center"/>
    </xf>
    <xf numFmtId="0" fontId="46" fillId="25" borderId="20" xfId="0" applyFont="1" applyFill="1" applyBorder="1" applyAlignment="1">
      <alignment horizontal="center" vertical="center"/>
    </xf>
    <xf numFmtId="0" fontId="46" fillId="25" borderId="10" xfId="0" applyFont="1" applyFill="1" applyBorder="1" applyAlignment="1">
      <alignment horizontal="center" vertical="center"/>
    </xf>
    <xf numFmtId="0" fontId="6" fillId="15" borderId="5" xfId="0" applyFont="1" applyFill="1" applyBorder="1" applyAlignment="1">
      <alignment horizontal="left"/>
    </xf>
    <xf numFmtId="0" fontId="6" fillId="15" borderId="6" xfId="0" applyFont="1" applyFill="1" applyBorder="1" applyAlignment="1">
      <alignment horizontal="left"/>
    </xf>
    <xf numFmtId="0" fontId="6" fillId="16" borderId="25" xfId="0" applyFont="1" applyFill="1" applyBorder="1" applyAlignment="1">
      <alignment horizontal="center" vertical="center"/>
    </xf>
    <xf numFmtId="0" fontId="6" fillId="16" borderId="21" xfId="0" applyFont="1" applyFill="1" applyBorder="1" applyAlignment="1">
      <alignment horizontal="center" vertical="center"/>
    </xf>
    <xf numFmtId="0" fontId="46" fillId="25" borderId="6" xfId="0" applyFont="1" applyFill="1" applyBorder="1" applyAlignment="1">
      <alignment horizontal="left" vertical="center"/>
    </xf>
    <xf numFmtId="0" fontId="46" fillId="25" borderId="7" xfId="0" applyFont="1" applyFill="1" applyBorder="1" applyAlignment="1">
      <alignment horizontal="left" vertical="center"/>
    </xf>
    <xf numFmtId="0" fontId="46" fillId="25" borderId="9" xfId="0" applyFont="1" applyFill="1" applyBorder="1" applyAlignment="1">
      <alignment horizontal="left" vertical="center"/>
    </xf>
    <xf numFmtId="0" fontId="46" fillId="25" borderId="10" xfId="0" applyFont="1" applyFill="1" applyBorder="1" applyAlignment="1">
      <alignment horizontal="left" vertical="center"/>
    </xf>
    <xf numFmtId="0" fontId="3" fillId="15" borderId="2" xfId="0" applyFont="1" applyFill="1" applyBorder="1" applyAlignment="1">
      <alignment horizontal="left" vertical="center"/>
    </xf>
    <xf numFmtId="0" fontId="3" fillId="15" borderId="25" xfId="0" applyFont="1" applyFill="1" applyBorder="1" applyAlignment="1">
      <alignment horizontal="left" vertical="center"/>
    </xf>
    <xf numFmtId="0" fontId="3" fillId="15" borderId="21" xfId="0" applyFont="1" applyFill="1" applyBorder="1" applyAlignment="1">
      <alignment horizontal="left" vertical="center"/>
    </xf>
    <xf numFmtId="10" fontId="3" fillId="15" borderId="2" xfId="0" applyNumberFormat="1" applyFont="1" applyFill="1" applyBorder="1" applyAlignment="1">
      <alignment horizontal="center" vertical="center"/>
    </xf>
    <xf numFmtId="10" fontId="3" fillId="15" borderId="21" xfId="0" applyNumberFormat="1" applyFont="1" applyFill="1" applyBorder="1" applyAlignment="1">
      <alignment horizontal="center" vertical="center"/>
    </xf>
    <xf numFmtId="0" fontId="6" fillId="15" borderId="8" xfId="0" applyFont="1" applyFill="1" applyBorder="1" applyAlignment="1">
      <alignment horizontal="center" vertical="center"/>
    </xf>
    <xf numFmtId="0" fontId="57" fillId="16" borderId="6" xfId="0" applyFont="1" applyFill="1" applyBorder="1" applyAlignment="1">
      <alignment horizontal="center" vertical="center"/>
    </xf>
    <xf numFmtId="0" fontId="57" fillId="16" borderId="7" xfId="0" applyFont="1" applyFill="1" applyBorder="1" applyAlignment="1">
      <alignment horizontal="center" vertical="center"/>
    </xf>
    <xf numFmtId="0" fontId="57" fillId="16" borderId="9" xfId="0" applyFont="1" applyFill="1" applyBorder="1" applyAlignment="1">
      <alignment horizontal="center" vertical="center"/>
    </xf>
    <xf numFmtId="0" fontId="57" fillId="16" borderId="10" xfId="0" applyFont="1" applyFill="1" applyBorder="1" applyAlignment="1">
      <alignment horizontal="center" vertical="center"/>
    </xf>
    <xf numFmtId="0" fontId="6" fillId="15" borderId="8" xfId="0" applyFont="1" applyFill="1" applyBorder="1" applyAlignment="1">
      <alignment horizontal="left" vertical="center"/>
    </xf>
    <xf numFmtId="10" fontId="3" fillId="15" borderId="2" xfId="0" applyNumberFormat="1" applyFont="1" applyFill="1" applyBorder="1" applyAlignment="1">
      <alignment horizontal="center"/>
    </xf>
    <xf numFmtId="10" fontId="3" fillId="15" borderId="21" xfId="0" applyNumberFormat="1" applyFont="1" applyFill="1" applyBorder="1" applyAlignment="1">
      <alignment horizontal="center"/>
    </xf>
    <xf numFmtId="0" fontId="3" fillId="16" borderId="6" xfId="0" applyFont="1" applyFill="1" applyBorder="1" applyAlignment="1">
      <alignment horizontal="center"/>
    </xf>
    <xf numFmtId="0" fontId="3" fillId="16" borderId="7" xfId="0" applyFont="1" applyFill="1" applyBorder="1" applyAlignment="1">
      <alignment horizontal="center"/>
    </xf>
    <xf numFmtId="0" fontId="3" fillId="16" borderId="9" xfId="0" applyFont="1" applyFill="1" applyBorder="1" applyAlignment="1">
      <alignment horizontal="center"/>
    </xf>
    <xf numFmtId="0" fontId="3" fillId="16" borderId="10" xfId="0" applyFont="1" applyFill="1" applyBorder="1" applyAlignment="1">
      <alignment horizontal="center"/>
    </xf>
    <xf numFmtId="181" fontId="3" fillId="15" borderId="2" xfId="0" applyNumberFormat="1" applyFont="1" applyFill="1" applyBorder="1" applyAlignment="1">
      <alignment horizontal="center"/>
    </xf>
    <xf numFmtId="181" fontId="3" fillId="15" borderId="21" xfId="0" applyNumberFormat="1" applyFont="1" applyFill="1" applyBorder="1" applyAlignment="1">
      <alignment horizontal="center"/>
    </xf>
    <xf numFmtId="38" fontId="3" fillId="16" borderId="2" xfId="5" applyNumberFormat="1" applyFont="1" applyFill="1" applyBorder="1" applyAlignment="1">
      <alignment horizontal="center"/>
    </xf>
    <xf numFmtId="38" fontId="3" fillId="16" borderId="21" xfId="5" applyNumberFormat="1" applyFont="1" applyFill="1" applyBorder="1" applyAlignment="1">
      <alignment horizontal="center"/>
    </xf>
    <xf numFmtId="0" fontId="102" fillId="17" borderId="0" xfId="0" applyFont="1" applyFill="1" applyAlignment="1">
      <alignment horizontal="center"/>
    </xf>
  </cellXfs>
  <cellStyles count="55">
    <cellStyle name="Calculated Column - IBM Cognos" xfId="47" xr:uid="{00000000-0005-0000-0000-000000000000}"/>
    <cellStyle name="Calculated Column Name - IBM Cognos" xfId="45" xr:uid="{00000000-0005-0000-0000-000001000000}"/>
    <cellStyle name="Calculated Row - IBM Cognos" xfId="48" xr:uid="{00000000-0005-0000-0000-000002000000}"/>
    <cellStyle name="Calculated Row Name - IBM Cognos" xfId="46" xr:uid="{00000000-0005-0000-0000-000003000000}"/>
    <cellStyle name="Column Name - IBM Cognos" xfId="33" xr:uid="{00000000-0005-0000-0000-000004000000}"/>
    <cellStyle name="Column Template - IBM Cognos" xfId="36" xr:uid="{00000000-0005-0000-0000-000005000000}"/>
    <cellStyle name="Comma" xfId="1" builtinId="3"/>
    <cellStyle name="Comma 2" xfId="2" xr:uid="{00000000-0005-0000-0000-000007000000}"/>
    <cellStyle name="Comma 3" xfId="3" xr:uid="{00000000-0005-0000-0000-000008000000}"/>
    <cellStyle name="Comma 4" xfId="4" xr:uid="{00000000-0005-0000-0000-000009000000}"/>
    <cellStyle name="Currency" xfId="5" builtinId="4"/>
    <cellStyle name="Differs From Base - IBM Cognos" xfId="54" xr:uid="{00000000-0005-0000-0000-00000B000000}"/>
    <cellStyle name="greyed" xfId="6" xr:uid="{00000000-0005-0000-0000-00000C000000}"/>
    <cellStyle name="Group Name - IBM Cognos" xfId="44" xr:uid="{00000000-0005-0000-0000-00000D000000}"/>
    <cellStyle name="Heading 2" xfId="28" builtinId="17"/>
    <cellStyle name="highlightExposure" xfId="7" xr:uid="{00000000-0005-0000-0000-00000F000000}"/>
    <cellStyle name="highlightText" xfId="8" xr:uid="{00000000-0005-0000-0000-000010000000}"/>
    <cellStyle name="Hold Values - IBM Cognos" xfId="50" xr:uid="{00000000-0005-0000-0000-000011000000}"/>
    <cellStyle name="inputDate" xfId="9" xr:uid="{00000000-0005-0000-0000-000012000000}"/>
    <cellStyle name="inputExposure" xfId="10" xr:uid="{00000000-0005-0000-0000-000013000000}"/>
    <cellStyle name="List Name - IBM Cognos" xfId="43" xr:uid="{00000000-0005-0000-0000-000014000000}"/>
    <cellStyle name="Locked - IBM Cognos" xfId="53" xr:uid="{00000000-0005-0000-0000-000015000000}"/>
    <cellStyle name="Measure - IBM Cognos" xfId="37" xr:uid="{00000000-0005-0000-0000-000016000000}"/>
    <cellStyle name="Measure Header - IBM Cognos" xfId="38" xr:uid="{00000000-0005-0000-0000-000017000000}"/>
    <cellStyle name="Measure Name - IBM Cognos" xfId="39" xr:uid="{00000000-0005-0000-0000-000018000000}"/>
    <cellStyle name="Measure Summary - IBM Cognos" xfId="40" xr:uid="{00000000-0005-0000-0000-000019000000}"/>
    <cellStyle name="Measure Summary TM1 - IBM Cognos" xfId="42" xr:uid="{00000000-0005-0000-0000-00001A000000}"/>
    <cellStyle name="Measure Template - IBM Cognos" xfId="41" xr:uid="{00000000-0005-0000-0000-00001B000000}"/>
    <cellStyle name="More - IBM Cognos" xfId="49" xr:uid="{00000000-0005-0000-0000-00001C000000}"/>
    <cellStyle name="Normal" xfId="0" builtinId="0"/>
    <cellStyle name="Normal 2" xfId="11" xr:uid="{00000000-0005-0000-0000-00001E000000}"/>
    <cellStyle name="Normal 3" xfId="12" xr:uid="{00000000-0005-0000-0000-00001F000000}"/>
    <cellStyle name="Normal 4" xfId="13" xr:uid="{00000000-0005-0000-0000-000020000000}"/>
    <cellStyle name="Normal 5" xfId="14" xr:uid="{00000000-0005-0000-0000-000021000000}"/>
    <cellStyle name="Normal 6" xfId="24" xr:uid="{00000000-0005-0000-0000-000022000000}"/>
    <cellStyle name="Normal 6 2" xfId="26" xr:uid="{00000000-0005-0000-0000-000023000000}"/>
    <cellStyle name="Normal 7" xfId="27" xr:uid="{00000000-0005-0000-0000-000024000000}"/>
    <cellStyle name="Normal_CapAd -Marketrisks - CBB latest draft" xfId="15" xr:uid="{00000000-0005-0000-0000-000025000000}"/>
    <cellStyle name="Normal_FORMIV" xfId="16" xr:uid="{00000000-0005-0000-0000-000026000000}"/>
    <cellStyle name="Normal_INTERFINANCIAL" xfId="17" xr:uid="{00000000-0005-0000-0000-000027000000}"/>
    <cellStyle name="Normal_Marketriskgrid" xfId="18" xr:uid="{00000000-0005-0000-0000-000028000000}"/>
    <cellStyle name="Normal_Option sheet" xfId="19" xr:uid="{00000000-0005-0000-0000-000029000000}"/>
    <cellStyle name="Pending Change - IBM Cognos" xfId="51" xr:uid="{00000000-0005-0000-0000-00002A000000}"/>
    <cellStyle name="Per cent" xfId="20" builtinId="5"/>
    <cellStyle name="Percent 2" xfId="21" xr:uid="{00000000-0005-0000-0000-00002C000000}"/>
    <cellStyle name="Percent 3" xfId="25" xr:uid="{00000000-0005-0000-0000-00002D000000}"/>
    <cellStyle name="Row Name - IBM Cognos" xfId="29" xr:uid="{00000000-0005-0000-0000-00002E000000}"/>
    <cellStyle name="Row Template - IBM Cognos" xfId="32" xr:uid="{00000000-0005-0000-0000-00002F000000}"/>
    <cellStyle name="showExposure" xfId="22" xr:uid="{00000000-0005-0000-0000-000030000000}"/>
    <cellStyle name="showPercentage" xfId="23" xr:uid="{00000000-0005-0000-0000-000031000000}"/>
    <cellStyle name="Summary Column Name - IBM Cognos" xfId="34" xr:uid="{00000000-0005-0000-0000-000032000000}"/>
    <cellStyle name="Summary Column Name TM1 - IBM Cognos" xfId="35" xr:uid="{00000000-0005-0000-0000-000033000000}"/>
    <cellStyle name="Summary Row Name - IBM Cognos" xfId="30" xr:uid="{00000000-0005-0000-0000-000034000000}"/>
    <cellStyle name="Summary Row Name TM1 - IBM Cognos" xfId="31" xr:uid="{00000000-0005-0000-0000-000035000000}"/>
    <cellStyle name="Unsaved Change - IBM Cognos" xfId="52" xr:uid="{00000000-0005-0000-0000-000036000000}"/>
  </cellStyles>
  <dxfs count="7">
    <dxf>
      <font>
        <b/>
        <i val="0"/>
        <strike val="0"/>
        <condense val="0"/>
        <extend val="0"/>
        <outline val="0"/>
        <shadow val="0"/>
        <u val="none"/>
        <vertAlign val="baseline"/>
        <sz val="11"/>
        <color theme="1"/>
        <name val="Calibri"/>
        <scheme val="minor"/>
      </font>
      <fill>
        <patternFill patternType="none">
          <fgColor indexed="64"/>
          <bgColor indexed="65"/>
        </patternFill>
      </fill>
    </dxf>
    <dxf>
      <font>
        <b/>
        <i val="0"/>
        <strike val="0"/>
        <condense val="0"/>
        <extend val="0"/>
        <outline val="0"/>
        <shadow val="0"/>
        <u val="none"/>
        <vertAlign val="baseline"/>
        <sz val="11"/>
        <color theme="1"/>
        <name val="Calibri"/>
        <scheme val="minor"/>
      </font>
      <fill>
        <patternFill patternType="none">
          <fgColor indexed="64"/>
          <bgColor indexed="65"/>
        </patternFill>
      </fill>
    </dxf>
    <dxf>
      <font>
        <b/>
        <i val="0"/>
        <strike val="0"/>
        <condense val="0"/>
        <extend val="0"/>
        <outline val="0"/>
        <shadow val="0"/>
        <u val="none"/>
        <vertAlign val="baseline"/>
        <sz val="11"/>
        <color theme="1"/>
        <name val="Calibri"/>
        <scheme val="minor"/>
      </font>
      <fill>
        <patternFill patternType="none">
          <fgColor indexed="64"/>
          <bgColor indexed="65"/>
        </patternFill>
      </fill>
    </dxf>
    <dxf>
      <font>
        <b/>
        <i val="0"/>
        <strike val="0"/>
        <condense val="0"/>
        <extend val="0"/>
        <outline val="0"/>
        <shadow val="0"/>
        <u val="none"/>
        <vertAlign val="baseline"/>
        <sz val="11"/>
        <color theme="1"/>
        <name val="Calibri"/>
        <scheme val="minor"/>
      </font>
      <fill>
        <patternFill patternType="none">
          <fgColor indexed="64"/>
          <bgColor indexed="65"/>
        </patternFill>
      </fill>
    </dxf>
    <dxf>
      <font>
        <b/>
        <i val="0"/>
        <condense val="0"/>
        <extend val="0"/>
        <color indexed="13"/>
      </font>
      <fill>
        <patternFill>
          <bgColor indexed="10"/>
        </patternFill>
      </fill>
    </dxf>
    <dxf>
      <font>
        <b/>
        <i val="0"/>
        <condense val="0"/>
        <extend val="0"/>
        <color indexed="13"/>
      </font>
      <fill>
        <patternFill>
          <bgColor indexed="10"/>
        </patternFill>
      </fill>
    </dxf>
    <dxf>
      <font>
        <b/>
        <i val="0"/>
        <condense val="0"/>
        <extend val="0"/>
        <color rgb="FFFFFF00"/>
      </font>
      <fill>
        <patternFill>
          <bgColor rgb="FFFF0000"/>
        </patternFill>
      </fill>
    </dxf>
  </dxfs>
  <tableStyles count="0" defaultTableStyle="TableStyleMedium2" defaultPivotStyle="PivotStyleMedium9"/>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371475</xdr:colOff>
      <xdr:row>0</xdr:row>
      <xdr:rowOff>0</xdr:rowOff>
    </xdr:from>
    <xdr:to>
      <xdr:col>2</xdr:col>
      <xdr:colOff>373694</xdr:colOff>
      <xdr:row>3</xdr:row>
      <xdr:rowOff>285750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1475" y="0"/>
          <a:ext cx="1221419" cy="12096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3" displayName="Table3" ref="A1:D65532" totalsRowShown="0" headerRowDxfId="3">
  <autoFilter ref="A1:D65532" xr:uid="{00000000-0009-0000-0100-000001000000}"/>
  <tableColumns count="4">
    <tableColumn id="1" xr3:uid="{00000000-0010-0000-0000-000001000000}" name="Enumeration *"/>
    <tableColumn id="2" xr3:uid="{00000000-0010-0000-0000-000002000000}" name="Key *"/>
    <tableColumn id="3" xr3:uid="{00000000-0010-0000-0000-000003000000}" name="Label *"/>
    <tableColumn id="5" xr3:uid="{00000000-0010-0000-0000-000005000000}" name="Parent Key"/>
  </tableColumns>
  <tableStyleInfo name="TableStyleLight1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331" displayName="Table331" ref="A1:D65532" totalsRowShown="0" headerRowDxfId="2">
  <autoFilter ref="A1:D65532" xr:uid="{00000000-0009-0000-0100-000002000000}"/>
  <tableColumns count="4">
    <tableColumn id="1" xr3:uid="{00000000-0010-0000-0100-000001000000}" name="Enumeration *"/>
    <tableColumn id="2" xr3:uid="{00000000-0010-0000-0100-000002000000}" name="Key *"/>
    <tableColumn id="3" xr3:uid="{00000000-0010-0000-0100-000003000000}" name="Label *"/>
    <tableColumn id="5" xr3:uid="{00000000-0010-0000-0100-000005000000}" name="Parent Key"/>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3135474865666768" displayName="Table33135474865666768" ref="A1:IV65534" totalsRowShown="0" headerRowDxfId="1">
  <autoFilter ref="A1:IV65534" xr:uid="{00000000-0009-0000-0100-000003000000}"/>
  <tableColumns count="256">
    <tableColumn id="1" xr3:uid="{00000000-0010-0000-0200-000001000000}" name="Enumeration *"/>
    <tableColumn id="2" xr3:uid="{00000000-0010-0000-0200-000002000000}" name="Key *"/>
    <tableColumn id="3" xr3:uid="{00000000-0010-0000-0200-000003000000}" name="Label *"/>
    <tableColumn id="5" xr3:uid="{00000000-0010-0000-0200-000005000000}" name="Parent Key"/>
    <tableColumn id="4" xr3:uid="{00000000-0010-0000-0200-000004000000}" name="Column1"/>
    <tableColumn id="6" xr3:uid="{00000000-0010-0000-0200-000006000000}" name="Column2"/>
    <tableColumn id="7" xr3:uid="{00000000-0010-0000-0200-000007000000}" name="Column3"/>
    <tableColumn id="8" xr3:uid="{00000000-0010-0000-0200-000008000000}" name="Column4"/>
    <tableColumn id="9" xr3:uid="{00000000-0010-0000-0200-000009000000}" name="Column5"/>
    <tableColumn id="10" xr3:uid="{00000000-0010-0000-0200-00000A000000}" name="Column6"/>
    <tableColumn id="11" xr3:uid="{00000000-0010-0000-0200-00000B000000}" name="Column7"/>
    <tableColumn id="12" xr3:uid="{00000000-0010-0000-0200-00000C000000}" name="Column8"/>
    <tableColumn id="13" xr3:uid="{00000000-0010-0000-0200-00000D000000}" name="Column9"/>
    <tableColumn id="14" xr3:uid="{00000000-0010-0000-0200-00000E000000}" name="Column10"/>
    <tableColumn id="15" xr3:uid="{00000000-0010-0000-0200-00000F000000}" name="Column11"/>
    <tableColumn id="16" xr3:uid="{00000000-0010-0000-0200-000010000000}" name="Column12"/>
    <tableColumn id="17" xr3:uid="{00000000-0010-0000-0200-000011000000}" name="Column13"/>
    <tableColumn id="18" xr3:uid="{00000000-0010-0000-0200-000012000000}" name="Column14"/>
    <tableColumn id="19" xr3:uid="{00000000-0010-0000-0200-000013000000}" name="Column15"/>
    <tableColumn id="20" xr3:uid="{00000000-0010-0000-0200-000014000000}" name="Column16"/>
    <tableColumn id="21" xr3:uid="{00000000-0010-0000-0200-000015000000}" name="Column17"/>
    <tableColumn id="22" xr3:uid="{00000000-0010-0000-0200-000016000000}" name="Column18"/>
    <tableColumn id="23" xr3:uid="{00000000-0010-0000-0200-000017000000}" name="Column19"/>
    <tableColumn id="24" xr3:uid="{00000000-0010-0000-0200-000018000000}" name="Column20"/>
    <tableColumn id="25" xr3:uid="{00000000-0010-0000-0200-000019000000}" name="Column21"/>
    <tableColumn id="26" xr3:uid="{00000000-0010-0000-0200-00001A000000}" name="Column22"/>
    <tableColumn id="27" xr3:uid="{00000000-0010-0000-0200-00001B000000}" name="Column23"/>
    <tableColumn id="28" xr3:uid="{00000000-0010-0000-0200-00001C000000}" name="Column24"/>
    <tableColumn id="29" xr3:uid="{00000000-0010-0000-0200-00001D000000}" name="Column25"/>
    <tableColumn id="30" xr3:uid="{00000000-0010-0000-0200-00001E000000}" name="Column26"/>
    <tableColumn id="31" xr3:uid="{00000000-0010-0000-0200-00001F000000}" name="Column27"/>
    <tableColumn id="32" xr3:uid="{00000000-0010-0000-0200-000020000000}" name="Column28"/>
    <tableColumn id="33" xr3:uid="{00000000-0010-0000-0200-000021000000}" name="Column29"/>
    <tableColumn id="34" xr3:uid="{00000000-0010-0000-0200-000022000000}" name="Column30"/>
    <tableColumn id="35" xr3:uid="{00000000-0010-0000-0200-000023000000}" name="Column31"/>
    <tableColumn id="36" xr3:uid="{00000000-0010-0000-0200-000024000000}" name="Column32"/>
    <tableColumn id="37" xr3:uid="{00000000-0010-0000-0200-000025000000}" name="Column33"/>
    <tableColumn id="38" xr3:uid="{00000000-0010-0000-0200-000026000000}" name="Column34"/>
    <tableColumn id="39" xr3:uid="{00000000-0010-0000-0200-000027000000}" name="Column35"/>
    <tableColumn id="40" xr3:uid="{00000000-0010-0000-0200-000028000000}" name="Column36"/>
    <tableColumn id="41" xr3:uid="{00000000-0010-0000-0200-000029000000}" name="Column37"/>
    <tableColumn id="42" xr3:uid="{00000000-0010-0000-0200-00002A000000}" name="Column38"/>
    <tableColumn id="43" xr3:uid="{00000000-0010-0000-0200-00002B000000}" name="Column39"/>
    <tableColumn id="44" xr3:uid="{00000000-0010-0000-0200-00002C000000}" name="Column40"/>
    <tableColumn id="45" xr3:uid="{00000000-0010-0000-0200-00002D000000}" name="Column41"/>
    <tableColumn id="46" xr3:uid="{00000000-0010-0000-0200-00002E000000}" name="Column42"/>
    <tableColumn id="47" xr3:uid="{00000000-0010-0000-0200-00002F000000}" name="Column43"/>
    <tableColumn id="48" xr3:uid="{00000000-0010-0000-0200-000030000000}" name="Column44"/>
    <tableColumn id="49" xr3:uid="{00000000-0010-0000-0200-000031000000}" name="Column45"/>
    <tableColumn id="50" xr3:uid="{00000000-0010-0000-0200-000032000000}" name="Column46"/>
    <tableColumn id="51" xr3:uid="{00000000-0010-0000-0200-000033000000}" name="Column47"/>
    <tableColumn id="52" xr3:uid="{00000000-0010-0000-0200-000034000000}" name="Column48"/>
    <tableColumn id="53" xr3:uid="{00000000-0010-0000-0200-000035000000}" name="Column49"/>
    <tableColumn id="54" xr3:uid="{00000000-0010-0000-0200-000036000000}" name="Column50"/>
    <tableColumn id="55" xr3:uid="{00000000-0010-0000-0200-000037000000}" name="Column51"/>
    <tableColumn id="56" xr3:uid="{00000000-0010-0000-0200-000038000000}" name="Column52"/>
    <tableColumn id="57" xr3:uid="{00000000-0010-0000-0200-000039000000}" name="Column53"/>
    <tableColumn id="58" xr3:uid="{00000000-0010-0000-0200-00003A000000}" name="Column54"/>
    <tableColumn id="59" xr3:uid="{00000000-0010-0000-0200-00003B000000}" name="Column55"/>
    <tableColumn id="60" xr3:uid="{00000000-0010-0000-0200-00003C000000}" name="Column56"/>
    <tableColumn id="61" xr3:uid="{00000000-0010-0000-0200-00003D000000}" name="Column57"/>
    <tableColumn id="62" xr3:uid="{00000000-0010-0000-0200-00003E000000}" name="Column58"/>
    <tableColumn id="63" xr3:uid="{00000000-0010-0000-0200-00003F000000}" name="Column59"/>
    <tableColumn id="64" xr3:uid="{00000000-0010-0000-0200-000040000000}" name="Column60"/>
    <tableColumn id="65" xr3:uid="{00000000-0010-0000-0200-000041000000}" name="Column61"/>
    <tableColumn id="66" xr3:uid="{00000000-0010-0000-0200-000042000000}" name="Column62"/>
    <tableColumn id="67" xr3:uid="{00000000-0010-0000-0200-000043000000}" name="Column63"/>
    <tableColumn id="68" xr3:uid="{00000000-0010-0000-0200-000044000000}" name="Column64"/>
    <tableColumn id="69" xr3:uid="{00000000-0010-0000-0200-000045000000}" name="Column65"/>
    <tableColumn id="70" xr3:uid="{00000000-0010-0000-0200-000046000000}" name="Column66"/>
    <tableColumn id="71" xr3:uid="{00000000-0010-0000-0200-000047000000}" name="Column67"/>
    <tableColumn id="72" xr3:uid="{00000000-0010-0000-0200-000048000000}" name="Column68"/>
    <tableColumn id="73" xr3:uid="{00000000-0010-0000-0200-000049000000}" name="Column69"/>
    <tableColumn id="74" xr3:uid="{00000000-0010-0000-0200-00004A000000}" name="Column70"/>
    <tableColumn id="75" xr3:uid="{00000000-0010-0000-0200-00004B000000}" name="Column71"/>
    <tableColumn id="76" xr3:uid="{00000000-0010-0000-0200-00004C000000}" name="Column72"/>
    <tableColumn id="77" xr3:uid="{00000000-0010-0000-0200-00004D000000}" name="Column73"/>
    <tableColumn id="78" xr3:uid="{00000000-0010-0000-0200-00004E000000}" name="Column74"/>
    <tableColumn id="79" xr3:uid="{00000000-0010-0000-0200-00004F000000}" name="Column75"/>
    <tableColumn id="80" xr3:uid="{00000000-0010-0000-0200-000050000000}" name="Column76"/>
    <tableColumn id="81" xr3:uid="{00000000-0010-0000-0200-000051000000}" name="Column77"/>
    <tableColumn id="82" xr3:uid="{00000000-0010-0000-0200-000052000000}" name="Column78"/>
    <tableColumn id="83" xr3:uid="{00000000-0010-0000-0200-000053000000}" name="Column79"/>
    <tableColumn id="84" xr3:uid="{00000000-0010-0000-0200-000054000000}" name="Column80"/>
    <tableColumn id="85" xr3:uid="{00000000-0010-0000-0200-000055000000}" name="Column81"/>
    <tableColumn id="86" xr3:uid="{00000000-0010-0000-0200-000056000000}" name="Column82"/>
    <tableColumn id="87" xr3:uid="{00000000-0010-0000-0200-000057000000}" name="Column83"/>
    <tableColumn id="88" xr3:uid="{00000000-0010-0000-0200-000058000000}" name="Column84"/>
    <tableColumn id="89" xr3:uid="{00000000-0010-0000-0200-000059000000}" name="Column85"/>
    <tableColumn id="90" xr3:uid="{00000000-0010-0000-0200-00005A000000}" name="Column86"/>
    <tableColumn id="91" xr3:uid="{00000000-0010-0000-0200-00005B000000}" name="Column87"/>
    <tableColumn id="92" xr3:uid="{00000000-0010-0000-0200-00005C000000}" name="Column88"/>
    <tableColumn id="93" xr3:uid="{00000000-0010-0000-0200-00005D000000}" name="Column89"/>
    <tableColumn id="94" xr3:uid="{00000000-0010-0000-0200-00005E000000}" name="Column90"/>
    <tableColumn id="95" xr3:uid="{00000000-0010-0000-0200-00005F000000}" name="Column91"/>
    <tableColumn id="96" xr3:uid="{00000000-0010-0000-0200-000060000000}" name="Column92"/>
    <tableColumn id="97" xr3:uid="{00000000-0010-0000-0200-000061000000}" name="Column93"/>
    <tableColumn id="98" xr3:uid="{00000000-0010-0000-0200-000062000000}" name="Column94"/>
    <tableColumn id="99" xr3:uid="{00000000-0010-0000-0200-000063000000}" name="Column95"/>
    <tableColumn id="100" xr3:uid="{00000000-0010-0000-0200-000064000000}" name="Column96"/>
    <tableColumn id="101" xr3:uid="{00000000-0010-0000-0200-000065000000}" name="Column97"/>
    <tableColumn id="102" xr3:uid="{00000000-0010-0000-0200-000066000000}" name="Column98"/>
    <tableColumn id="103" xr3:uid="{00000000-0010-0000-0200-000067000000}" name="Column99"/>
    <tableColumn id="104" xr3:uid="{00000000-0010-0000-0200-000068000000}" name="Column100"/>
    <tableColumn id="105" xr3:uid="{00000000-0010-0000-0200-000069000000}" name="Column101"/>
    <tableColumn id="106" xr3:uid="{00000000-0010-0000-0200-00006A000000}" name="Column102"/>
    <tableColumn id="107" xr3:uid="{00000000-0010-0000-0200-00006B000000}" name="Column103"/>
    <tableColumn id="108" xr3:uid="{00000000-0010-0000-0200-00006C000000}" name="Column104"/>
    <tableColumn id="109" xr3:uid="{00000000-0010-0000-0200-00006D000000}" name="Column105"/>
    <tableColumn id="110" xr3:uid="{00000000-0010-0000-0200-00006E000000}" name="Column106"/>
    <tableColumn id="111" xr3:uid="{00000000-0010-0000-0200-00006F000000}" name="Column107"/>
    <tableColumn id="112" xr3:uid="{00000000-0010-0000-0200-000070000000}" name="Column108"/>
    <tableColumn id="113" xr3:uid="{00000000-0010-0000-0200-000071000000}" name="Column109"/>
    <tableColumn id="114" xr3:uid="{00000000-0010-0000-0200-000072000000}" name="Column110"/>
    <tableColumn id="115" xr3:uid="{00000000-0010-0000-0200-000073000000}" name="Column111"/>
    <tableColumn id="116" xr3:uid="{00000000-0010-0000-0200-000074000000}" name="Column112"/>
    <tableColumn id="117" xr3:uid="{00000000-0010-0000-0200-000075000000}" name="Column113"/>
    <tableColumn id="118" xr3:uid="{00000000-0010-0000-0200-000076000000}" name="Column114"/>
    <tableColumn id="119" xr3:uid="{00000000-0010-0000-0200-000077000000}" name="Column115"/>
    <tableColumn id="120" xr3:uid="{00000000-0010-0000-0200-000078000000}" name="Column116"/>
    <tableColumn id="121" xr3:uid="{00000000-0010-0000-0200-000079000000}" name="Column117"/>
    <tableColumn id="122" xr3:uid="{00000000-0010-0000-0200-00007A000000}" name="Column118"/>
    <tableColumn id="123" xr3:uid="{00000000-0010-0000-0200-00007B000000}" name="Column119"/>
    <tableColumn id="124" xr3:uid="{00000000-0010-0000-0200-00007C000000}" name="Column120"/>
    <tableColumn id="125" xr3:uid="{00000000-0010-0000-0200-00007D000000}" name="Column121"/>
    <tableColumn id="126" xr3:uid="{00000000-0010-0000-0200-00007E000000}" name="Column122"/>
    <tableColumn id="127" xr3:uid="{00000000-0010-0000-0200-00007F000000}" name="Column123"/>
    <tableColumn id="128" xr3:uid="{00000000-0010-0000-0200-000080000000}" name="Column124"/>
    <tableColumn id="129" xr3:uid="{00000000-0010-0000-0200-000081000000}" name="Column125"/>
    <tableColumn id="130" xr3:uid="{00000000-0010-0000-0200-000082000000}" name="Column126"/>
    <tableColumn id="131" xr3:uid="{00000000-0010-0000-0200-000083000000}" name="Column127"/>
    <tableColumn id="132" xr3:uid="{00000000-0010-0000-0200-000084000000}" name="Column128"/>
    <tableColumn id="133" xr3:uid="{00000000-0010-0000-0200-000085000000}" name="Column129"/>
    <tableColumn id="134" xr3:uid="{00000000-0010-0000-0200-000086000000}" name="Column130"/>
    <tableColumn id="135" xr3:uid="{00000000-0010-0000-0200-000087000000}" name="Column131"/>
    <tableColumn id="136" xr3:uid="{00000000-0010-0000-0200-000088000000}" name="Column132"/>
    <tableColumn id="137" xr3:uid="{00000000-0010-0000-0200-000089000000}" name="Column133"/>
    <tableColumn id="138" xr3:uid="{00000000-0010-0000-0200-00008A000000}" name="Column134"/>
    <tableColumn id="139" xr3:uid="{00000000-0010-0000-0200-00008B000000}" name="Column135"/>
    <tableColumn id="140" xr3:uid="{00000000-0010-0000-0200-00008C000000}" name="Column136"/>
    <tableColumn id="141" xr3:uid="{00000000-0010-0000-0200-00008D000000}" name="Column137"/>
    <tableColumn id="142" xr3:uid="{00000000-0010-0000-0200-00008E000000}" name="Column138"/>
    <tableColumn id="143" xr3:uid="{00000000-0010-0000-0200-00008F000000}" name="Column139"/>
    <tableColumn id="144" xr3:uid="{00000000-0010-0000-0200-000090000000}" name="Column140"/>
    <tableColumn id="145" xr3:uid="{00000000-0010-0000-0200-000091000000}" name="Column141"/>
    <tableColumn id="146" xr3:uid="{00000000-0010-0000-0200-000092000000}" name="Column142"/>
    <tableColumn id="147" xr3:uid="{00000000-0010-0000-0200-000093000000}" name="Column143"/>
    <tableColumn id="148" xr3:uid="{00000000-0010-0000-0200-000094000000}" name="Column144"/>
    <tableColumn id="149" xr3:uid="{00000000-0010-0000-0200-000095000000}" name="Column145"/>
    <tableColumn id="150" xr3:uid="{00000000-0010-0000-0200-000096000000}" name="Column146"/>
    <tableColumn id="151" xr3:uid="{00000000-0010-0000-0200-000097000000}" name="Column147"/>
    <tableColumn id="152" xr3:uid="{00000000-0010-0000-0200-000098000000}" name="Column148"/>
    <tableColumn id="153" xr3:uid="{00000000-0010-0000-0200-000099000000}" name="Column149"/>
    <tableColumn id="154" xr3:uid="{00000000-0010-0000-0200-00009A000000}" name="Column150"/>
    <tableColumn id="155" xr3:uid="{00000000-0010-0000-0200-00009B000000}" name="Column151"/>
    <tableColumn id="156" xr3:uid="{00000000-0010-0000-0200-00009C000000}" name="Column152"/>
    <tableColumn id="157" xr3:uid="{00000000-0010-0000-0200-00009D000000}" name="Column153"/>
    <tableColumn id="158" xr3:uid="{00000000-0010-0000-0200-00009E000000}" name="Column154"/>
    <tableColumn id="159" xr3:uid="{00000000-0010-0000-0200-00009F000000}" name="Column155"/>
    <tableColumn id="160" xr3:uid="{00000000-0010-0000-0200-0000A0000000}" name="Column156"/>
    <tableColumn id="161" xr3:uid="{00000000-0010-0000-0200-0000A1000000}" name="Column157"/>
    <tableColumn id="162" xr3:uid="{00000000-0010-0000-0200-0000A2000000}" name="Column158"/>
    <tableColumn id="163" xr3:uid="{00000000-0010-0000-0200-0000A3000000}" name="Column159"/>
    <tableColumn id="164" xr3:uid="{00000000-0010-0000-0200-0000A4000000}" name="Column160"/>
    <tableColumn id="165" xr3:uid="{00000000-0010-0000-0200-0000A5000000}" name="Column161"/>
    <tableColumn id="166" xr3:uid="{00000000-0010-0000-0200-0000A6000000}" name="Column162"/>
    <tableColumn id="167" xr3:uid="{00000000-0010-0000-0200-0000A7000000}" name="Column163"/>
    <tableColumn id="168" xr3:uid="{00000000-0010-0000-0200-0000A8000000}" name="Column164"/>
    <tableColumn id="169" xr3:uid="{00000000-0010-0000-0200-0000A9000000}" name="Column165"/>
    <tableColumn id="170" xr3:uid="{00000000-0010-0000-0200-0000AA000000}" name="Column166"/>
    <tableColumn id="171" xr3:uid="{00000000-0010-0000-0200-0000AB000000}" name="Column167"/>
    <tableColumn id="172" xr3:uid="{00000000-0010-0000-0200-0000AC000000}" name="Column168"/>
    <tableColumn id="173" xr3:uid="{00000000-0010-0000-0200-0000AD000000}" name="Column169"/>
    <tableColumn id="174" xr3:uid="{00000000-0010-0000-0200-0000AE000000}" name="Column170"/>
    <tableColumn id="175" xr3:uid="{00000000-0010-0000-0200-0000AF000000}" name="Column171"/>
    <tableColumn id="176" xr3:uid="{00000000-0010-0000-0200-0000B0000000}" name="Column172"/>
    <tableColumn id="177" xr3:uid="{00000000-0010-0000-0200-0000B1000000}" name="Column173"/>
    <tableColumn id="178" xr3:uid="{00000000-0010-0000-0200-0000B2000000}" name="Column174"/>
    <tableColumn id="179" xr3:uid="{00000000-0010-0000-0200-0000B3000000}" name="Column175"/>
    <tableColumn id="180" xr3:uid="{00000000-0010-0000-0200-0000B4000000}" name="Column176"/>
    <tableColumn id="181" xr3:uid="{00000000-0010-0000-0200-0000B5000000}" name="Column177"/>
    <tableColumn id="182" xr3:uid="{00000000-0010-0000-0200-0000B6000000}" name="Column178"/>
    <tableColumn id="183" xr3:uid="{00000000-0010-0000-0200-0000B7000000}" name="Column179"/>
    <tableColumn id="184" xr3:uid="{00000000-0010-0000-0200-0000B8000000}" name="Column180"/>
    <tableColumn id="185" xr3:uid="{00000000-0010-0000-0200-0000B9000000}" name="Column181"/>
    <tableColumn id="186" xr3:uid="{00000000-0010-0000-0200-0000BA000000}" name="Column182"/>
    <tableColumn id="187" xr3:uid="{00000000-0010-0000-0200-0000BB000000}" name="Column183"/>
    <tableColumn id="188" xr3:uid="{00000000-0010-0000-0200-0000BC000000}" name="Column184"/>
    <tableColumn id="189" xr3:uid="{00000000-0010-0000-0200-0000BD000000}" name="Column185"/>
    <tableColumn id="190" xr3:uid="{00000000-0010-0000-0200-0000BE000000}" name="Column186"/>
    <tableColumn id="191" xr3:uid="{00000000-0010-0000-0200-0000BF000000}" name="Column187"/>
    <tableColumn id="192" xr3:uid="{00000000-0010-0000-0200-0000C0000000}" name="Column188"/>
    <tableColumn id="193" xr3:uid="{00000000-0010-0000-0200-0000C1000000}" name="Column189"/>
    <tableColumn id="194" xr3:uid="{00000000-0010-0000-0200-0000C2000000}" name="Column190"/>
    <tableColumn id="195" xr3:uid="{00000000-0010-0000-0200-0000C3000000}" name="Column191"/>
    <tableColumn id="196" xr3:uid="{00000000-0010-0000-0200-0000C4000000}" name="Column192"/>
    <tableColumn id="197" xr3:uid="{00000000-0010-0000-0200-0000C5000000}" name="Column193"/>
    <tableColumn id="198" xr3:uid="{00000000-0010-0000-0200-0000C6000000}" name="Column194"/>
    <tableColumn id="199" xr3:uid="{00000000-0010-0000-0200-0000C7000000}" name="Column195"/>
    <tableColumn id="200" xr3:uid="{00000000-0010-0000-0200-0000C8000000}" name="Column196"/>
    <tableColumn id="201" xr3:uid="{00000000-0010-0000-0200-0000C9000000}" name="Column197"/>
    <tableColumn id="202" xr3:uid="{00000000-0010-0000-0200-0000CA000000}" name="Column198"/>
    <tableColumn id="203" xr3:uid="{00000000-0010-0000-0200-0000CB000000}" name="Column199"/>
    <tableColumn id="204" xr3:uid="{00000000-0010-0000-0200-0000CC000000}" name="Column200"/>
    <tableColumn id="205" xr3:uid="{00000000-0010-0000-0200-0000CD000000}" name="Column201"/>
    <tableColumn id="206" xr3:uid="{00000000-0010-0000-0200-0000CE000000}" name="Column202"/>
    <tableColumn id="207" xr3:uid="{00000000-0010-0000-0200-0000CF000000}" name="Column203"/>
    <tableColumn id="208" xr3:uid="{00000000-0010-0000-0200-0000D0000000}" name="Column204"/>
    <tableColumn id="209" xr3:uid="{00000000-0010-0000-0200-0000D1000000}" name="Column205"/>
    <tableColumn id="210" xr3:uid="{00000000-0010-0000-0200-0000D2000000}" name="Column206"/>
    <tableColumn id="211" xr3:uid="{00000000-0010-0000-0200-0000D3000000}" name="Column207"/>
    <tableColumn id="212" xr3:uid="{00000000-0010-0000-0200-0000D4000000}" name="Column208"/>
    <tableColumn id="213" xr3:uid="{00000000-0010-0000-0200-0000D5000000}" name="Column209"/>
    <tableColumn id="214" xr3:uid="{00000000-0010-0000-0200-0000D6000000}" name="Column210"/>
    <tableColumn id="215" xr3:uid="{00000000-0010-0000-0200-0000D7000000}" name="Column211"/>
    <tableColumn id="216" xr3:uid="{00000000-0010-0000-0200-0000D8000000}" name="Column212"/>
    <tableColumn id="217" xr3:uid="{00000000-0010-0000-0200-0000D9000000}" name="Column213"/>
    <tableColumn id="218" xr3:uid="{00000000-0010-0000-0200-0000DA000000}" name="Column214"/>
    <tableColumn id="219" xr3:uid="{00000000-0010-0000-0200-0000DB000000}" name="Column215"/>
    <tableColumn id="220" xr3:uid="{00000000-0010-0000-0200-0000DC000000}" name="Column216"/>
    <tableColumn id="221" xr3:uid="{00000000-0010-0000-0200-0000DD000000}" name="Column217"/>
    <tableColumn id="222" xr3:uid="{00000000-0010-0000-0200-0000DE000000}" name="Column218"/>
    <tableColumn id="223" xr3:uid="{00000000-0010-0000-0200-0000DF000000}" name="Column219"/>
    <tableColumn id="224" xr3:uid="{00000000-0010-0000-0200-0000E0000000}" name="Column220"/>
    <tableColumn id="225" xr3:uid="{00000000-0010-0000-0200-0000E1000000}" name="Column221"/>
    <tableColumn id="226" xr3:uid="{00000000-0010-0000-0200-0000E2000000}" name="Column222"/>
    <tableColumn id="227" xr3:uid="{00000000-0010-0000-0200-0000E3000000}" name="Column223"/>
    <tableColumn id="228" xr3:uid="{00000000-0010-0000-0200-0000E4000000}" name="Column224"/>
    <tableColumn id="229" xr3:uid="{00000000-0010-0000-0200-0000E5000000}" name="Column225"/>
    <tableColumn id="230" xr3:uid="{00000000-0010-0000-0200-0000E6000000}" name="Column226"/>
    <tableColumn id="231" xr3:uid="{00000000-0010-0000-0200-0000E7000000}" name="Column227"/>
    <tableColumn id="232" xr3:uid="{00000000-0010-0000-0200-0000E8000000}" name="Column228"/>
    <tableColumn id="233" xr3:uid="{00000000-0010-0000-0200-0000E9000000}" name="Column229"/>
    <tableColumn id="234" xr3:uid="{00000000-0010-0000-0200-0000EA000000}" name="Column230"/>
    <tableColumn id="235" xr3:uid="{00000000-0010-0000-0200-0000EB000000}" name="Column231"/>
    <tableColumn id="236" xr3:uid="{00000000-0010-0000-0200-0000EC000000}" name="Column232"/>
    <tableColumn id="237" xr3:uid="{00000000-0010-0000-0200-0000ED000000}" name="Column233"/>
    <tableColumn id="238" xr3:uid="{00000000-0010-0000-0200-0000EE000000}" name="Column234"/>
    <tableColumn id="239" xr3:uid="{00000000-0010-0000-0200-0000EF000000}" name="Column235"/>
    <tableColumn id="240" xr3:uid="{00000000-0010-0000-0200-0000F0000000}" name="Column236"/>
    <tableColumn id="241" xr3:uid="{00000000-0010-0000-0200-0000F1000000}" name="Column237"/>
    <tableColumn id="242" xr3:uid="{00000000-0010-0000-0200-0000F2000000}" name="Column238"/>
    <tableColumn id="243" xr3:uid="{00000000-0010-0000-0200-0000F3000000}" name="Column239"/>
    <tableColumn id="244" xr3:uid="{00000000-0010-0000-0200-0000F4000000}" name="Column240"/>
    <tableColumn id="245" xr3:uid="{00000000-0010-0000-0200-0000F5000000}" name="Column241"/>
    <tableColumn id="246" xr3:uid="{00000000-0010-0000-0200-0000F6000000}" name="Column242"/>
    <tableColumn id="247" xr3:uid="{00000000-0010-0000-0200-0000F7000000}" name="Column243"/>
    <tableColumn id="248" xr3:uid="{00000000-0010-0000-0200-0000F8000000}" name="Column244"/>
    <tableColumn id="249" xr3:uid="{00000000-0010-0000-0200-0000F9000000}" name="Column245"/>
    <tableColumn id="250" xr3:uid="{00000000-0010-0000-0200-0000FA000000}" name="Column246"/>
    <tableColumn id="251" xr3:uid="{00000000-0010-0000-0200-0000FB000000}" name="Column247"/>
    <tableColumn id="252" xr3:uid="{00000000-0010-0000-0200-0000FC000000}" name="Column248"/>
    <tableColumn id="253" xr3:uid="{00000000-0010-0000-0200-0000FD000000}" name="Column249"/>
    <tableColumn id="254" xr3:uid="{00000000-0010-0000-0200-0000FE000000}" name="Column250"/>
    <tableColumn id="255" xr3:uid="{00000000-0010-0000-0200-0000FF000000}" name="Column251"/>
    <tableColumn id="256" xr3:uid="{00000000-0010-0000-0200-000000010000}" name="Column252"/>
  </tableColumns>
  <tableStyleInfo name="TableStyleLight10"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3313547486566676869707172737475" displayName="Table3313547486566676869707172737475" ref="A1:IV65533" totalsRowShown="0" headerRowDxfId="0">
  <autoFilter ref="A1:IV65533" xr:uid="{00000000-0009-0000-0100-000004000000}"/>
  <tableColumns count="256">
    <tableColumn id="1" xr3:uid="{00000000-0010-0000-0300-000001000000}" name="Enumeration *"/>
    <tableColumn id="2" xr3:uid="{00000000-0010-0000-0300-000002000000}" name="Key *"/>
    <tableColumn id="3" xr3:uid="{00000000-0010-0000-0300-000003000000}" name="Label *"/>
    <tableColumn id="5" xr3:uid="{00000000-0010-0000-0300-000005000000}" name="Parent Key"/>
    <tableColumn id="4" xr3:uid="{00000000-0010-0000-0300-000004000000}" name="Column1"/>
    <tableColumn id="6" xr3:uid="{00000000-0010-0000-0300-000006000000}" name="Column2"/>
    <tableColumn id="7" xr3:uid="{00000000-0010-0000-0300-000007000000}" name="Column3"/>
    <tableColumn id="8" xr3:uid="{00000000-0010-0000-0300-000008000000}" name="Column4"/>
    <tableColumn id="9" xr3:uid="{00000000-0010-0000-0300-000009000000}" name="Column5"/>
    <tableColumn id="10" xr3:uid="{00000000-0010-0000-0300-00000A000000}" name="Column6"/>
    <tableColumn id="11" xr3:uid="{00000000-0010-0000-0300-00000B000000}" name="Column7"/>
    <tableColumn id="12" xr3:uid="{00000000-0010-0000-0300-00000C000000}" name="Column8"/>
    <tableColumn id="13" xr3:uid="{00000000-0010-0000-0300-00000D000000}" name="Column9"/>
    <tableColumn id="14" xr3:uid="{00000000-0010-0000-0300-00000E000000}" name="Column10"/>
    <tableColumn id="15" xr3:uid="{00000000-0010-0000-0300-00000F000000}" name="Column11"/>
    <tableColumn id="16" xr3:uid="{00000000-0010-0000-0300-000010000000}" name="Column12"/>
    <tableColumn id="17" xr3:uid="{00000000-0010-0000-0300-000011000000}" name="Column13"/>
    <tableColumn id="18" xr3:uid="{00000000-0010-0000-0300-000012000000}" name="Column14"/>
    <tableColumn id="19" xr3:uid="{00000000-0010-0000-0300-000013000000}" name="Column15"/>
    <tableColumn id="20" xr3:uid="{00000000-0010-0000-0300-000014000000}" name="Column16"/>
    <tableColumn id="21" xr3:uid="{00000000-0010-0000-0300-000015000000}" name="Column17"/>
    <tableColumn id="22" xr3:uid="{00000000-0010-0000-0300-000016000000}" name="Column18"/>
    <tableColumn id="23" xr3:uid="{00000000-0010-0000-0300-000017000000}" name="Column19"/>
    <tableColumn id="24" xr3:uid="{00000000-0010-0000-0300-000018000000}" name="Column20"/>
    <tableColumn id="25" xr3:uid="{00000000-0010-0000-0300-000019000000}" name="Column21"/>
    <tableColumn id="26" xr3:uid="{00000000-0010-0000-0300-00001A000000}" name="Column22"/>
    <tableColumn id="27" xr3:uid="{00000000-0010-0000-0300-00001B000000}" name="Column23"/>
    <tableColumn id="28" xr3:uid="{00000000-0010-0000-0300-00001C000000}" name="Column24"/>
    <tableColumn id="29" xr3:uid="{00000000-0010-0000-0300-00001D000000}" name="Column25"/>
    <tableColumn id="30" xr3:uid="{00000000-0010-0000-0300-00001E000000}" name="Column26"/>
    <tableColumn id="31" xr3:uid="{00000000-0010-0000-0300-00001F000000}" name="Column27"/>
    <tableColumn id="32" xr3:uid="{00000000-0010-0000-0300-000020000000}" name="Column28"/>
    <tableColumn id="33" xr3:uid="{00000000-0010-0000-0300-000021000000}" name="Column29"/>
    <tableColumn id="34" xr3:uid="{00000000-0010-0000-0300-000022000000}" name="Column30"/>
    <tableColumn id="35" xr3:uid="{00000000-0010-0000-0300-000023000000}" name="Column31"/>
    <tableColumn id="36" xr3:uid="{00000000-0010-0000-0300-000024000000}" name="Column32"/>
    <tableColumn id="37" xr3:uid="{00000000-0010-0000-0300-000025000000}" name="Column33"/>
    <tableColumn id="38" xr3:uid="{00000000-0010-0000-0300-000026000000}" name="Column34"/>
    <tableColumn id="39" xr3:uid="{00000000-0010-0000-0300-000027000000}" name="Column35"/>
    <tableColumn id="40" xr3:uid="{00000000-0010-0000-0300-000028000000}" name="Column36"/>
    <tableColumn id="41" xr3:uid="{00000000-0010-0000-0300-000029000000}" name="Column37"/>
    <tableColumn id="42" xr3:uid="{00000000-0010-0000-0300-00002A000000}" name="Column38"/>
    <tableColumn id="43" xr3:uid="{00000000-0010-0000-0300-00002B000000}" name="Column39"/>
    <tableColumn id="44" xr3:uid="{00000000-0010-0000-0300-00002C000000}" name="Column40"/>
    <tableColumn id="45" xr3:uid="{00000000-0010-0000-0300-00002D000000}" name="Column41"/>
    <tableColumn id="46" xr3:uid="{00000000-0010-0000-0300-00002E000000}" name="Column42"/>
    <tableColumn id="47" xr3:uid="{00000000-0010-0000-0300-00002F000000}" name="Column43"/>
    <tableColumn id="48" xr3:uid="{00000000-0010-0000-0300-000030000000}" name="Column44"/>
    <tableColumn id="49" xr3:uid="{00000000-0010-0000-0300-000031000000}" name="Column45"/>
    <tableColumn id="50" xr3:uid="{00000000-0010-0000-0300-000032000000}" name="Column46"/>
    <tableColumn id="51" xr3:uid="{00000000-0010-0000-0300-000033000000}" name="Column47"/>
    <tableColumn id="52" xr3:uid="{00000000-0010-0000-0300-000034000000}" name="Column48"/>
    <tableColumn id="53" xr3:uid="{00000000-0010-0000-0300-000035000000}" name="Column49"/>
    <tableColumn id="54" xr3:uid="{00000000-0010-0000-0300-000036000000}" name="Column50"/>
    <tableColumn id="55" xr3:uid="{00000000-0010-0000-0300-000037000000}" name="Column51"/>
    <tableColumn id="56" xr3:uid="{00000000-0010-0000-0300-000038000000}" name="Column52"/>
    <tableColumn id="57" xr3:uid="{00000000-0010-0000-0300-000039000000}" name="Column53"/>
    <tableColumn id="58" xr3:uid="{00000000-0010-0000-0300-00003A000000}" name="Column54"/>
    <tableColumn id="59" xr3:uid="{00000000-0010-0000-0300-00003B000000}" name="Column55"/>
    <tableColumn id="60" xr3:uid="{00000000-0010-0000-0300-00003C000000}" name="Column56"/>
    <tableColumn id="61" xr3:uid="{00000000-0010-0000-0300-00003D000000}" name="Column57"/>
    <tableColumn id="62" xr3:uid="{00000000-0010-0000-0300-00003E000000}" name="Column58"/>
    <tableColumn id="63" xr3:uid="{00000000-0010-0000-0300-00003F000000}" name="Column59"/>
    <tableColumn id="64" xr3:uid="{00000000-0010-0000-0300-000040000000}" name="Column60"/>
    <tableColumn id="65" xr3:uid="{00000000-0010-0000-0300-000041000000}" name="Column61"/>
    <tableColumn id="66" xr3:uid="{00000000-0010-0000-0300-000042000000}" name="Column62"/>
    <tableColumn id="67" xr3:uid="{00000000-0010-0000-0300-000043000000}" name="Column63"/>
    <tableColumn id="68" xr3:uid="{00000000-0010-0000-0300-000044000000}" name="Column64"/>
    <tableColumn id="69" xr3:uid="{00000000-0010-0000-0300-000045000000}" name="Column65"/>
    <tableColumn id="70" xr3:uid="{00000000-0010-0000-0300-000046000000}" name="Column66"/>
    <tableColumn id="71" xr3:uid="{00000000-0010-0000-0300-000047000000}" name="Column67"/>
    <tableColumn id="72" xr3:uid="{00000000-0010-0000-0300-000048000000}" name="Column68"/>
    <tableColumn id="73" xr3:uid="{00000000-0010-0000-0300-000049000000}" name="Column69"/>
    <tableColumn id="74" xr3:uid="{00000000-0010-0000-0300-00004A000000}" name="Column70"/>
    <tableColumn id="75" xr3:uid="{00000000-0010-0000-0300-00004B000000}" name="Column71"/>
    <tableColumn id="76" xr3:uid="{00000000-0010-0000-0300-00004C000000}" name="Column72"/>
    <tableColumn id="77" xr3:uid="{00000000-0010-0000-0300-00004D000000}" name="Column73"/>
    <tableColumn id="78" xr3:uid="{00000000-0010-0000-0300-00004E000000}" name="Column74"/>
    <tableColumn id="79" xr3:uid="{00000000-0010-0000-0300-00004F000000}" name="Column75"/>
    <tableColumn id="80" xr3:uid="{00000000-0010-0000-0300-000050000000}" name="Column76"/>
    <tableColumn id="81" xr3:uid="{00000000-0010-0000-0300-000051000000}" name="Column77"/>
    <tableColumn id="82" xr3:uid="{00000000-0010-0000-0300-000052000000}" name="Column78"/>
    <tableColumn id="83" xr3:uid="{00000000-0010-0000-0300-000053000000}" name="Column79"/>
    <tableColumn id="84" xr3:uid="{00000000-0010-0000-0300-000054000000}" name="Column80"/>
    <tableColumn id="85" xr3:uid="{00000000-0010-0000-0300-000055000000}" name="Column81"/>
    <tableColumn id="86" xr3:uid="{00000000-0010-0000-0300-000056000000}" name="Column82"/>
    <tableColumn id="87" xr3:uid="{00000000-0010-0000-0300-000057000000}" name="Column83"/>
    <tableColumn id="88" xr3:uid="{00000000-0010-0000-0300-000058000000}" name="Column84"/>
    <tableColumn id="89" xr3:uid="{00000000-0010-0000-0300-000059000000}" name="Column85"/>
    <tableColumn id="90" xr3:uid="{00000000-0010-0000-0300-00005A000000}" name="Column86"/>
    <tableColumn id="91" xr3:uid="{00000000-0010-0000-0300-00005B000000}" name="Column87"/>
    <tableColumn id="92" xr3:uid="{00000000-0010-0000-0300-00005C000000}" name="Column88"/>
    <tableColumn id="93" xr3:uid="{00000000-0010-0000-0300-00005D000000}" name="Column89"/>
    <tableColumn id="94" xr3:uid="{00000000-0010-0000-0300-00005E000000}" name="Column90"/>
    <tableColumn id="95" xr3:uid="{00000000-0010-0000-0300-00005F000000}" name="Column91"/>
    <tableColumn id="96" xr3:uid="{00000000-0010-0000-0300-000060000000}" name="Column92"/>
    <tableColumn id="97" xr3:uid="{00000000-0010-0000-0300-000061000000}" name="Column93"/>
    <tableColumn id="98" xr3:uid="{00000000-0010-0000-0300-000062000000}" name="Column94"/>
    <tableColumn id="99" xr3:uid="{00000000-0010-0000-0300-000063000000}" name="Column95"/>
    <tableColumn id="100" xr3:uid="{00000000-0010-0000-0300-000064000000}" name="Column96"/>
    <tableColumn id="101" xr3:uid="{00000000-0010-0000-0300-000065000000}" name="Column97"/>
    <tableColumn id="102" xr3:uid="{00000000-0010-0000-0300-000066000000}" name="Column98"/>
    <tableColumn id="103" xr3:uid="{00000000-0010-0000-0300-000067000000}" name="Column99"/>
    <tableColumn id="104" xr3:uid="{00000000-0010-0000-0300-000068000000}" name="Column100"/>
    <tableColumn id="105" xr3:uid="{00000000-0010-0000-0300-000069000000}" name="Column101"/>
    <tableColumn id="106" xr3:uid="{00000000-0010-0000-0300-00006A000000}" name="Column102"/>
    <tableColumn id="107" xr3:uid="{00000000-0010-0000-0300-00006B000000}" name="Column103"/>
    <tableColumn id="108" xr3:uid="{00000000-0010-0000-0300-00006C000000}" name="Column104"/>
    <tableColumn id="109" xr3:uid="{00000000-0010-0000-0300-00006D000000}" name="Column105"/>
    <tableColumn id="110" xr3:uid="{00000000-0010-0000-0300-00006E000000}" name="Column106"/>
    <tableColumn id="111" xr3:uid="{00000000-0010-0000-0300-00006F000000}" name="Column107"/>
    <tableColumn id="112" xr3:uid="{00000000-0010-0000-0300-000070000000}" name="Column108"/>
    <tableColumn id="113" xr3:uid="{00000000-0010-0000-0300-000071000000}" name="Column109"/>
    <tableColumn id="114" xr3:uid="{00000000-0010-0000-0300-000072000000}" name="Column110"/>
    <tableColumn id="115" xr3:uid="{00000000-0010-0000-0300-000073000000}" name="Column111"/>
    <tableColumn id="116" xr3:uid="{00000000-0010-0000-0300-000074000000}" name="Column112"/>
    <tableColumn id="117" xr3:uid="{00000000-0010-0000-0300-000075000000}" name="Column113"/>
    <tableColumn id="118" xr3:uid="{00000000-0010-0000-0300-000076000000}" name="Column114"/>
    <tableColumn id="119" xr3:uid="{00000000-0010-0000-0300-000077000000}" name="Column115"/>
    <tableColumn id="120" xr3:uid="{00000000-0010-0000-0300-000078000000}" name="Column116"/>
    <tableColumn id="121" xr3:uid="{00000000-0010-0000-0300-000079000000}" name="Column117"/>
    <tableColumn id="122" xr3:uid="{00000000-0010-0000-0300-00007A000000}" name="Column118"/>
    <tableColumn id="123" xr3:uid="{00000000-0010-0000-0300-00007B000000}" name="Column119"/>
    <tableColumn id="124" xr3:uid="{00000000-0010-0000-0300-00007C000000}" name="Column120"/>
    <tableColumn id="125" xr3:uid="{00000000-0010-0000-0300-00007D000000}" name="Column121"/>
    <tableColumn id="126" xr3:uid="{00000000-0010-0000-0300-00007E000000}" name="Column122"/>
    <tableColumn id="127" xr3:uid="{00000000-0010-0000-0300-00007F000000}" name="Column123"/>
    <tableColumn id="128" xr3:uid="{00000000-0010-0000-0300-000080000000}" name="Column124"/>
    <tableColumn id="129" xr3:uid="{00000000-0010-0000-0300-000081000000}" name="Column125"/>
    <tableColumn id="130" xr3:uid="{00000000-0010-0000-0300-000082000000}" name="Column126"/>
    <tableColumn id="131" xr3:uid="{00000000-0010-0000-0300-000083000000}" name="Column127"/>
    <tableColumn id="132" xr3:uid="{00000000-0010-0000-0300-000084000000}" name="Column128"/>
    <tableColumn id="133" xr3:uid="{00000000-0010-0000-0300-000085000000}" name="Column129"/>
    <tableColumn id="134" xr3:uid="{00000000-0010-0000-0300-000086000000}" name="Column130"/>
    <tableColumn id="135" xr3:uid="{00000000-0010-0000-0300-000087000000}" name="Column131"/>
    <tableColumn id="136" xr3:uid="{00000000-0010-0000-0300-000088000000}" name="Column132"/>
    <tableColumn id="137" xr3:uid="{00000000-0010-0000-0300-000089000000}" name="Column133"/>
    <tableColumn id="138" xr3:uid="{00000000-0010-0000-0300-00008A000000}" name="Column134"/>
    <tableColumn id="139" xr3:uid="{00000000-0010-0000-0300-00008B000000}" name="Column135"/>
    <tableColumn id="140" xr3:uid="{00000000-0010-0000-0300-00008C000000}" name="Column136"/>
    <tableColumn id="141" xr3:uid="{00000000-0010-0000-0300-00008D000000}" name="Column137"/>
    <tableColumn id="142" xr3:uid="{00000000-0010-0000-0300-00008E000000}" name="Column138"/>
    <tableColumn id="143" xr3:uid="{00000000-0010-0000-0300-00008F000000}" name="Column139"/>
    <tableColumn id="144" xr3:uid="{00000000-0010-0000-0300-000090000000}" name="Column140"/>
    <tableColumn id="145" xr3:uid="{00000000-0010-0000-0300-000091000000}" name="Column141"/>
    <tableColumn id="146" xr3:uid="{00000000-0010-0000-0300-000092000000}" name="Column142"/>
    <tableColumn id="147" xr3:uid="{00000000-0010-0000-0300-000093000000}" name="Column143"/>
    <tableColumn id="148" xr3:uid="{00000000-0010-0000-0300-000094000000}" name="Column144"/>
    <tableColumn id="149" xr3:uid="{00000000-0010-0000-0300-000095000000}" name="Column145"/>
    <tableColumn id="150" xr3:uid="{00000000-0010-0000-0300-000096000000}" name="Column146"/>
    <tableColumn id="151" xr3:uid="{00000000-0010-0000-0300-000097000000}" name="Column147"/>
    <tableColumn id="152" xr3:uid="{00000000-0010-0000-0300-000098000000}" name="Column148"/>
    <tableColumn id="153" xr3:uid="{00000000-0010-0000-0300-000099000000}" name="Column149"/>
    <tableColumn id="154" xr3:uid="{00000000-0010-0000-0300-00009A000000}" name="Column150"/>
    <tableColumn id="155" xr3:uid="{00000000-0010-0000-0300-00009B000000}" name="Column151"/>
    <tableColumn id="156" xr3:uid="{00000000-0010-0000-0300-00009C000000}" name="Column152"/>
    <tableColumn id="157" xr3:uid="{00000000-0010-0000-0300-00009D000000}" name="Column153"/>
    <tableColumn id="158" xr3:uid="{00000000-0010-0000-0300-00009E000000}" name="Column154"/>
    <tableColumn id="159" xr3:uid="{00000000-0010-0000-0300-00009F000000}" name="Column155"/>
    <tableColumn id="160" xr3:uid="{00000000-0010-0000-0300-0000A0000000}" name="Column156"/>
    <tableColumn id="161" xr3:uid="{00000000-0010-0000-0300-0000A1000000}" name="Column157"/>
    <tableColumn id="162" xr3:uid="{00000000-0010-0000-0300-0000A2000000}" name="Column158"/>
    <tableColumn id="163" xr3:uid="{00000000-0010-0000-0300-0000A3000000}" name="Column159"/>
    <tableColumn id="164" xr3:uid="{00000000-0010-0000-0300-0000A4000000}" name="Column160"/>
    <tableColumn id="165" xr3:uid="{00000000-0010-0000-0300-0000A5000000}" name="Column161"/>
    <tableColumn id="166" xr3:uid="{00000000-0010-0000-0300-0000A6000000}" name="Column162"/>
    <tableColumn id="167" xr3:uid="{00000000-0010-0000-0300-0000A7000000}" name="Column163"/>
    <tableColumn id="168" xr3:uid="{00000000-0010-0000-0300-0000A8000000}" name="Column164"/>
    <tableColumn id="169" xr3:uid="{00000000-0010-0000-0300-0000A9000000}" name="Column165"/>
    <tableColumn id="170" xr3:uid="{00000000-0010-0000-0300-0000AA000000}" name="Column166"/>
    <tableColumn id="171" xr3:uid="{00000000-0010-0000-0300-0000AB000000}" name="Column167"/>
    <tableColumn id="172" xr3:uid="{00000000-0010-0000-0300-0000AC000000}" name="Column168"/>
    <tableColumn id="173" xr3:uid="{00000000-0010-0000-0300-0000AD000000}" name="Column169"/>
    <tableColumn id="174" xr3:uid="{00000000-0010-0000-0300-0000AE000000}" name="Column170"/>
    <tableColumn id="175" xr3:uid="{00000000-0010-0000-0300-0000AF000000}" name="Column171"/>
    <tableColumn id="176" xr3:uid="{00000000-0010-0000-0300-0000B0000000}" name="Column172"/>
    <tableColumn id="177" xr3:uid="{00000000-0010-0000-0300-0000B1000000}" name="Column173"/>
    <tableColumn id="178" xr3:uid="{00000000-0010-0000-0300-0000B2000000}" name="Column174"/>
    <tableColumn id="179" xr3:uid="{00000000-0010-0000-0300-0000B3000000}" name="Column175"/>
    <tableColumn id="180" xr3:uid="{00000000-0010-0000-0300-0000B4000000}" name="Column176"/>
    <tableColumn id="181" xr3:uid="{00000000-0010-0000-0300-0000B5000000}" name="Column177"/>
    <tableColumn id="182" xr3:uid="{00000000-0010-0000-0300-0000B6000000}" name="Column178"/>
    <tableColumn id="183" xr3:uid="{00000000-0010-0000-0300-0000B7000000}" name="Column179"/>
    <tableColumn id="184" xr3:uid="{00000000-0010-0000-0300-0000B8000000}" name="Column180"/>
    <tableColumn id="185" xr3:uid="{00000000-0010-0000-0300-0000B9000000}" name="Column181"/>
    <tableColumn id="186" xr3:uid="{00000000-0010-0000-0300-0000BA000000}" name="Column182"/>
    <tableColumn id="187" xr3:uid="{00000000-0010-0000-0300-0000BB000000}" name="Column183"/>
    <tableColumn id="188" xr3:uid="{00000000-0010-0000-0300-0000BC000000}" name="Column184"/>
    <tableColumn id="189" xr3:uid="{00000000-0010-0000-0300-0000BD000000}" name="Column185"/>
    <tableColumn id="190" xr3:uid="{00000000-0010-0000-0300-0000BE000000}" name="Column186"/>
    <tableColumn id="191" xr3:uid="{00000000-0010-0000-0300-0000BF000000}" name="Column187"/>
    <tableColumn id="192" xr3:uid="{00000000-0010-0000-0300-0000C0000000}" name="Column188"/>
    <tableColumn id="193" xr3:uid="{00000000-0010-0000-0300-0000C1000000}" name="Column189"/>
    <tableColumn id="194" xr3:uid="{00000000-0010-0000-0300-0000C2000000}" name="Column190"/>
    <tableColumn id="195" xr3:uid="{00000000-0010-0000-0300-0000C3000000}" name="Column191"/>
    <tableColumn id="196" xr3:uid="{00000000-0010-0000-0300-0000C4000000}" name="Column192"/>
    <tableColumn id="197" xr3:uid="{00000000-0010-0000-0300-0000C5000000}" name="Column193"/>
    <tableColumn id="198" xr3:uid="{00000000-0010-0000-0300-0000C6000000}" name="Column194"/>
    <tableColumn id="199" xr3:uid="{00000000-0010-0000-0300-0000C7000000}" name="Column195"/>
    <tableColumn id="200" xr3:uid="{00000000-0010-0000-0300-0000C8000000}" name="Column196"/>
    <tableColumn id="201" xr3:uid="{00000000-0010-0000-0300-0000C9000000}" name="Column197"/>
    <tableColumn id="202" xr3:uid="{00000000-0010-0000-0300-0000CA000000}" name="Column198"/>
    <tableColumn id="203" xr3:uid="{00000000-0010-0000-0300-0000CB000000}" name="Column199"/>
    <tableColumn id="204" xr3:uid="{00000000-0010-0000-0300-0000CC000000}" name="Column200"/>
    <tableColumn id="205" xr3:uid="{00000000-0010-0000-0300-0000CD000000}" name="Column201"/>
    <tableColumn id="206" xr3:uid="{00000000-0010-0000-0300-0000CE000000}" name="Column202"/>
    <tableColumn id="207" xr3:uid="{00000000-0010-0000-0300-0000CF000000}" name="Column203"/>
    <tableColumn id="208" xr3:uid="{00000000-0010-0000-0300-0000D0000000}" name="Column204"/>
    <tableColumn id="209" xr3:uid="{00000000-0010-0000-0300-0000D1000000}" name="Column205"/>
    <tableColumn id="210" xr3:uid="{00000000-0010-0000-0300-0000D2000000}" name="Column206"/>
    <tableColumn id="211" xr3:uid="{00000000-0010-0000-0300-0000D3000000}" name="Column207"/>
    <tableColumn id="212" xr3:uid="{00000000-0010-0000-0300-0000D4000000}" name="Column208"/>
    <tableColumn id="213" xr3:uid="{00000000-0010-0000-0300-0000D5000000}" name="Column209"/>
    <tableColumn id="214" xr3:uid="{00000000-0010-0000-0300-0000D6000000}" name="Column210"/>
    <tableColumn id="215" xr3:uid="{00000000-0010-0000-0300-0000D7000000}" name="Column211"/>
    <tableColumn id="216" xr3:uid="{00000000-0010-0000-0300-0000D8000000}" name="Column212"/>
    <tableColumn id="217" xr3:uid="{00000000-0010-0000-0300-0000D9000000}" name="Column213"/>
    <tableColumn id="218" xr3:uid="{00000000-0010-0000-0300-0000DA000000}" name="Column214"/>
    <tableColumn id="219" xr3:uid="{00000000-0010-0000-0300-0000DB000000}" name="Column215"/>
    <tableColumn id="220" xr3:uid="{00000000-0010-0000-0300-0000DC000000}" name="Column216"/>
    <tableColumn id="221" xr3:uid="{00000000-0010-0000-0300-0000DD000000}" name="Column217"/>
    <tableColumn id="222" xr3:uid="{00000000-0010-0000-0300-0000DE000000}" name="Column218"/>
    <tableColumn id="223" xr3:uid="{00000000-0010-0000-0300-0000DF000000}" name="Column219"/>
    <tableColumn id="224" xr3:uid="{00000000-0010-0000-0300-0000E0000000}" name="Column220"/>
    <tableColumn id="225" xr3:uid="{00000000-0010-0000-0300-0000E1000000}" name="Column221"/>
    <tableColumn id="226" xr3:uid="{00000000-0010-0000-0300-0000E2000000}" name="Column222"/>
    <tableColumn id="227" xr3:uid="{00000000-0010-0000-0300-0000E3000000}" name="Column223"/>
    <tableColumn id="228" xr3:uid="{00000000-0010-0000-0300-0000E4000000}" name="Column224"/>
    <tableColumn id="229" xr3:uid="{00000000-0010-0000-0300-0000E5000000}" name="Column225"/>
    <tableColumn id="230" xr3:uid="{00000000-0010-0000-0300-0000E6000000}" name="Column226"/>
    <tableColumn id="231" xr3:uid="{00000000-0010-0000-0300-0000E7000000}" name="Column227"/>
    <tableColumn id="232" xr3:uid="{00000000-0010-0000-0300-0000E8000000}" name="Column228"/>
    <tableColumn id="233" xr3:uid="{00000000-0010-0000-0300-0000E9000000}" name="Column229"/>
    <tableColumn id="234" xr3:uid="{00000000-0010-0000-0300-0000EA000000}" name="Column230"/>
    <tableColumn id="235" xr3:uid="{00000000-0010-0000-0300-0000EB000000}" name="Column231"/>
    <tableColumn id="236" xr3:uid="{00000000-0010-0000-0300-0000EC000000}" name="Column232"/>
    <tableColumn id="237" xr3:uid="{00000000-0010-0000-0300-0000ED000000}" name="Column233"/>
    <tableColumn id="238" xr3:uid="{00000000-0010-0000-0300-0000EE000000}" name="Column234"/>
    <tableColumn id="239" xr3:uid="{00000000-0010-0000-0300-0000EF000000}" name="Column235"/>
    <tableColumn id="240" xr3:uid="{00000000-0010-0000-0300-0000F0000000}" name="Column236"/>
    <tableColumn id="241" xr3:uid="{00000000-0010-0000-0300-0000F1000000}" name="Column237"/>
    <tableColumn id="242" xr3:uid="{00000000-0010-0000-0300-0000F2000000}" name="Column238"/>
    <tableColumn id="243" xr3:uid="{00000000-0010-0000-0300-0000F3000000}" name="Column239"/>
    <tableColumn id="244" xr3:uid="{00000000-0010-0000-0300-0000F4000000}" name="Column240"/>
    <tableColumn id="245" xr3:uid="{00000000-0010-0000-0300-0000F5000000}" name="Column241"/>
    <tableColumn id="246" xr3:uid="{00000000-0010-0000-0300-0000F6000000}" name="Column242"/>
    <tableColumn id="247" xr3:uid="{00000000-0010-0000-0300-0000F7000000}" name="Column243"/>
    <tableColumn id="248" xr3:uid="{00000000-0010-0000-0300-0000F8000000}" name="Column244"/>
    <tableColumn id="249" xr3:uid="{00000000-0010-0000-0300-0000F9000000}" name="Column245"/>
    <tableColumn id="250" xr3:uid="{00000000-0010-0000-0300-0000FA000000}" name="Column246"/>
    <tableColumn id="251" xr3:uid="{00000000-0010-0000-0300-0000FB000000}" name="Column247"/>
    <tableColumn id="252" xr3:uid="{00000000-0010-0000-0300-0000FC000000}" name="Column248"/>
    <tableColumn id="253" xr3:uid="{00000000-0010-0000-0300-0000FD000000}" name="Column249"/>
    <tableColumn id="254" xr3:uid="{00000000-0010-0000-0300-0000FE000000}" name="Column250"/>
    <tableColumn id="255" xr3:uid="{00000000-0010-0000-0300-0000FF000000}" name="Column251"/>
    <tableColumn id="256" xr3:uid="{00000000-0010-0000-0300-000000010000}" name="Column252"/>
  </tableColumns>
  <tableStyleInfo name="TableStyleLight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5"/>
  <sheetViews>
    <sheetView showGridLines="0" zoomScale="80" zoomScaleNormal="80" workbookViewId="0">
      <selection activeCell="D23" sqref="D23:G23"/>
    </sheetView>
  </sheetViews>
  <sheetFormatPr defaultRowHeight="14.5" x14ac:dyDescent="0.35"/>
  <cols>
    <col min="5" max="5" width="8.1796875" customWidth="1" collapsed="1"/>
  </cols>
  <sheetData>
    <row r="1" spans="1:15" ht="26" x14ac:dyDescent="0.6">
      <c r="A1" s="1575"/>
      <c r="B1" s="1576"/>
      <c r="C1" s="1576"/>
      <c r="D1" s="1576"/>
      <c r="E1" s="1576"/>
      <c r="F1" s="1576"/>
      <c r="G1" s="1576"/>
      <c r="H1" s="1576"/>
      <c r="I1" s="1576"/>
      <c r="J1" s="1576"/>
      <c r="K1" s="1576"/>
      <c r="L1" s="1576"/>
      <c r="M1" s="1576"/>
      <c r="N1" s="1576"/>
      <c r="O1" s="1577"/>
    </row>
    <row r="2" spans="1:15" ht="23" x14ac:dyDescent="0.35">
      <c r="A2" s="2227" t="s">
        <v>2256</v>
      </c>
      <c r="B2" s="2228"/>
      <c r="C2" s="2228"/>
      <c r="D2" s="2228"/>
      <c r="E2" s="2228"/>
      <c r="F2" s="2228"/>
      <c r="G2" s="2228"/>
      <c r="H2" s="2228"/>
      <c r="I2" s="2228"/>
      <c r="J2" s="2228"/>
      <c r="K2" s="2228"/>
      <c r="L2" s="2228"/>
      <c r="M2" s="2228"/>
      <c r="N2" s="2228"/>
      <c r="O2" s="2229"/>
    </row>
    <row r="3" spans="1:15" ht="23" x14ac:dyDescent="0.35">
      <c r="A3" s="2227" t="s">
        <v>2831</v>
      </c>
      <c r="B3" s="2228"/>
      <c r="C3" s="2228"/>
      <c r="D3" s="2228"/>
      <c r="E3" s="2228"/>
      <c r="F3" s="2228"/>
      <c r="G3" s="2228"/>
      <c r="H3" s="2228"/>
      <c r="I3" s="2228"/>
      <c r="J3" s="2228"/>
      <c r="K3" s="2228"/>
      <c r="L3" s="2228"/>
      <c r="M3" s="2228"/>
      <c r="N3" s="2228"/>
      <c r="O3" s="2229"/>
    </row>
    <row r="4" spans="1:15" ht="26.5" thickBot="1" x14ac:dyDescent="0.65">
      <c r="A4" s="2230"/>
      <c r="B4" s="2231"/>
      <c r="C4" s="2231"/>
      <c r="D4" s="2231"/>
      <c r="E4" s="2231"/>
      <c r="F4" s="2231"/>
      <c r="G4" s="2231"/>
      <c r="H4" s="2231"/>
      <c r="I4" s="2231"/>
      <c r="J4" s="2231"/>
      <c r="K4" s="1578"/>
      <c r="L4" s="1578"/>
      <c r="M4" s="1578"/>
      <c r="N4" s="1578"/>
      <c r="O4" s="1579"/>
    </row>
    <row r="5" spans="1:15" ht="16" thickBot="1" x14ac:dyDescent="0.4">
      <c r="A5" s="1580"/>
      <c r="B5" s="1581"/>
      <c r="C5" s="1582"/>
      <c r="D5" s="1583"/>
      <c r="E5" s="1583"/>
      <c r="F5" s="1583"/>
      <c r="G5" s="1583"/>
      <c r="H5" s="1583"/>
      <c r="I5" s="1583"/>
      <c r="J5" s="1584"/>
      <c r="K5" s="1582"/>
      <c r="L5" s="1582"/>
      <c r="M5" s="1582"/>
      <c r="N5" s="1582"/>
      <c r="O5" s="1585"/>
    </row>
    <row r="6" spans="1:15" ht="16" thickBot="1" x14ac:dyDescent="0.4">
      <c r="A6" s="1580"/>
      <c r="B6" s="2225" t="s">
        <v>2257</v>
      </c>
      <c r="C6" s="2226"/>
      <c r="D6" s="2232"/>
      <c r="E6" s="2233"/>
      <c r="F6" s="2233"/>
      <c r="G6" s="2233"/>
      <c r="H6" s="2233"/>
      <c r="I6" s="2233"/>
      <c r="J6" s="2233"/>
      <c r="K6" s="2233"/>
      <c r="L6" s="2234"/>
      <c r="M6" s="1582"/>
      <c r="N6" s="1582"/>
      <c r="O6" s="1585"/>
    </row>
    <row r="7" spans="1:15" ht="16" thickBot="1" x14ac:dyDescent="0.4">
      <c r="A7" s="1580"/>
      <c r="B7" s="1586"/>
      <c r="C7" s="1587"/>
      <c r="D7" s="1582"/>
      <c r="E7" s="1582"/>
      <c r="F7" s="1588"/>
      <c r="G7" s="1582"/>
      <c r="H7" s="1582"/>
      <c r="I7" s="1582"/>
      <c r="J7" s="1582"/>
      <c r="K7" s="1582"/>
      <c r="L7" s="1582"/>
      <c r="M7" s="1582"/>
      <c r="N7" s="1582"/>
      <c r="O7" s="1585"/>
    </row>
    <row r="8" spans="1:15" ht="16" thickBot="1" x14ac:dyDescent="0.4">
      <c r="A8" s="1589"/>
      <c r="B8" s="2225" t="s">
        <v>2258</v>
      </c>
      <c r="C8" s="2226"/>
      <c r="D8" s="1590"/>
      <c r="E8" s="1582"/>
      <c r="F8" s="1582"/>
      <c r="G8" s="1582"/>
      <c r="H8" s="1582"/>
      <c r="I8" s="1582"/>
      <c r="J8" s="1582"/>
      <c r="K8" s="1582"/>
      <c r="L8" s="1582"/>
      <c r="M8" s="1582"/>
      <c r="N8" s="1582"/>
      <c r="O8" s="1585"/>
    </row>
    <row r="9" spans="1:15" ht="16" thickBot="1" x14ac:dyDescent="0.4">
      <c r="A9" s="1589"/>
      <c r="B9" s="1586"/>
      <c r="C9" s="1591"/>
      <c r="D9" s="1592"/>
      <c r="E9" s="1592"/>
      <c r="F9" s="1592"/>
      <c r="G9" s="1592"/>
      <c r="H9" s="1592"/>
      <c r="I9" s="1593"/>
      <c r="J9" s="1594"/>
      <c r="K9" s="1582"/>
      <c r="L9" s="1582"/>
      <c r="M9" s="1582"/>
      <c r="N9" s="1582"/>
      <c r="O9" s="1585"/>
    </row>
    <row r="10" spans="1:15" ht="16" thickBot="1" x14ac:dyDescent="0.4">
      <c r="A10" s="1589"/>
      <c r="B10" s="2225" t="s">
        <v>2259</v>
      </c>
      <c r="C10" s="2226"/>
      <c r="D10" s="1595"/>
      <c r="E10" s="2238" t="s">
        <v>2260</v>
      </c>
      <c r="F10" s="2239"/>
      <c r="G10" s="1594"/>
      <c r="H10" s="1596"/>
      <c r="I10" s="1594"/>
      <c r="J10" s="1594"/>
      <c r="K10" s="1582"/>
      <c r="L10" s="1582"/>
      <c r="M10" s="1582"/>
      <c r="N10" s="1582"/>
      <c r="O10" s="1585"/>
    </row>
    <row r="11" spans="1:15" ht="16" thickBot="1" x14ac:dyDescent="0.4">
      <c r="A11" s="1589"/>
      <c r="B11" s="1594"/>
      <c r="C11" s="1597"/>
      <c r="D11" s="1594"/>
      <c r="E11" s="1594"/>
      <c r="F11" s="1594"/>
      <c r="G11" s="1594"/>
      <c r="H11" s="1594"/>
      <c r="I11" s="1594"/>
      <c r="J11" s="1594"/>
      <c r="K11" s="1582"/>
      <c r="L11" s="1582"/>
      <c r="M11" s="1582"/>
      <c r="N11" s="1582"/>
      <c r="O11" s="1585"/>
    </row>
    <row r="12" spans="1:15" ht="15.75" customHeight="1" x14ac:dyDescent="0.35">
      <c r="A12" s="1598"/>
      <c r="B12" s="2240" t="s">
        <v>2809</v>
      </c>
      <c r="C12" s="2240"/>
      <c r="D12" s="2240"/>
      <c r="E12" s="2240"/>
      <c r="F12" s="2240"/>
      <c r="G12" s="2240"/>
      <c r="H12" s="2240"/>
      <c r="I12" s="2240"/>
      <c r="J12" s="2240"/>
      <c r="K12" s="2240"/>
      <c r="L12" s="2240"/>
      <c r="M12" s="2240"/>
      <c r="N12" s="2240"/>
      <c r="O12" s="1599"/>
    </row>
    <row r="13" spans="1:15" ht="15.5" x14ac:dyDescent="0.35">
      <c r="A13" s="1600"/>
      <c r="B13" s="2241"/>
      <c r="C13" s="2241"/>
      <c r="D13" s="2241"/>
      <c r="E13" s="2241"/>
      <c r="F13" s="2241"/>
      <c r="G13" s="2241"/>
      <c r="H13" s="2241"/>
      <c r="I13" s="2241"/>
      <c r="J13" s="2241"/>
      <c r="K13" s="2241"/>
      <c r="L13" s="2241"/>
      <c r="M13" s="2241"/>
      <c r="N13" s="2241"/>
      <c r="O13" s="1601"/>
    </row>
    <row r="14" spans="1:15" ht="16" thickBot="1" x14ac:dyDescent="0.4">
      <c r="A14" s="1602"/>
      <c r="B14" s="2242"/>
      <c r="C14" s="2242"/>
      <c r="D14" s="2242"/>
      <c r="E14" s="2242"/>
      <c r="F14" s="2242"/>
      <c r="G14" s="2242"/>
      <c r="H14" s="2242"/>
      <c r="I14" s="2242"/>
      <c r="J14" s="2242"/>
      <c r="K14" s="2242"/>
      <c r="L14" s="2242"/>
      <c r="M14" s="2242"/>
      <c r="N14" s="2242"/>
      <c r="O14" s="1603"/>
    </row>
    <row r="15" spans="1:15" ht="15.5" x14ac:dyDescent="0.35">
      <c r="A15" s="1580"/>
      <c r="B15" s="1582"/>
      <c r="C15" s="1582"/>
      <c r="D15" s="1582"/>
      <c r="E15" s="1582"/>
      <c r="F15" s="1582"/>
      <c r="G15" s="1582"/>
      <c r="H15" s="1582"/>
      <c r="I15" s="1582"/>
      <c r="J15" s="1582"/>
      <c r="K15" s="1582"/>
      <c r="L15" s="1582"/>
      <c r="M15" s="1582"/>
      <c r="N15" s="1582"/>
      <c r="O15" s="1585"/>
    </row>
    <row r="16" spans="1:15" ht="16" thickBot="1" x14ac:dyDescent="0.4">
      <c r="A16" s="1580"/>
      <c r="B16" s="1604" t="s">
        <v>2261</v>
      </c>
      <c r="C16" s="1605"/>
      <c r="D16" s="1604"/>
      <c r="E16" s="1604"/>
      <c r="F16" s="1606"/>
      <c r="G16" s="1582"/>
      <c r="H16" s="1586"/>
      <c r="I16" s="1607" t="s">
        <v>2262</v>
      </c>
      <c r="J16" s="1607"/>
      <c r="K16" s="1607"/>
      <c r="L16" s="1607"/>
      <c r="M16" s="1607"/>
      <c r="N16" s="1606"/>
      <c r="O16" s="1585"/>
    </row>
    <row r="17" spans="1:15" ht="16" thickBot="1" x14ac:dyDescent="0.4">
      <c r="A17" s="1589"/>
      <c r="B17" s="2243"/>
      <c r="C17" s="2244"/>
      <c r="D17" s="2244"/>
      <c r="E17" s="2244"/>
      <c r="F17" s="2244"/>
      <c r="G17" s="2245"/>
      <c r="H17" s="1608"/>
      <c r="I17" s="2243"/>
      <c r="J17" s="2244"/>
      <c r="K17" s="2244"/>
      <c r="L17" s="2244"/>
      <c r="M17" s="2244"/>
      <c r="N17" s="2245"/>
      <c r="O17" s="1585"/>
    </row>
    <row r="18" spans="1:15" ht="15.5" x14ac:dyDescent="0.35">
      <c r="A18" s="1580"/>
      <c r="B18" s="1609"/>
      <c r="C18" s="1582"/>
      <c r="D18" s="1582"/>
      <c r="E18" s="1582"/>
      <c r="F18" s="1582"/>
      <c r="G18" s="1582"/>
      <c r="H18" s="1582"/>
      <c r="I18" s="1582"/>
      <c r="J18" s="1582"/>
      <c r="K18" s="1582"/>
      <c r="L18" s="1582"/>
      <c r="M18" s="1582"/>
      <c r="N18" s="1582"/>
      <c r="O18" s="1585"/>
    </row>
    <row r="19" spans="1:15" ht="16" thickBot="1" x14ac:dyDescent="0.4">
      <c r="A19" s="1580"/>
      <c r="B19" s="1604" t="s">
        <v>2263</v>
      </c>
      <c r="C19" s="1605"/>
      <c r="D19" s="1604"/>
      <c r="E19" s="1604"/>
      <c r="F19" s="1606"/>
      <c r="G19" s="1606"/>
      <c r="H19" s="1586"/>
      <c r="I19" s="1607" t="s">
        <v>2264</v>
      </c>
      <c r="J19" s="1610"/>
      <c r="K19" s="1611"/>
      <c r="L19" s="1610"/>
      <c r="M19" s="1610"/>
      <c r="N19" s="1610"/>
      <c r="O19" s="1585"/>
    </row>
    <row r="20" spans="1:15" ht="18" x14ac:dyDescent="0.35">
      <c r="A20" s="1580"/>
      <c r="B20" s="2246"/>
      <c r="C20" s="2247"/>
      <c r="D20" s="2247"/>
      <c r="E20" s="2247"/>
      <c r="F20" s="2247"/>
      <c r="G20" s="2248"/>
      <c r="H20" s="1612"/>
      <c r="I20" s="2252"/>
      <c r="J20" s="2253"/>
      <c r="K20" s="2253"/>
      <c r="L20" s="2253"/>
      <c r="M20" s="2253"/>
      <c r="N20" s="2254"/>
      <c r="O20" s="1585"/>
    </row>
    <row r="21" spans="1:15" ht="16" thickBot="1" x14ac:dyDescent="0.4">
      <c r="A21" s="1580"/>
      <c r="B21" s="2249"/>
      <c r="C21" s="2250"/>
      <c r="D21" s="2250"/>
      <c r="E21" s="2250"/>
      <c r="F21" s="2250"/>
      <c r="G21" s="2251"/>
      <c r="H21" s="1613"/>
      <c r="I21" s="2255"/>
      <c r="J21" s="2256"/>
      <c r="K21" s="2256"/>
      <c r="L21" s="2256"/>
      <c r="M21" s="2256"/>
      <c r="N21" s="2257"/>
      <c r="O21" s="1585"/>
    </row>
    <row r="22" spans="1:15" ht="5" customHeight="1" x14ac:dyDescent="0.35">
      <c r="A22" s="1580"/>
      <c r="B22" s="1582"/>
      <c r="C22" s="1582"/>
      <c r="D22" s="1582"/>
      <c r="E22" s="1582"/>
      <c r="F22" s="1582"/>
      <c r="G22" s="1582"/>
      <c r="H22" s="1613"/>
      <c r="I22" s="1582"/>
      <c r="J22" s="1582"/>
      <c r="K22" s="1582"/>
      <c r="L22" s="1582"/>
      <c r="M22" s="1582"/>
      <c r="N22" s="1582"/>
      <c r="O22" s="1585"/>
    </row>
    <row r="23" spans="1:15" ht="15.5" x14ac:dyDescent="0.35">
      <c r="A23" s="1580"/>
      <c r="B23" s="1581" t="s">
        <v>2478</v>
      </c>
      <c r="C23" s="1582"/>
      <c r="D23" s="2222"/>
      <c r="E23" s="2223"/>
      <c r="F23" s="2223"/>
      <c r="G23" s="2224"/>
      <c r="H23" s="1582"/>
      <c r="I23" s="1581" t="s">
        <v>2478</v>
      </c>
      <c r="J23" s="1582"/>
      <c r="K23" s="2264"/>
      <c r="L23" s="2223"/>
      <c r="M23" s="2223"/>
      <c r="N23" s="2224"/>
      <c r="O23" s="1585"/>
    </row>
    <row r="24" spans="1:15" ht="16" thickBot="1" x14ac:dyDescent="0.4">
      <c r="A24" s="1580"/>
      <c r="B24" s="1582"/>
      <c r="C24" s="1582"/>
      <c r="D24" s="1582"/>
      <c r="E24" s="1582"/>
      <c r="F24" s="1582"/>
      <c r="G24" s="1582"/>
      <c r="H24" s="1582"/>
      <c r="I24" s="1582"/>
      <c r="J24" s="1582"/>
      <c r="K24" s="1582"/>
      <c r="L24" s="1582"/>
      <c r="M24" s="1582"/>
      <c r="N24" s="1582"/>
      <c r="O24" s="1585"/>
    </row>
    <row r="25" spans="1:15" ht="15.75" customHeight="1" x14ac:dyDescent="0.35">
      <c r="A25" s="1598"/>
      <c r="B25" s="2240" t="s">
        <v>2265</v>
      </c>
      <c r="C25" s="2240"/>
      <c r="D25" s="2240"/>
      <c r="E25" s="2240"/>
      <c r="F25" s="2240"/>
      <c r="G25" s="2240"/>
      <c r="H25" s="2240"/>
      <c r="I25" s="2240"/>
      <c r="J25" s="2240"/>
      <c r="K25" s="2240"/>
      <c r="L25" s="2240"/>
      <c r="M25" s="2240"/>
      <c r="N25" s="2240"/>
      <c r="O25" s="1599"/>
    </row>
    <row r="26" spans="1:15" ht="15.5" x14ac:dyDescent="0.35">
      <c r="A26" s="1600"/>
      <c r="B26" s="2241"/>
      <c r="C26" s="2241"/>
      <c r="D26" s="2241"/>
      <c r="E26" s="2241"/>
      <c r="F26" s="2241"/>
      <c r="G26" s="2241"/>
      <c r="H26" s="2241"/>
      <c r="I26" s="2241"/>
      <c r="J26" s="2241"/>
      <c r="K26" s="2241"/>
      <c r="L26" s="2241"/>
      <c r="M26" s="2241"/>
      <c r="N26" s="2241"/>
      <c r="O26" s="1601"/>
    </row>
    <row r="27" spans="1:15" ht="16" thickBot="1" x14ac:dyDescent="0.4">
      <c r="A27" s="1602"/>
      <c r="B27" s="2242"/>
      <c r="C27" s="2242"/>
      <c r="D27" s="2242"/>
      <c r="E27" s="2242"/>
      <c r="F27" s="2242"/>
      <c r="G27" s="2242"/>
      <c r="H27" s="2242"/>
      <c r="I27" s="2242"/>
      <c r="J27" s="2242"/>
      <c r="K27" s="2242"/>
      <c r="L27" s="2242"/>
      <c r="M27" s="2242"/>
      <c r="N27" s="2242"/>
      <c r="O27" s="1603"/>
    </row>
    <row r="28" spans="1:15" ht="15.5" x14ac:dyDescent="0.35">
      <c r="A28" s="1580"/>
      <c r="B28" s="1582"/>
      <c r="C28" s="1582"/>
      <c r="D28" s="1582"/>
      <c r="E28" s="1582"/>
      <c r="F28" s="1582"/>
      <c r="G28" s="1582"/>
      <c r="H28" s="1582"/>
      <c r="I28" s="1582"/>
      <c r="J28" s="1582"/>
      <c r="K28" s="1582"/>
      <c r="L28" s="1582"/>
      <c r="M28" s="1582"/>
      <c r="N28" s="1582"/>
      <c r="O28" s="1585"/>
    </row>
    <row r="29" spans="1:15" ht="16" thickBot="1" x14ac:dyDescent="0.4">
      <c r="A29" s="1580"/>
      <c r="B29" s="1604" t="s">
        <v>2261</v>
      </c>
      <c r="C29" s="1605"/>
      <c r="D29" s="1604"/>
      <c r="E29" s="1604"/>
      <c r="F29" s="1606"/>
      <c r="G29" s="1582"/>
      <c r="H29" s="1586"/>
      <c r="I29" s="1607" t="s">
        <v>2262</v>
      </c>
      <c r="J29" s="1607"/>
      <c r="K29" s="1607"/>
      <c r="L29" s="1607"/>
      <c r="M29" s="1607"/>
      <c r="N29" s="1606"/>
      <c r="O29" s="1585"/>
    </row>
    <row r="30" spans="1:15" ht="16" thickBot="1" x14ac:dyDescent="0.4">
      <c r="A30" s="1589"/>
      <c r="B30" s="2243"/>
      <c r="C30" s="2244"/>
      <c r="D30" s="2244"/>
      <c r="E30" s="2244"/>
      <c r="F30" s="2244"/>
      <c r="G30" s="2245"/>
      <c r="H30" s="1608"/>
      <c r="I30" s="2258"/>
      <c r="J30" s="2259"/>
      <c r="K30" s="2259"/>
      <c r="L30" s="2259"/>
      <c r="M30" s="2259"/>
      <c r="N30" s="2260"/>
      <c r="O30" s="1585"/>
    </row>
    <row r="31" spans="1:15" ht="15.5" x14ac:dyDescent="0.35">
      <c r="A31" s="1580"/>
      <c r="B31" s="1609"/>
      <c r="C31" s="1582"/>
      <c r="D31" s="1582"/>
      <c r="E31" s="1582"/>
      <c r="F31" s="1582"/>
      <c r="G31" s="1582"/>
      <c r="H31" s="1582"/>
      <c r="I31" s="1582"/>
      <c r="J31" s="1582"/>
      <c r="K31" s="1582"/>
      <c r="L31" s="1582"/>
      <c r="M31" s="1582"/>
      <c r="N31" s="1582"/>
      <c r="O31" s="1585"/>
    </row>
    <row r="32" spans="1:15" ht="16" thickBot="1" x14ac:dyDescent="0.4">
      <c r="A32" s="1580"/>
      <c r="B32" s="1604" t="s">
        <v>2263</v>
      </c>
      <c r="C32" s="1605"/>
      <c r="D32" s="1604"/>
      <c r="E32" s="1604"/>
      <c r="F32" s="1606"/>
      <c r="G32" s="1606"/>
      <c r="H32" s="1586"/>
      <c r="I32" s="1607" t="s">
        <v>2264</v>
      </c>
      <c r="J32" s="1610"/>
      <c r="K32" s="1611"/>
      <c r="L32" s="1610"/>
      <c r="M32" s="1610"/>
      <c r="N32" s="1610"/>
      <c r="O32" s="1585"/>
    </row>
    <row r="33" spans="1:15" ht="18" x14ac:dyDescent="0.35">
      <c r="A33" s="1580"/>
      <c r="B33" s="2246"/>
      <c r="C33" s="2247"/>
      <c r="D33" s="2247"/>
      <c r="E33" s="2247"/>
      <c r="F33" s="2247"/>
      <c r="G33" s="2248"/>
      <c r="H33" s="1612"/>
      <c r="I33" s="2252"/>
      <c r="J33" s="2253"/>
      <c r="K33" s="2253"/>
      <c r="L33" s="2253"/>
      <c r="M33" s="2253"/>
      <c r="N33" s="2254"/>
      <c r="O33" s="1585"/>
    </row>
    <row r="34" spans="1:15" ht="16" thickBot="1" x14ac:dyDescent="0.4">
      <c r="A34" s="1580"/>
      <c r="B34" s="2249"/>
      <c r="C34" s="2250"/>
      <c r="D34" s="2250"/>
      <c r="E34" s="2250"/>
      <c r="F34" s="2250"/>
      <c r="G34" s="2251"/>
      <c r="H34" s="1613"/>
      <c r="I34" s="2255"/>
      <c r="J34" s="2256"/>
      <c r="K34" s="2256"/>
      <c r="L34" s="2256"/>
      <c r="M34" s="2256"/>
      <c r="N34" s="2257"/>
      <c r="O34" s="1585"/>
    </row>
    <row r="35" spans="1:15" ht="5" customHeight="1" x14ac:dyDescent="0.35">
      <c r="A35" s="1580"/>
      <c r="B35" s="1582"/>
      <c r="C35" s="1582"/>
      <c r="D35" s="1582"/>
      <c r="E35" s="1582"/>
      <c r="F35" s="1582"/>
      <c r="G35" s="1582"/>
      <c r="H35" s="1613"/>
      <c r="I35" s="1582"/>
      <c r="J35" s="1582"/>
      <c r="K35" s="1582"/>
      <c r="L35" s="1582"/>
      <c r="M35" s="1582"/>
      <c r="N35" s="1582"/>
      <c r="O35" s="1585"/>
    </row>
    <row r="36" spans="1:15" ht="15.5" x14ac:dyDescent="0.35">
      <c r="A36" s="1580"/>
      <c r="B36" s="1581" t="s">
        <v>2478</v>
      </c>
      <c r="C36" s="1582"/>
      <c r="D36" s="2261"/>
      <c r="E36" s="2262"/>
      <c r="F36" s="2262"/>
      <c r="G36" s="2263"/>
      <c r="H36" s="1613"/>
      <c r="I36" s="1581" t="s">
        <v>2478</v>
      </c>
      <c r="J36" s="1582"/>
      <c r="K36" s="2261"/>
      <c r="L36" s="2262"/>
      <c r="M36" s="2262"/>
      <c r="N36" s="2263"/>
      <c r="O36" s="1585"/>
    </row>
    <row r="37" spans="1:15" ht="16" thickBot="1" x14ac:dyDescent="0.4">
      <c r="A37" s="1580"/>
      <c r="B37" s="1582"/>
      <c r="C37" s="1582"/>
      <c r="D37" s="1582"/>
      <c r="E37" s="1582"/>
      <c r="F37" s="1582"/>
      <c r="G37" s="1582"/>
      <c r="H37" s="1582"/>
      <c r="I37" s="1582"/>
      <c r="J37" s="1582"/>
      <c r="K37" s="1582"/>
      <c r="L37" s="1582"/>
      <c r="M37" s="1582"/>
      <c r="N37" s="1582"/>
      <c r="O37" s="1585"/>
    </row>
    <row r="38" spans="1:15" ht="15.5" x14ac:dyDescent="0.35">
      <c r="A38" s="1614"/>
      <c r="B38" s="1583"/>
      <c r="C38" s="1583"/>
      <c r="D38" s="1583"/>
      <c r="E38" s="1583"/>
      <c r="F38" s="1583"/>
      <c r="G38" s="1583"/>
      <c r="H38" s="1583"/>
      <c r="I38" s="1583"/>
      <c r="J38" s="1583"/>
      <c r="K38" s="1583"/>
      <c r="L38" s="1583"/>
      <c r="M38" s="1583"/>
      <c r="N38" s="1583"/>
      <c r="O38" s="1615"/>
    </row>
    <row r="39" spans="1:15" ht="15.5" x14ac:dyDescent="0.35">
      <c r="A39" s="1616" t="s">
        <v>2266</v>
      </c>
      <c r="B39" s="1582"/>
      <c r="C39" s="1582"/>
      <c r="D39" s="1582"/>
      <c r="E39" s="1582"/>
      <c r="F39" s="1582"/>
      <c r="G39" s="1582"/>
      <c r="H39" s="1582"/>
      <c r="I39" s="1582"/>
      <c r="J39" s="1582"/>
      <c r="K39" s="1582"/>
      <c r="L39" s="1582"/>
      <c r="M39" s="1582"/>
      <c r="N39" s="1582"/>
      <c r="O39" s="1585"/>
    </row>
    <row r="40" spans="1:15" ht="15.5" x14ac:dyDescent="0.35">
      <c r="A40" s="1617" t="s">
        <v>2843</v>
      </c>
      <c r="B40" s="1582"/>
      <c r="C40" s="1582"/>
      <c r="D40" s="1582"/>
      <c r="E40" s="1582"/>
      <c r="F40" s="1582"/>
      <c r="G40" s="1582"/>
      <c r="H40" s="1582"/>
      <c r="I40" s="1582"/>
      <c r="J40" s="1582"/>
      <c r="K40" s="1582"/>
      <c r="L40" s="1582"/>
      <c r="M40" s="1582"/>
      <c r="N40" s="1582"/>
      <c r="O40" s="1585"/>
    </row>
    <row r="41" spans="1:15" ht="15.5" x14ac:dyDescent="0.35">
      <c r="A41" s="1617" t="s">
        <v>2267</v>
      </c>
      <c r="B41" s="1582"/>
      <c r="C41" s="1582"/>
      <c r="D41" s="1582"/>
      <c r="E41" s="1582"/>
      <c r="F41" s="1582"/>
      <c r="G41" s="1582"/>
      <c r="H41" s="1582"/>
      <c r="I41" s="1582"/>
      <c r="J41" s="1582"/>
      <c r="K41" s="1582"/>
      <c r="L41" s="1582"/>
      <c r="M41" s="1582"/>
      <c r="N41" s="1582"/>
      <c r="O41" s="1585"/>
    </row>
    <row r="42" spans="1:15" ht="15.5" x14ac:dyDescent="0.35">
      <c r="A42" s="1617" t="s">
        <v>2268</v>
      </c>
      <c r="B42" s="1582"/>
      <c r="C42" s="1582"/>
      <c r="D42" s="1582"/>
      <c r="E42" s="1582"/>
      <c r="F42" s="1582"/>
      <c r="G42" s="1582"/>
      <c r="H42" s="1582"/>
      <c r="I42" s="1582"/>
      <c r="J42" s="1582"/>
      <c r="K42" s="1582"/>
      <c r="L42" s="1582"/>
      <c r="M42" s="1582"/>
      <c r="N42" s="1582"/>
      <c r="O42" s="1585"/>
    </row>
    <row r="43" spans="1:15" ht="15.5" x14ac:dyDescent="0.35">
      <c r="A43" s="1617" t="s">
        <v>2844</v>
      </c>
      <c r="B43" s="1582"/>
      <c r="C43" s="1582"/>
      <c r="D43" s="1582"/>
      <c r="E43" s="1582"/>
      <c r="F43" s="1582"/>
      <c r="G43" s="1582"/>
      <c r="H43" s="1582"/>
      <c r="I43" s="1582"/>
      <c r="J43" s="1582"/>
      <c r="K43" s="1582"/>
      <c r="L43" s="1582"/>
      <c r="M43" s="1582"/>
      <c r="N43" s="1582"/>
      <c r="O43" s="1585"/>
    </row>
    <row r="44" spans="1:15" x14ac:dyDescent="0.35">
      <c r="A44" s="2235" t="s">
        <v>2845</v>
      </c>
      <c r="B44" s="2236"/>
      <c r="C44" s="2236"/>
      <c r="D44" s="2236"/>
      <c r="E44" s="2236"/>
      <c r="F44" s="2236"/>
      <c r="G44" s="2236"/>
      <c r="H44" s="2236"/>
      <c r="I44" s="2236"/>
      <c r="J44" s="2236"/>
      <c r="K44" s="2236"/>
      <c r="L44" s="2236"/>
      <c r="M44" s="2236"/>
      <c r="N44" s="2236"/>
      <c r="O44" s="2237"/>
    </row>
    <row r="45" spans="1:15" x14ac:dyDescent="0.35">
      <c r="A45" s="2050"/>
      <c r="B45" s="2051"/>
      <c r="C45" s="2051"/>
      <c r="D45" s="2051"/>
      <c r="E45" s="2051"/>
      <c r="F45" s="2051"/>
      <c r="G45" s="2051"/>
      <c r="H45" s="2051"/>
      <c r="I45" s="2051"/>
      <c r="J45" s="2051"/>
      <c r="K45" s="2051"/>
      <c r="L45" s="2051"/>
      <c r="M45" s="2051"/>
      <c r="N45" s="2051"/>
      <c r="O45" s="2052"/>
    </row>
    <row r="46" spans="1:15" x14ac:dyDescent="0.35">
      <c r="A46" s="1616" t="s">
        <v>2846</v>
      </c>
      <c r="B46" s="2051"/>
      <c r="C46" s="2051"/>
      <c r="D46" s="2051"/>
      <c r="E46" s="2051"/>
      <c r="F46" s="2051"/>
      <c r="G46" s="2051"/>
      <c r="H46" s="2051"/>
      <c r="I46" s="2051"/>
      <c r="J46" s="2051"/>
      <c r="K46" s="2051"/>
      <c r="L46" s="2051"/>
      <c r="M46" s="2051"/>
      <c r="N46" s="2051"/>
      <c r="O46" s="2052"/>
    </row>
    <row r="47" spans="1:15" x14ac:dyDescent="0.35">
      <c r="A47" s="1618" t="s">
        <v>2847</v>
      </c>
      <c r="B47" s="2051"/>
      <c r="C47" s="2051"/>
      <c r="D47" s="2051"/>
      <c r="E47" s="2051"/>
      <c r="F47" s="2051"/>
      <c r="G47" s="2051"/>
      <c r="H47" s="2051"/>
      <c r="I47" s="2051"/>
      <c r="J47" s="2051"/>
      <c r="K47" s="2051"/>
      <c r="L47" s="2051"/>
      <c r="M47" s="2051"/>
      <c r="N47" s="2051"/>
      <c r="O47" s="2052"/>
    </row>
    <row r="48" spans="1:15" ht="15.5" x14ac:dyDescent="0.35">
      <c r="A48" s="1618" t="s">
        <v>2848</v>
      </c>
      <c r="B48" s="1582"/>
      <c r="C48" s="1582"/>
      <c r="D48" s="1582"/>
      <c r="E48" s="1582"/>
      <c r="F48" s="1582"/>
      <c r="G48" s="1582"/>
      <c r="H48" s="1582"/>
      <c r="I48" s="1581"/>
      <c r="J48" s="1582"/>
      <c r="K48" s="1582"/>
      <c r="L48" s="1582"/>
      <c r="M48" s="1582"/>
      <c r="N48" s="1582"/>
      <c r="O48" s="1585"/>
    </row>
    <row r="49" spans="1:15" ht="15.5" x14ac:dyDescent="0.35">
      <c r="A49" s="1618"/>
      <c r="B49" s="1582"/>
      <c r="C49" s="1582"/>
      <c r="D49" s="1582"/>
      <c r="E49" s="1582"/>
      <c r="F49" s="1582"/>
      <c r="G49" s="1582"/>
      <c r="H49" s="1582"/>
      <c r="I49" s="1581"/>
      <c r="J49" s="1582"/>
      <c r="K49" s="1582"/>
      <c r="L49" s="1582"/>
      <c r="M49" s="1582"/>
      <c r="N49" s="1582"/>
      <c r="O49" s="1585"/>
    </row>
    <row r="50" spans="1:15" ht="15.5" x14ac:dyDescent="0.35">
      <c r="A50" s="1618" t="s">
        <v>2849</v>
      </c>
      <c r="B50" s="1582"/>
      <c r="C50" s="1582"/>
      <c r="D50" s="1582"/>
      <c r="E50" s="1582"/>
      <c r="F50" s="1582"/>
      <c r="G50" s="1582"/>
      <c r="H50" s="1582"/>
      <c r="I50" s="1581"/>
      <c r="J50" s="1582"/>
      <c r="K50" s="1582"/>
      <c r="L50" s="1582"/>
      <c r="M50" s="1582"/>
      <c r="N50" s="1582"/>
      <c r="O50" s="1585"/>
    </row>
    <row r="51" spans="1:15" ht="15.5" x14ac:dyDescent="0.35">
      <c r="A51" s="1618"/>
      <c r="B51" s="1582"/>
      <c r="C51" s="1582"/>
      <c r="D51" s="1582"/>
      <c r="E51" s="1582"/>
      <c r="F51" s="1582"/>
      <c r="G51" s="1582"/>
      <c r="H51" s="1582"/>
      <c r="I51" s="1581"/>
      <c r="J51" s="1582"/>
      <c r="K51" s="1582"/>
      <c r="L51" s="1582"/>
      <c r="M51" s="1582"/>
      <c r="N51" s="1582"/>
      <c r="O51" s="1585"/>
    </row>
    <row r="52" spans="1:15" ht="15.5" x14ac:dyDescent="0.35">
      <c r="A52" s="1616" t="s">
        <v>2269</v>
      </c>
      <c r="B52" s="1582"/>
      <c r="C52" s="1582"/>
      <c r="D52" s="1582"/>
      <c r="E52" s="1582"/>
      <c r="F52" s="1582"/>
      <c r="G52" s="1582"/>
      <c r="H52" s="1582"/>
      <c r="I52" s="1582"/>
      <c r="J52" s="1582"/>
      <c r="K52" s="1582"/>
      <c r="L52" s="1582"/>
      <c r="M52" s="1582"/>
      <c r="N52" s="1582"/>
      <c r="O52" s="1585"/>
    </row>
    <row r="53" spans="1:15" ht="15.5" x14ac:dyDescent="0.35">
      <c r="A53" s="1617" t="s">
        <v>2270</v>
      </c>
      <c r="B53" s="1582"/>
      <c r="C53" s="1582"/>
      <c r="D53" s="1582"/>
      <c r="E53" s="1582"/>
      <c r="F53" s="1582"/>
      <c r="G53" s="1582"/>
      <c r="H53" s="1582"/>
      <c r="I53" s="1582"/>
      <c r="J53" s="1582"/>
      <c r="K53" s="1582"/>
      <c r="L53" s="1582"/>
      <c r="M53" s="1582"/>
      <c r="N53" s="1582"/>
      <c r="O53" s="1585"/>
    </row>
    <row r="54" spans="1:15" ht="15.5" x14ac:dyDescent="0.35">
      <c r="A54" s="1617" t="s">
        <v>2271</v>
      </c>
      <c r="B54" s="1582"/>
      <c r="C54" s="1582"/>
      <c r="D54" s="1582"/>
      <c r="E54" s="1582"/>
      <c r="F54" s="1582"/>
      <c r="G54" s="1582"/>
      <c r="H54" s="1582"/>
      <c r="I54" s="1582"/>
      <c r="J54" s="1582"/>
      <c r="K54" s="1582"/>
      <c r="L54" s="1582"/>
      <c r="M54" s="1582"/>
      <c r="N54" s="1582"/>
      <c r="O54" s="1585"/>
    </row>
    <row r="55" spans="1:15" ht="16" thickBot="1" x14ac:dyDescent="0.4">
      <c r="A55" s="1619"/>
      <c r="B55" s="1620"/>
      <c r="C55" s="1620"/>
      <c r="D55" s="1620"/>
      <c r="E55" s="1620"/>
      <c r="F55" s="1620"/>
      <c r="G55" s="1620"/>
      <c r="H55" s="1620"/>
      <c r="I55" s="1620"/>
      <c r="J55" s="1620"/>
      <c r="K55" s="1620"/>
      <c r="L55" s="1620"/>
      <c r="M55" s="1620"/>
      <c r="N55" s="1620"/>
      <c r="O55" s="1621"/>
    </row>
  </sheetData>
  <sheetProtection algorithmName="SHA-512" hashValue="FeKpMzkOk7TyKiqSm/TP4qCeIcAZcgDOKHMzkjSBXShcBZFvIaeEbBVqphL6K9geAi5tWQtbS/n8jdSIw91VTw==" saltValue="lYcD4A37NbP/PhV/rMG5gA==" spinCount="100000" sheet="1" objects="1" scenarios="1"/>
  <mergeCells count="23">
    <mergeCell ref="A44:O44"/>
    <mergeCell ref="B10:C10"/>
    <mergeCell ref="E10:F10"/>
    <mergeCell ref="B12:N14"/>
    <mergeCell ref="B17:G17"/>
    <mergeCell ref="I17:N17"/>
    <mergeCell ref="B20:G21"/>
    <mergeCell ref="I20:N21"/>
    <mergeCell ref="B25:N27"/>
    <mergeCell ref="B30:G30"/>
    <mergeCell ref="I30:N30"/>
    <mergeCell ref="B33:G34"/>
    <mergeCell ref="I33:N34"/>
    <mergeCell ref="D36:G36"/>
    <mergeCell ref="K36:N36"/>
    <mergeCell ref="K23:N23"/>
    <mergeCell ref="D23:G23"/>
    <mergeCell ref="B8:C8"/>
    <mergeCell ref="A2:O2"/>
    <mergeCell ref="A3:O3"/>
    <mergeCell ref="A4:J4"/>
    <mergeCell ref="B6:C6"/>
    <mergeCell ref="D6:L6"/>
  </mergeCells>
  <pageMargins left="0.70866141732283472" right="0.35433070866141736" top="0.48" bottom="0.31" header="0.31496062992125984" footer="0.31496062992125984"/>
  <pageSetup scale="63" orientation="landscape" r:id="rId1"/>
  <headerFooter>
    <oddFooter>&amp;C&amp;1#&amp;"Calibri"&amp;10&amp;K000000I n t e r n a l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3">
    <pageSetUpPr fitToPage="1"/>
  </sheetPr>
  <dimension ref="A1:R80"/>
  <sheetViews>
    <sheetView showGridLines="0" topLeftCell="A50" zoomScaleNormal="100" workbookViewId="0">
      <selection activeCell="N63" sqref="N63"/>
    </sheetView>
  </sheetViews>
  <sheetFormatPr defaultColWidth="9.1796875" defaultRowHeight="12.5" x14ac:dyDescent="0.25"/>
  <cols>
    <col min="1" max="1" width="2.81640625" style="3" customWidth="1" collapsed="1"/>
    <col min="2" max="2" width="4.81640625" style="3" customWidth="1" collapsed="1"/>
    <col min="3" max="3" width="2.81640625" style="3" customWidth="1" collapsed="1"/>
    <col min="4" max="4" width="3.81640625" style="3" customWidth="1" collapsed="1"/>
    <col min="5" max="5" width="6.81640625" style="3" customWidth="1" collapsed="1"/>
    <col min="6" max="9" width="9.81640625" style="3" customWidth="1" collapsed="1"/>
    <col min="10" max="10" width="8" style="3" hidden="1" customWidth="1" collapsed="1"/>
    <col min="11" max="13" width="12.81640625" style="3" customWidth="1" collapsed="1"/>
    <col min="14" max="14" width="15.81640625" style="3" customWidth="1" collapsed="1"/>
    <col min="15" max="15" width="2.81640625" style="3" customWidth="1" collapsed="1"/>
    <col min="16" max="16384" width="9.1796875" style="3" collapsed="1"/>
  </cols>
  <sheetData>
    <row r="1" spans="1:18" ht="15" customHeight="1" x14ac:dyDescent="0.25">
      <c r="A1" s="4"/>
      <c r="B1" s="5"/>
      <c r="C1" s="5"/>
      <c r="D1" s="5"/>
      <c r="E1" s="5"/>
      <c r="F1" s="5"/>
      <c r="G1" s="5"/>
      <c r="H1" s="5"/>
      <c r="I1" s="5"/>
      <c r="J1" s="5"/>
      <c r="K1" s="5"/>
      <c r="L1" s="5"/>
      <c r="M1" s="5"/>
      <c r="N1" s="5"/>
      <c r="O1" s="6"/>
    </row>
    <row r="2" spans="1:18" ht="15" customHeight="1" x14ac:dyDescent="0.25">
      <c r="A2" s="7"/>
      <c r="B2" s="2270"/>
      <c r="C2" s="2270"/>
      <c r="D2" s="2270"/>
      <c r="E2" s="8"/>
      <c r="F2" s="2271" t="s">
        <v>2089</v>
      </c>
      <c r="G2" s="2271"/>
      <c r="H2" s="2271"/>
      <c r="I2" s="2271"/>
      <c r="J2" s="2271"/>
      <c r="K2" s="2271"/>
      <c r="L2" s="2271"/>
      <c r="M2" s="2271"/>
      <c r="O2" s="10"/>
    </row>
    <row r="3" spans="1:18" ht="15" customHeight="1" x14ac:dyDescent="0.25">
      <c r="A3" s="7"/>
      <c r="B3" s="2270"/>
      <c r="C3" s="2270"/>
      <c r="D3" s="2270"/>
      <c r="F3" s="2271"/>
      <c r="G3" s="2271"/>
      <c r="H3" s="2271"/>
      <c r="I3" s="2271"/>
      <c r="J3" s="2271"/>
      <c r="K3" s="2271"/>
      <c r="L3" s="2271"/>
      <c r="M3" s="2271"/>
      <c r="O3" s="10"/>
    </row>
    <row r="4" spans="1:18" ht="15" hidden="1" customHeight="1" x14ac:dyDescent="0.25">
      <c r="A4" s="7"/>
      <c r="O4" s="10"/>
    </row>
    <row r="5" spans="1:18" ht="15" hidden="1" customHeight="1" x14ac:dyDescent="0.25">
      <c r="A5" s="7"/>
      <c r="O5" s="10"/>
    </row>
    <row r="6" spans="1:18" ht="15" hidden="1" customHeight="1" x14ac:dyDescent="0.35">
      <c r="A6" s="7"/>
      <c r="B6" s="424"/>
      <c r="C6" s="424"/>
      <c r="D6" s="424"/>
      <c r="E6" s="424"/>
      <c r="F6" s="2272"/>
      <c r="G6" s="2272"/>
      <c r="H6" s="2272"/>
      <c r="I6" s="2272"/>
      <c r="J6" s="2272"/>
      <c r="K6" s="2272"/>
      <c r="L6" s="2272"/>
      <c r="M6" s="425"/>
      <c r="N6" s="82"/>
      <c r="O6" s="10"/>
      <c r="R6"/>
    </row>
    <row r="7" spans="1:18" ht="15" hidden="1" customHeight="1" x14ac:dyDescent="0.25">
      <c r="A7" s="7"/>
      <c r="C7" s="24"/>
      <c r="D7" s="24"/>
      <c r="E7" s="24"/>
      <c r="F7" s="24"/>
      <c r="G7" s="8"/>
      <c r="H7" s="8"/>
      <c r="I7" s="8"/>
      <c r="J7" s="8"/>
      <c r="K7" s="8"/>
      <c r="L7" s="8" t="s">
        <v>915</v>
      </c>
      <c r="M7" s="8"/>
      <c r="N7" s="8"/>
      <c r="O7" s="10"/>
    </row>
    <row r="8" spans="1:18" ht="15" customHeight="1" x14ac:dyDescent="0.25">
      <c r="A8" s="7"/>
      <c r="B8" s="8"/>
      <c r="C8" s="8"/>
      <c r="D8" s="8"/>
      <c r="E8" s="8"/>
      <c r="F8" s="8"/>
      <c r="G8" s="8"/>
      <c r="H8" s="8"/>
      <c r="I8" s="8"/>
      <c r="J8" s="8"/>
      <c r="K8" s="8"/>
      <c r="L8" s="8"/>
      <c r="M8" s="8"/>
      <c r="N8" s="514" t="s">
        <v>1103</v>
      </c>
      <c r="O8" s="10"/>
    </row>
    <row r="9" spans="1:18" ht="15" customHeight="1" x14ac:dyDescent="0.25">
      <c r="A9" s="7"/>
      <c r="B9" s="2273" t="s">
        <v>916</v>
      </c>
      <c r="C9" s="2274"/>
      <c r="D9" s="2274"/>
      <c r="E9" s="2274"/>
      <c r="F9" s="2274"/>
      <c r="G9" s="2274"/>
      <c r="H9" s="2274"/>
      <c r="I9" s="2274"/>
      <c r="J9" s="981"/>
      <c r="K9" s="2277" t="s">
        <v>561</v>
      </c>
      <c r="L9" s="2277" t="s">
        <v>917</v>
      </c>
      <c r="M9" s="2273" t="s">
        <v>918</v>
      </c>
      <c r="N9" s="2269" t="s">
        <v>97</v>
      </c>
      <c r="O9" s="10"/>
    </row>
    <row r="10" spans="1:18" ht="15" customHeight="1" x14ac:dyDescent="0.25">
      <c r="A10" s="7"/>
      <c r="B10" s="2275"/>
      <c r="C10" s="2276"/>
      <c r="D10" s="2276"/>
      <c r="E10" s="2276"/>
      <c r="F10" s="2276"/>
      <c r="G10" s="2276"/>
      <c r="H10" s="2276"/>
      <c r="I10" s="2276"/>
      <c r="J10" s="981"/>
      <c r="K10" s="2278"/>
      <c r="L10" s="2278"/>
      <c r="M10" s="2279"/>
      <c r="N10" s="2269"/>
      <c r="O10" s="10"/>
    </row>
    <row r="11" spans="1:18" ht="15" customHeight="1" x14ac:dyDescent="0.3">
      <c r="A11" s="7"/>
      <c r="B11" s="982" t="s">
        <v>20</v>
      </c>
      <c r="C11" s="2267" t="s">
        <v>919</v>
      </c>
      <c r="D11" s="2268"/>
      <c r="E11" s="2268"/>
      <c r="F11" s="2268"/>
      <c r="G11" s="2268"/>
      <c r="H11" s="2268"/>
      <c r="I11" s="2268"/>
      <c r="J11" s="426"/>
      <c r="K11" s="901">
        <f>K12+K13+K14+K19</f>
        <v>0</v>
      </c>
      <c r="L11" s="901">
        <f>L12+L13+L14+L19</f>
        <v>0</v>
      </c>
      <c r="M11" s="902">
        <f>M12+M13+M14+M19</f>
        <v>0</v>
      </c>
      <c r="N11" s="901">
        <f>K11+L11+M11</f>
        <v>0</v>
      </c>
      <c r="O11" s="10"/>
    </row>
    <row r="12" spans="1:18" ht="15" customHeight="1" x14ac:dyDescent="0.3">
      <c r="A12" s="7"/>
      <c r="B12" s="982"/>
      <c r="C12" s="83" t="s">
        <v>920</v>
      </c>
      <c r="D12" s="2265" t="s">
        <v>921</v>
      </c>
      <c r="E12" s="2265"/>
      <c r="F12" s="2265"/>
      <c r="G12" s="2265"/>
      <c r="H12" s="2265"/>
      <c r="I12" s="2265"/>
      <c r="J12" s="84"/>
      <c r="K12" s="587"/>
      <c r="L12" s="588"/>
      <c r="M12" s="589"/>
      <c r="N12" s="901">
        <f>K12+L12+M12</f>
        <v>0</v>
      </c>
      <c r="O12" s="10"/>
    </row>
    <row r="13" spans="1:18" ht="15" customHeight="1" x14ac:dyDescent="0.3">
      <c r="A13" s="7"/>
      <c r="B13" s="982"/>
      <c r="C13" s="84" t="s">
        <v>922</v>
      </c>
      <c r="D13" s="2265" t="s">
        <v>923</v>
      </c>
      <c r="E13" s="2265"/>
      <c r="F13" s="2265"/>
      <c r="G13" s="2265"/>
      <c r="H13" s="2265"/>
      <c r="I13" s="2265"/>
      <c r="J13" s="84"/>
      <c r="K13" s="588"/>
      <c r="L13" s="588"/>
      <c r="M13" s="589"/>
      <c r="N13" s="901">
        <f>K13+L13+M13</f>
        <v>0</v>
      </c>
      <c r="O13" s="10"/>
    </row>
    <row r="14" spans="1:18" ht="15" customHeight="1" x14ac:dyDescent="0.3">
      <c r="A14" s="7"/>
      <c r="B14" s="982"/>
      <c r="C14" s="293" t="s">
        <v>924</v>
      </c>
      <c r="D14" s="2265" t="s">
        <v>925</v>
      </c>
      <c r="E14" s="2265"/>
      <c r="F14" s="2265"/>
      <c r="G14" s="2265"/>
      <c r="H14" s="2265"/>
      <c r="I14" s="2265"/>
      <c r="J14" s="293"/>
      <c r="K14" s="905">
        <f>SUM(K15:K18)</f>
        <v>0</v>
      </c>
      <c r="L14" s="905">
        <f t="shared" ref="L14:M14" si="0">SUM(L15:L18)</f>
        <v>0</v>
      </c>
      <c r="M14" s="905">
        <f t="shared" si="0"/>
        <v>0</v>
      </c>
      <c r="N14" s="901">
        <f>K14+L14+M14</f>
        <v>0</v>
      </c>
      <c r="O14" s="10"/>
    </row>
    <row r="15" spans="1:18" ht="15" customHeight="1" x14ac:dyDescent="0.3">
      <c r="A15" s="7"/>
      <c r="B15" s="982"/>
      <c r="C15" s="86"/>
      <c r="D15" s="87" t="s">
        <v>926</v>
      </c>
      <c r="E15" s="2266" t="s">
        <v>1873</v>
      </c>
      <c r="F15" s="2266"/>
      <c r="G15" s="2266"/>
      <c r="H15" s="2266"/>
      <c r="I15" s="2266"/>
      <c r="J15" s="84"/>
      <c r="K15" s="587"/>
      <c r="L15" s="587"/>
      <c r="M15" s="590"/>
      <c r="N15" s="901">
        <f>K15+L15+M15</f>
        <v>0</v>
      </c>
      <c r="O15" s="10"/>
    </row>
    <row r="16" spans="1:18" ht="15" customHeight="1" x14ac:dyDescent="0.3">
      <c r="A16" s="7"/>
      <c r="B16" s="982"/>
      <c r="C16" s="86"/>
      <c r="D16" s="88" t="s">
        <v>927</v>
      </c>
      <c r="E16" s="2266" t="s">
        <v>1875</v>
      </c>
      <c r="F16" s="2266"/>
      <c r="G16" s="2266"/>
      <c r="H16" s="2266"/>
      <c r="I16" s="2266"/>
      <c r="J16" s="84"/>
      <c r="K16" s="587"/>
      <c r="L16" s="587"/>
      <c r="M16" s="590"/>
      <c r="N16" s="901">
        <f t="shared" ref="N16:N74" si="1">K16+L16+M16</f>
        <v>0</v>
      </c>
      <c r="O16" s="10"/>
    </row>
    <row r="17" spans="1:15" ht="15" customHeight="1" x14ac:dyDescent="0.3">
      <c r="A17" s="7"/>
      <c r="B17" s="982"/>
      <c r="C17" s="23"/>
      <c r="D17" s="88" t="s">
        <v>928</v>
      </c>
      <c r="E17" s="2266" t="s">
        <v>1874</v>
      </c>
      <c r="F17" s="2266"/>
      <c r="G17" s="2266"/>
      <c r="H17" s="2266"/>
      <c r="I17" s="2266"/>
      <c r="J17" s="84"/>
      <c r="K17" s="587"/>
      <c r="L17" s="587"/>
      <c r="M17" s="590"/>
      <c r="N17" s="901">
        <f t="shared" si="1"/>
        <v>0</v>
      </c>
      <c r="O17" s="10"/>
    </row>
    <row r="18" spans="1:15" ht="15" customHeight="1" x14ac:dyDescent="0.3">
      <c r="A18" s="7"/>
      <c r="B18" s="982"/>
      <c r="C18" s="89"/>
      <c r="D18" s="88" t="s">
        <v>929</v>
      </c>
      <c r="E18" s="2266" t="s">
        <v>1876</v>
      </c>
      <c r="F18" s="2266"/>
      <c r="G18" s="2266"/>
      <c r="H18" s="2266"/>
      <c r="I18" s="2266"/>
      <c r="J18" s="84"/>
      <c r="K18" s="587"/>
      <c r="L18" s="587"/>
      <c r="M18" s="590"/>
      <c r="N18" s="901">
        <f t="shared" si="1"/>
        <v>0</v>
      </c>
      <c r="O18" s="10"/>
    </row>
    <row r="19" spans="1:15" ht="15" customHeight="1" x14ac:dyDescent="0.3">
      <c r="A19" s="7"/>
      <c r="B19" s="982"/>
      <c r="C19" s="65" t="s">
        <v>930</v>
      </c>
      <c r="D19" s="2265" t="s">
        <v>931</v>
      </c>
      <c r="E19" s="2265"/>
      <c r="F19" s="2265"/>
      <c r="G19" s="2265"/>
      <c r="H19" s="2265"/>
      <c r="I19" s="2265"/>
      <c r="J19" s="84"/>
      <c r="K19" s="587"/>
      <c r="L19" s="587"/>
      <c r="M19" s="590"/>
      <c r="N19" s="901">
        <f t="shared" si="1"/>
        <v>0</v>
      </c>
      <c r="O19" s="10"/>
    </row>
    <row r="20" spans="1:15" ht="15" customHeight="1" x14ac:dyDescent="0.3">
      <c r="A20" s="7"/>
      <c r="B20" s="982" t="s">
        <v>21</v>
      </c>
      <c r="C20" s="427" t="s">
        <v>932</v>
      </c>
      <c r="D20" s="427"/>
      <c r="E20" s="427"/>
      <c r="F20" s="427"/>
      <c r="G20" s="426"/>
      <c r="H20" s="426"/>
      <c r="I20" s="426"/>
      <c r="J20" s="426"/>
      <c r="K20" s="901">
        <f>K21+K22</f>
        <v>0</v>
      </c>
      <c r="L20" s="901">
        <f>L21+L22</f>
        <v>0</v>
      </c>
      <c r="M20" s="902">
        <f>M21+M22</f>
        <v>0</v>
      </c>
      <c r="N20" s="901">
        <f t="shared" si="1"/>
        <v>0</v>
      </c>
      <c r="O20" s="10"/>
    </row>
    <row r="21" spans="1:15" ht="15" customHeight="1" x14ac:dyDescent="0.3">
      <c r="A21" s="7"/>
      <c r="B21" s="982"/>
      <c r="C21" s="83" t="s">
        <v>920</v>
      </c>
      <c r="D21" s="2265" t="s">
        <v>933</v>
      </c>
      <c r="E21" s="2265"/>
      <c r="F21" s="2265"/>
      <c r="G21" s="2265"/>
      <c r="H21" s="2265"/>
      <c r="I21" s="2265"/>
      <c r="J21" s="84"/>
      <c r="K21" s="587"/>
      <c r="L21" s="587"/>
      <c r="M21" s="590"/>
      <c r="N21" s="901">
        <f t="shared" si="1"/>
        <v>0</v>
      </c>
      <c r="O21" s="10"/>
    </row>
    <row r="22" spans="1:15" ht="15" customHeight="1" x14ac:dyDescent="0.3">
      <c r="A22" s="7"/>
      <c r="B22" s="982"/>
      <c r="C22" s="83" t="s">
        <v>934</v>
      </c>
      <c r="D22" s="2265" t="s">
        <v>935</v>
      </c>
      <c r="E22" s="2265"/>
      <c r="F22" s="2265"/>
      <c r="G22" s="2265"/>
      <c r="H22" s="2265"/>
      <c r="I22" s="2265"/>
      <c r="J22" s="84"/>
      <c r="K22" s="587"/>
      <c r="L22" s="587"/>
      <c r="M22" s="590"/>
      <c r="N22" s="901">
        <f t="shared" si="1"/>
        <v>0</v>
      </c>
      <c r="O22" s="10"/>
    </row>
    <row r="23" spans="1:15" ht="15" customHeight="1" x14ac:dyDescent="0.3">
      <c r="A23" s="7"/>
      <c r="B23" s="982" t="s">
        <v>22</v>
      </c>
      <c r="C23" s="482" t="s">
        <v>936</v>
      </c>
      <c r="D23" s="483"/>
      <c r="E23" s="483"/>
      <c r="F23" s="483"/>
      <c r="G23" s="483"/>
      <c r="H23" s="484"/>
      <c r="I23" s="431"/>
      <c r="J23" s="431"/>
      <c r="K23" s="901">
        <f>K24+K28+K32</f>
        <v>0</v>
      </c>
      <c r="L23" s="901">
        <f>L24+L28+L32</f>
        <v>0</v>
      </c>
      <c r="M23" s="902">
        <f>M24+M28+M32</f>
        <v>0</v>
      </c>
      <c r="N23" s="901">
        <f t="shared" si="1"/>
        <v>0</v>
      </c>
      <c r="O23" s="10"/>
    </row>
    <row r="24" spans="1:15" ht="15" customHeight="1" x14ac:dyDescent="0.3">
      <c r="A24" s="7"/>
      <c r="B24" s="982"/>
      <c r="C24" s="301" t="s">
        <v>937</v>
      </c>
      <c r="D24" s="2265" t="s">
        <v>938</v>
      </c>
      <c r="E24" s="2265"/>
      <c r="F24" s="2265"/>
      <c r="G24" s="2265"/>
      <c r="H24" s="2265"/>
      <c r="I24" s="2265"/>
      <c r="J24" s="293"/>
      <c r="K24" s="905">
        <f>K25+K26+K27</f>
        <v>0</v>
      </c>
      <c r="L24" s="905">
        <f>L25+L26+L27</f>
        <v>0</v>
      </c>
      <c r="M24" s="906">
        <f>M25+M26+M27</f>
        <v>0</v>
      </c>
      <c r="N24" s="901">
        <f t="shared" si="1"/>
        <v>0</v>
      </c>
      <c r="O24" s="10"/>
    </row>
    <row r="25" spans="1:15" ht="15" customHeight="1" x14ac:dyDescent="0.3">
      <c r="A25" s="7"/>
      <c r="B25" s="982"/>
      <c r="C25" s="85"/>
      <c r="D25" s="87" t="s">
        <v>926</v>
      </c>
      <c r="E25" s="2266" t="s">
        <v>939</v>
      </c>
      <c r="F25" s="2266"/>
      <c r="G25" s="2266"/>
      <c r="H25" s="2266"/>
      <c r="I25" s="2266"/>
      <c r="J25" s="84"/>
      <c r="K25" s="587"/>
      <c r="L25" s="587"/>
      <c r="M25" s="590"/>
      <c r="N25" s="901">
        <f t="shared" si="1"/>
        <v>0</v>
      </c>
      <c r="O25" s="10"/>
    </row>
    <row r="26" spans="1:15" ht="15" customHeight="1" x14ac:dyDescent="0.3">
      <c r="A26" s="7"/>
      <c r="B26" s="982"/>
      <c r="C26" s="84"/>
      <c r="D26" s="87" t="s">
        <v>927</v>
      </c>
      <c r="E26" s="2266" t="s">
        <v>940</v>
      </c>
      <c r="F26" s="2266"/>
      <c r="G26" s="2266"/>
      <c r="H26" s="2266" t="s">
        <v>941</v>
      </c>
      <c r="I26" s="2266"/>
      <c r="J26" s="84"/>
      <c r="K26" s="587"/>
      <c r="L26" s="587"/>
      <c r="M26" s="590"/>
      <c r="N26" s="901">
        <f t="shared" si="1"/>
        <v>0</v>
      </c>
      <c r="O26" s="10"/>
    </row>
    <row r="27" spans="1:15" ht="15" customHeight="1" x14ac:dyDescent="0.3">
      <c r="A27" s="7"/>
      <c r="B27" s="982"/>
      <c r="C27" s="84"/>
      <c r="D27" s="87" t="s">
        <v>942</v>
      </c>
      <c r="E27" s="2266" t="s">
        <v>943</v>
      </c>
      <c r="F27" s="2266"/>
      <c r="G27" s="2266"/>
      <c r="H27" s="2266" t="s">
        <v>944</v>
      </c>
      <c r="I27" s="2266"/>
      <c r="J27" s="84"/>
      <c r="K27" s="587"/>
      <c r="L27" s="587"/>
      <c r="M27" s="590"/>
      <c r="N27" s="901">
        <f t="shared" si="1"/>
        <v>0</v>
      </c>
      <c r="O27" s="10"/>
    </row>
    <row r="28" spans="1:15" ht="15" customHeight="1" x14ac:dyDescent="0.3">
      <c r="A28" s="7"/>
      <c r="B28" s="982"/>
      <c r="C28" s="301" t="s">
        <v>922</v>
      </c>
      <c r="D28" s="302" t="s">
        <v>945</v>
      </c>
      <c r="E28" s="293"/>
      <c r="F28" s="293"/>
      <c r="G28" s="293"/>
      <c r="H28" s="293"/>
      <c r="I28" s="293"/>
      <c r="J28" s="293"/>
      <c r="K28" s="905">
        <f>K29+K30+K31</f>
        <v>0</v>
      </c>
      <c r="L28" s="905">
        <f>L29+L30+L31</f>
        <v>0</v>
      </c>
      <c r="M28" s="906">
        <f>M29+M30+M31</f>
        <v>0</v>
      </c>
      <c r="N28" s="901">
        <f t="shared" si="1"/>
        <v>0</v>
      </c>
      <c r="O28" s="10"/>
    </row>
    <row r="29" spans="1:15" ht="15" customHeight="1" x14ac:dyDescent="0.3">
      <c r="A29" s="7"/>
      <c r="B29" s="982" t="s">
        <v>946</v>
      </c>
      <c r="C29" s="84"/>
      <c r="D29" s="87" t="s">
        <v>926</v>
      </c>
      <c r="E29" s="89" t="s">
        <v>939</v>
      </c>
      <c r="F29" s="89"/>
      <c r="G29" s="84"/>
      <c r="H29" s="83" t="s">
        <v>947</v>
      </c>
      <c r="I29" s="84"/>
      <c r="J29" s="84"/>
      <c r="K29" s="587"/>
      <c r="L29" s="587"/>
      <c r="M29" s="590"/>
      <c r="N29" s="901">
        <f t="shared" si="1"/>
        <v>0</v>
      </c>
      <c r="O29" s="10"/>
    </row>
    <row r="30" spans="1:15" ht="15" customHeight="1" x14ac:dyDescent="0.3">
      <c r="A30" s="7"/>
      <c r="B30" s="982"/>
      <c r="C30" s="84"/>
      <c r="D30" s="87" t="s">
        <v>927</v>
      </c>
      <c r="E30" s="88" t="s">
        <v>940</v>
      </c>
      <c r="F30" s="88"/>
      <c r="G30" s="84"/>
      <c r="H30" s="83" t="s">
        <v>947</v>
      </c>
      <c r="I30" s="84"/>
      <c r="J30" s="84"/>
      <c r="K30" s="587"/>
      <c r="L30" s="587"/>
      <c r="M30" s="590"/>
      <c r="N30" s="901">
        <f t="shared" si="1"/>
        <v>0</v>
      </c>
      <c r="O30" s="10"/>
    </row>
    <row r="31" spans="1:15" ht="15" customHeight="1" x14ac:dyDescent="0.3">
      <c r="A31" s="7"/>
      <c r="B31" s="982"/>
      <c r="C31" s="84"/>
      <c r="D31" s="87" t="s">
        <v>942</v>
      </c>
      <c r="E31" s="89" t="s">
        <v>943</v>
      </c>
      <c r="F31" s="89"/>
      <c r="G31" s="84"/>
      <c r="H31" s="83" t="s">
        <v>947</v>
      </c>
      <c r="I31" s="84"/>
      <c r="J31" s="84"/>
      <c r="K31" s="587"/>
      <c r="L31" s="587"/>
      <c r="M31" s="590"/>
      <c r="N31" s="901">
        <f t="shared" si="1"/>
        <v>0</v>
      </c>
      <c r="O31" s="10"/>
    </row>
    <row r="32" spans="1:15" ht="15" customHeight="1" x14ac:dyDescent="0.3">
      <c r="A32" s="7"/>
      <c r="B32" s="982"/>
      <c r="C32" s="1874" t="s">
        <v>948</v>
      </c>
      <c r="D32" s="83" t="s">
        <v>949</v>
      </c>
      <c r="E32" s="84"/>
      <c r="F32" s="84"/>
      <c r="G32" s="84"/>
      <c r="H32" s="84"/>
      <c r="I32" s="84"/>
      <c r="K32" s="587">
        <f>SUM(K33:K35)</f>
        <v>0</v>
      </c>
      <c r="L32" s="587">
        <f t="shared" ref="L32:M32" si="2">SUM(L33:L35)</f>
        <v>0</v>
      </c>
      <c r="M32" s="587">
        <f t="shared" si="2"/>
        <v>0</v>
      </c>
      <c r="N32" s="901">
        <f t="shared" si="1"/>
        <v>0</v>
      </c>
      <c r="O32" s="10"/>
    </row>
    <row r="33" spans="1:15" ht="15" customHeight="1" x14ac:dyDescent="0.3">
      <c r="A33" s="7"/>
      <c r="B33" s="982"/>
      <c r="C33" s="1874"/>
      <c r="D33" s="87" t="s">
        <v>926</v>
      </c>
      <c r="E33" s="89" t="s">
        <v>939</v>
      </c>
      <c r="F33" s="84"/>
      <c r="G33" s="84"/>
      <c r="H33" s="84"/>
      <c r="I33" s="84"/>
      <c r="K33" s="587"/>
      <c r="L33" s="587"/>
      <c r="M33" s="590"/>
      <c r="N33" s="901">
        <f>SUM(K33:M33)</f>
        <v>0</v>
      </c>
      <c r="O33" s="10"/>
    </row>
    <row r="34" spans="1:15" ht="15" customHeight="1" x14ac:dyDescent="0.3">
      <c r="A34" s="7"/>
      <c r="B34" s="982"/>
      <c r="C34" s="1874"/>
      <c r="D34" s="87" t="s">
        <v>927</v>
      </c>
      <c r="E34" s="88" t="s">
        <v>940</v>
      </c>
      <c r="F34" s="84"/>
      <c r="G34" s="84"/>
      <c r="H34" s="84"/>
      <c r="I34" s="84"/>
      <c r="K34" s="587"/>
      <c r="L34" s="587"/>
      <c r="M34" s="590"/>
      <c r="N34" s="901">
        <f t="shared" ref="N34:N35" si="3">SUM(K34:M34)</f>
        <v>0</v>
      </c>
      <c r="O34" s="10"/>
    </row>
    <row r="35" spans="1:15" ht="15" customHeight="1" x14ac:dyDescent="0.3">
      <c r="A35" s="7"/>
      <c r="B35" s="982"/>
      <c r="C35" s="1874"/>
      <c r="D35" s="87" t="s">
        <v>942</v>
      </c>
      <c r="E35" s="89" t="s">
        <v>943</v>
      </c>
      <c r="F35" s="84"/>
      <c r="G35" s="84"/>
      <c r="H35" s="84"/>
      <c r="I35" s="84"/>
      <c r="K35" s="587"/>
      <c r="L35" s="587"/>
      <c r="M35" s="590"/>
      <c r="N35" s="901">
        <f t="shared" si="3"/>
        <v>0</v>
      </c>
      <c r="O35" s="10"/>
    </row>
    <row r="36" spans="1:15" ht="15" customHeight="1" x14ac:dyDescent="0.3">
      <c r="A36" s="7"/>
      <c r="B36" s="982" t="s">
        <v>23</v>
      </c>
      <c r="C36" s="482" t="s">
        <v>950</v>
      </c>
      <c r="D36" s="1872"/>
      <c r="E36" s="1872"/>
      <c r="F36" s="1872"/>
      <c r="G36" s="485"/>
      <c r="H36" s="1872"/>
      <c r="I36" s="1873"/>
      <c r="J36" s="431"/>
      <c r="K36" s="901">
        <f>K37+K42</f>
        <v>0</v>
      </c>
      <c r="L36" s="901">
        <f>L37+L42</f>
        <v>0</v>
      </c>
      <c r="M36" s="902">
        <f>M37+M42</f>
        <v>0</v>
      </c>
      <c r="N36" s="901">
        <f t="shared" si="1"/>
        <v>0</v>
      </c>
      <c r="O36" s="10"/>
    </row>
    <row r="37" spans="1:15" ht="15" customHeight="1" x14ac:dyDescent="0.3">
      <c r="A37" s="7"/>
      <c r="B37" s="982"/>
      <c r="C37" s="301" t="s">
        <v>937</v>
      </c>
      <c r="D37" s="302" t="s">
        <v>2519</v>
      </c>
      <c r="E37" s="293"/>
      <c r="F37" s="293"/>
      <c r="G37" s="293"/>
      <c r="H37" s="293"/>
      <c r="I37" s="293"/>
      <c r="J37" s="293"/>
      <c r="K37" s="905">
        <f>K39+K40+K41</f>
        <v>0</v>
      </c>
      <c r="L37" s="905">
        <f>L39+L40+L41</f>
        <v>0</v>
      </c>
      <c r="M37" s="906">
        <f>M39+M40+M41</f>
        <v>0</v>
      </c>
      <c r="N37" s="901">
        <f t="shared" si="1"/>
        <v>0</v>
      </c>
      <c r="O37" s="10"/>
    </row>
    <row r="38" spans="1:15" ht="15" customHeight="1" x14ac:dyDescent="0.3">
      <c r="A38" s="7"/>
      <c r="B38" s="982"/>
      <c r="C38" s="301"/>
      <c r="D38" s="264" t="s">
        <v>2890</v>
      </c>
      <c r="E38" s="293"/>
      <c r="F38" s="293"/>
      <c r="G38" s="293"/>
      <c r="H38" s="293"/>
      <c r="I38" s="293"/>
      <c r="J38" s="293"/>
      <c r="K38" s="2220"/>
      <c r="L38" s="2220"/>
      <c r="M38" s="2221"/>
      <c r="N38" s="901">
        <f t="shared" si="1"/>
        <v>0</v>
      </c>
      <c r="O38" s="10"/>
    </row>
    <row r="39" spans="1:15" ht="15" customHeight="1" x14ac:dyDescent="0.3">
      <c r="A39" s="7"/>
      <c r="B39" s="982"/>
      <c r="C39" s="84"/>
      <c r="D39" s="87" t="s">
        <v>926</v>
      </c>
      <c r="E39" s="89" t="s">
        <v>939</v>
      </c>
      <c r="F39" s="89"/>
      <c r="G39" s="84"/>
      <c r="H39" s="84"/>
      <c r="I39" s="84"/>
      <c r="J39" s="84"/>
      <c r="K39" s="587"/>
      <c r="L39" s="587"/>
      <c r="M39" s="590"/>
      <c r="N39" s="901">
        <f t="shared" si="1"/>
        <v>0</v>
      </c>
      <c r="O39" s="10"/>
    </row>
    <row r="40" spans="1:15" ht="15" customHeight="1" x14ac:dyDescent="0.3">
      <c r="A40" s="7"/>
      <c r="B40" s="982"/>
      <c r="C40" s="84"/>
      <c r="D40" s="87" t="s">
        <v>927</v>
      </c>
      <c r="E40" s="87" t="s">
        <v>940</v>
      </c>
      <c r="F40" s="87"/>
      <c r="G40" s="84"/>
      <c r="H40" s="84"/>
      <c r="I40" s="84"/>
      <c r="J40" s="84"/>
      <c r="K40" s="587"/>
      <c r="L40" s="587"/>
      <c r="M40" s="590"/>
      <c r="N40" s="901">
        <f t="shared" si="1"/>
        <v>0</v>
      </c>
      <c r="O40" s="10"/>
    </row>
    <row r="41" spans="1:15" ht="15" customHeight="1" x14ac:dyDescent="0.3">
      <c r="A41" s="7"/>
      <c r="B41" s="982"/>
      <c r="C41" s="84"/>
      <c r="D41" s="87" t="s">
        <v>942</v>
      </c>
      <c r="E41" s="89" t="s">
        <v>943</v>
      </c>
      <c r="F41" s="89"/>
      <c r="G41" s="84"/>
      <c r="H41" s="83" t="s">
        <v>946</v>
      </c>
      <c r="I41" s="84"/>
      <c r="J41" s="84"/>
      <c r="K41" s="587"/>
      <c r="L41" s="587"/>
      <c r="M41" s="590"/>
      <c r="N41" s="901">
        <f t="shared" si="1"/>
        <v>0</v>
      </c>
      <c r="O41" s="10"/>
    </row>
    <row r="42" spans="1:15" ht="15" customHeight="1" x14ac:dyDescent="0.3">
      <c r="A42" s="7"/>
      <c r="B42" s="982" t="s">
        <v>951</v>
      </c>
      <c r="C42" s="301" t="s">
        <v>922</v>
      </c>
      <c r="D42" s="302" t="s">
        <v>952</v>
      </c>
      <c r="E42" s="293"/>
      <c r="F42" s="293"/>
      <c r="G42" s="293"/>
      <c r="H42" s="302" t="s">
        <v>953</v>
      </c>
      <c r="I42" s="293"/>
      <c r="J42" s="293"/>
      <c r="K42" s="905">
        <f>K43+K44+K45</f>
        <v>0</v>
      </c>
      <c r="L42" s="905">
        <f>L43+L44+L45</f>
        <v>0</v>
      </c>
      <c r="M42" s="906">
        <f>M43+M44+M45</f>
        <v>0</v>
      </c>
      <c r="N42" s="901">
        <f t="shared" si="1"/>
        <v>0</v>
      </c>
      <c r="O42" s="10"/>
    </row>
    <row r="43" spans="1:15" ht="15" customHeight="1" x14ac:dyDescent="0.3">
      <c r="A43" s="7"/>
      <c r="B43" s="982"/>
      <c r="C43" s="88"/>
      <c r="D43" s="87" t="s">
        <v>926</v>
      </c>
      <c r="E43" s="89" t="s">
        <v>939</v>
      </c>
      <c r="F43" s="89"/>
      <c r="G43" s="84"/>
      <c r="H43" s="83"/>
      <c r="I43" s="84"/>
      <c r="J43" s="84"/>
      <c r="K43" s="587"/>
      <c r="L43" s="587"/>
      <c r="M43" s="590"/>
      <c r="N43" s="901">
        <f t="shared" si="1"/>
        <v>0</v>
      </c>
      <c r="O43" s="10"/>
    </row>
    <row r="44" spans="1:15" ht="15" customHeight="1" x14ac:dyDescent="0.3">
      <c r="A44" s="7"/>
      <c r="B44" s="982"/>
      <c r="C44" s="88"/>
      <c r="D44" s="87" t="s">
        <v>927</v>
      </c>
      <c r="E44" s="87" t="s">
        <v>940</v>
      </c>
      <c r="F44" s="87"/>
      <c r="G44" s="84"/>
      <c r="H44" s="83"/>
      <c r="I44" s="84"/>
      <c r="J44" s="84"/>
      <c r="K44" s="587"/>
      <c r="L44" s="587"/>
      <c r="M44" s="590"/>
      <c r="N44" s="901">
        <f t="shared" si="1"/>
        <v>0</v>
      </c>
      <c r="O44" s="10"/>
    </row>
    <row r="45" spans="1:15" ht="15" customHeight="1" x14ac:dyDescent="0.3">
      <c r="A45" s="7"/>
      <c r="B45" s="982"/>
      <c r="C45" s="89"/>
      <c r="D45" s="87" t="s">
        <v>942</v>
      </c>
      <c r="E45" s="89" t="s">
        <v>943</v>
      </c>
      <c r="F45" s="89"/>
      <c r="G45" s="84"/>
      <c r="H45" s="83" t="s">
        <v>944</v>
      </c>
      <c r="I45" s="84"/>
      <c r="J45" s="84"/>
      <c r="K45" s="587"/>
      <c r="L45" s="587"/>
      <c r="M45" s="590"/>
      <c r="N45" s="901">
        <f t="shared" si="1"/>
        <v>0</v>
      </c>
      <c r="O45" s="10"/>
    </row>
    <row r="46" spans="1:15" ht="15" customHeight="1" x14ac:dyDescent="0.3">
      <c r="A46" s="7"/>
      <c r="B46" s="982" t="s">
        <v>24</v>
      </c>
      <c r="C46" s="486" t="s">
        <v>954</v>
      </c>
      <c r="D46" s="427"/>
      <c r="E46" s="427"/>
      <c r="F46" s="426"/>
      <c r="G46" s="426"/>
      <c r="H46" s="426"/>
      <c r="I46" s="426"/>
      <c r="J46" s="426"/>
      <c r="K46" s="901">
        <f>K47+K48</f>
        <v>0</v>
      </c>
      <c r="L46" s="901">
        <f>L47+L48</f>
        <v>0</v>
      </c>
      <c r="M46" s="902">
        <f>M47+M48</f>
        <v>0</v>
      </c>
      <c r="N46" s="901">
        <f t="shared" si="1"/>
        <v>0</v>
      </c>
      <c r="O46" s="10"/>
    </row>
    <row r="47" spans="1:15" ht="15" customHeight="1" x14ac:dyDescent="0.3">
      <c r="A47" s="7"/>
      <c r="B47" s="982"/>
      <c r="C47" s="85" t="s">
        <v>937</v>
      </c>
      <c r="D47" s="84" t="s">
        <v>955</v>
      </c>
      <c r="E47" s="84"/>
      <c r="F47" s="84"/>
      <c r="G47" s="84"/>
      <c r="H47" s="84"/>
      <c r="I47" s="84"/>
      <c r="J47" s="84"/>
      <c r="K47" s="587"/>
      <c r="L47" s="587"/>
      <c r="M47" s="590"/>
      <c r="N47" s="901">
        <f t="shared" si="1"/>
        <v>0</v>
      </c>
      <c r="O47" s="10"/>
    </row>
    <row r="48" spans="1:15" ht="15" customHeight="1" x14ac:dyDescent="0.3">
      <c r="A48" s="7"/>
      <c r="B48" s="982"/>
      <c r="C48" s="85" t="s">
        <v>922</v>
      </c>
      <c r="D48" s="84" t="s">
        <v>956</v>
      </c>
      <c r="E48" s="84"/>
      <c r="F48" s="84"/>
      <c r="G48" s="84"/>
      <c r="H48" s="84"/>
      <c r="I48" s="84"/>
      <c r="J48" s="84"/>
      <c r="K48" s="587"/>
      <c r="L48" s="587"/>
      <c r="M48" s="590"/>
      <c r="N48" s="901">
        <f t="shared" si="1"/>
        <v>0</v>
      </c>
      <c r="O48" s="10"/>
    </row>
    <row r="49" spans="1:15" ht="15" customHeight="1" x14ac:dyDescent="0.3">
      <c r="A49" s="7"/>
      <c r="B49" s="982" t="s">
        <v>25</v>
      </c>
      <c r="C49" s="486" t="s">
        <v>957</v>
      </c>
      <c r="D49" s="427"/>
      <c r="E49" s="427"/>
      <c r="F49" s="427"/>
      <c r="G49" s="426"/>
      <c r="H49" s="426"/>
      <c r="I49" s="426"/>
      <c r="J49" s="426"/>
      <c r="K49" s="901">
        <f>K50+K51</f>
        <v>0</v>
      </c>
      <c r="L49" s="901">
        <f>L50+L51</f>
        <v>0</v>
      </c>
      <c r="M49" s="902">
        <f>M50+M51</f>
        <v>0</v>
      </c>
      <c r="N49" s="901">
        <f t="shared" si="1"/>
        <v>0</v>
      </c>
      <c r="O49" s="10"/>
    </row>
    <row r="50" spans="1:15" ht="15" customHeight="1" x14ac:dyDescent="0.3">
      <c r="A50" s="7"/>
      <c r="B50" s="982"/>
      <c r="C50" s="85" t="s">
        <v>937</v>
      </c>
      <c r="D50" s="84" t="s">
        <v>955</v>
      </c>
      <c r="E50" s="84"/>
      <c r="F50" s="84"/>
      <c r="G50" s="84"/>
      <c r="H50" s="84"/>
      <c r="I50" s="84"/>
      <c r="J50" s="84"/>
      <c r="K50" s="587"/>
      <c r="L50" s="587"/>
      <c r="M50" s="590"/>
      <c r="N50" s="901">
        <f t="shared" si="1"/>
        <v>0</v>
      </c>
      <c r="O50" s="10"/>
    </row>
    <row r="51" spans="1:15" ht="15" customHeight="1" x14ac:dyDescent="0.3">
      <c r="A51" s="7"/>
      <c r="B51" s="982"/>
      <c r="C51" s="85" t="s">
        <v>922</v>
      </c>
      <c r="D51" s="84" t="s">
        <v>956</v>
      </c>
      <c r="E51" s="84"/>
      <c r="F51" s="84"/>
      <c r="G51" s="84"/>
      <c r="H51" s="84"/>
      <c r="I51" s="84"/>
      <c r="J51" s="84"/>
      <c r="K51" s="587"/>
      <c r="L51" s="587"/>
      <c r="M51" s="590"/>
      <c r="N51" s="901">
        <f t="shared" si="1"/>
        <v>0</v>
      </c>
      <c r="O51" s="10"/>
    </row>
    <row r="52" spans="1:15" ht="15" customHeight="1" x14ac:dyDescent="0.3">
      <c r="A52" s="7"/>
      <c r="B52" s="982" t="s">
        <v>26</v>
      </c>
      <c r="C52" s="888" t="s">
        <v>958</v>
      </c>
      <c r="D52" s="888"/>
      <c r="E52" s="888"/>
      <c r="F52" s="888"/>
      <c r="G52" s="888"/>
      <c r="H52" s="889"/>
      <c r="I52" s="889"/>
      <c r="J52" s="890"/>
      <c r="K52" s="903">
        <v>0</v>
      </c>
      <c r="L52" s="903">
        <v>0</v>
      </c>
      <c r="M52" s="904">
        <v>0</v>
      </c>
      <c r="N52" s="901">
        <f t="shared" si="1"/>
        <v>0</v>
      </c>
      <c r="O52" s="10"/>
    </row>
    <row r="53" spans="1:15" ht="15" customHeight="1" x14ac:dyDescent="0.3">
      <c r="A53" s="7"/>
      <c r="B53" s="982" t="s">
        <v>27</v>
      </c>
      <c r="C53" s="427" t="s">
        <v>959</v>
      </c>
      <c r="D53" s="427"/>
      <c r="E53" s="427"/>
      <c r="F53" s="426"/>
      <c r="G53" s="426"/>
      <c r="H53" s="426"/>
      <c r="I53" s="426"/>
      <c r="J53" s="426"/>
      <c r="K53" s="901">
        <f>K54+K55+K56+K57</f>
        <v>0</v>
      </c>
      <c r="L53" s="901">
        <f>L54+L55+L56+L57</f>
        <v>0</v>
      </c>
      <c r="M53" s="902">
        <f>M54+M55+M56+M57</f>
        <v>0</v>
      </c>
      <c r="N53" s="901">
        <f t="shared" si="1"/>
        <v>0</v>
      </c>
      <c r="O53" s="10"/>
    </row>
    <row r="54" spans="1:15" ht="15" customHeight="1" x14ac:dyDescent="0.3">
      <c r="A54" s="7"/>
      <c r="B54" s="982" t="s">
        <v>941</v>
      </c>
      <c r="C54" s="84" t="s">
        <v>920</v>
      </c>
      <c r="D54" s="85" t="s">
        <v>960</v>
      </c>
      <c r="E54" s="84"/>
      <c r="F54" s="84"/>
      <c r="G54" s="84"/>
      <c r="H54" s="84"/>
      <c r="I54" s="84"/>
      <c r="J54" s="84"/>
      <c r="K54" s="587"/>
      <c r="L54" s="587"/>
      <c r="M54" s="590"/>
      <c r="N54" s="901">
        <f t="shared" si="1"/>
        <v>0</v>
      </c>
      <c r="O54" s="10"/>
    </row>
    <row r="55" spans="1:15" ht="15" customHeight="1" x14ac:dyDescent="0.3">
      <c r="A55" s="7"/>
      <c r="B55" s="982"/>
      <c r="C55" s="84" t="s">
        <v>922</v>
      </c>
      <c r="D55" s="85" t="s">
        <v>961</v>
      </c>
      <c r="E55" s="84"/>
      <c r="F55" s="84"/>
      <c r="G55" s="84"/>
      <c r="H55" s="84"/>
      <c r="I55" s="84"/>
      <c r="J55" s="84"/>
      <c r="K55" s="587"/>
      <c r="L55" s="587"/>
      <c r="M55" s="590"/>
      <c r="N55" s="901">
        <f t="shared" si="1"/>
        <v>0</v>
      </c>
      <c r="O55" s="10"/>
    </row>
    <row r="56" spans="1:15" ht="15" customHeight="1" x14ac:dyDescent="0.3">
      <c r="A56" s="7"/>
      <c r="B56" s="982" t="s">
        <v>953</v>
      </c>
      <c r="C56" s="84" t="s">
        <v>948</v>
      </c>
      <c r="D56" s="85" t="s">
        <v>962</v>
      </c>
      <c r="E56" s="84"/>
      <c r="F56" s="84"/>
      <c r="G56" s="84"/>
      <c r="H56" s="84"/>
      <c r="I56" s="84"/>
      <c r="J56" s="84"/>
      <c r="K56" s="587"/>
      <c r="L56" s="587"/>
      <c r="M56" s="590"/>
      <c r="N56" s="901">
        <f t="shared" si="1"/>
        <v>0</v>
      </c>
      <c r="O56" s="10"/>
    </row>
    <row r="57" spans="1:15" ht="15" customHeight="1" x14ac:dyDescent="0.3">
      <c r="A57" s="7"/>
      <c r="B57" s="982" t="s">
        <v>915</v>
      </c>
      <c r="C57" s="84" t="s">
        <v>930</v>
      </c>
      <c r="D57" s="84" t="s">
        <v>79</v>
      </c>
      <c r="E57" s="84"/>
      <c r="F57" s="84"/>
      <c r="G57" s="84"/>
      <c r="H57" s="84"/>
      <c r="I57" s="84"/>
      <c r="J57" s="84"/>
      <c r="K57" s="587"/>
      <c r="L57" s="587"/>
      <c r="M57" s="590"/>
      <c r="N57" s="901">
        <f t="shared" si="1"/>
        <v>0</v>
      </c>
      <c r="O57" s="10"/>
    </row>
    <row r="58" spans="1:15" ht="15" customHeight="1" x14ac:dyDescent="0.3">
      <c r="A58" s="7"/>
      <c r="B58" s="982" t="s">
        <v>28</v>
      </c>
      <c r="C58" s="487" t="s">
        <v>1877</v>
      </c>
      <c r="D58" s="486"/>
      <c r="E58" s="486"/>
      <c r="F58" s="486"/>
      <c r="G58" s="427"/>
      <c r="H58" s="427"/>
      <c r="I58" s="426"/>
      <c r="J58" s="426"/>
      <c r="K58" s="901">
        <f>K59+K60</f>
        <v>0</v>
      </c>
      <c r="L58" s="901">
        <f>L59+L60</f>
        <v>0</v>
      </c>
      <c r="M58" s="902">
        <f>M59+M60</f>
        <v>0</v>
      </c>
      <c r="N58" s="901">
        <f t="shared" si="1"/>
        <v>0</v>
      </c>
      <c r="O58" s="10"/>
    </row>
    <row r="59" spans="1:15" ht="15" customHeight="1" x14ac:dyDescent="0.3">
      <c r="A59" s="7"/>
      <c r="B59" s="982"/>
      <c r="C59" s="84" t="s">
        <v>920</v>
      </c>
      <c r="D59" s="84" t="s">
        <v>963</v>
      </c>
      <c r="E59" s="84"/>
      <c r="F59" s="84"/>
      <c r="G59" s="92"/>
      <c r="H59" s="92"/>
      <c r="I59" s="84"/>
      <c r="J59" s="84"/>
      <c r="K59" s="587"/>
      <c r="L59" s="587"/>
      <c r="M59" s="590"/>
      <c r="N59" s="901">
        <f t="shared" si="1"/>
        <v>0</v>
      </c>
      <c r="O59" s="10"/>
    </row>
    <row r="60" spans="1:15" ht="15" customHeight="1" x14ac:dyDescent="0.3">
      <c r="A60" s="7"/>
      <c r="B60" s="982"/>
      <c r="C60" s="84" t="s">
        <v>922</v>
      </c>
      <c r="D60" s="84" t="s">
        <v>964</v>
      </c>
      <c r="E60" s="84"/>
      <c r="F60" s="84"/>
      <c r="G60" s="84"/>
      <c r="H60" s="92"/>
      <c r="I60" s="84"/>
      <c r="J60" s="84"/>
      <c r="K60" s="587"/>
      <c r="L60" s="587"/>
      <c r="M60" s="590"/>
      <c r="N60" s="901">
        <f t="shared" si="1"/>
        <v>0</v>
      </c>
      <c r="O60" s="10"/>
    </row>
    <row r="61" spans="1:15" ht="15" customHeight="1" x14ac:dyDescent="0.3">
      <c r="A61" s="7"/>
      <c r="B61" s="982" t="s">
        <v>29</v>
      </c>
      <c r="C61" s="427" t="s">
        <v>965</v>
      </c>
      <c r="D61" s="427"/>
      <c r="E61" s="427"/>
      <c r="F61" s="427"/>
      <c r="G61" s="427"/>
      <c r="H61" s="427"/>
      <c r="I61" s="426"/>
      <c r="J61" s="426"/>
      <c r="K61" s="901">
        <f>SUM(K62:K64)</f>
        <v>0</v>
      </c>
      <c r="L61" s="901">
        <f>SUM(L62:L64)</f>
        <v>0</v>
      </c>
      <c r="M61" s="902">
        <f>SUM(M62:M64)</f>
        <v>0</v>
      </c>
      <c r="N61" s="901">
        <f>K61+L61+M61</f>
        <v>0</v>
      </c>
      <c r="O61" s="10"/>
    </row>
    <row r="62" spans="1:15" ht="15" customHeight="1" x14ac:dyDescent="0.3">
      <c r="A62" s="7"/>
      <c r="B62" s="982"/>
      <c r="C62" s="65" t="s">
        <v>920</v>
      </c>
      <c r="D62" s="65" t="s">
        <v>1878</v>
      </c>
      <c r="E62" s="93"/>
      <c r="F62" s="93"/>
      <c r="G62" s="93"/>
      <c r="H62" s="93"/>
      <c r="I62" s="65"/>
      <c r="J62" s="84"/>
      <c r="K62" s="587"/>
      <c r="L62" s="587"/>
      <c r="M62" s="590"/>
      <c r="N62" s="901">
        <f t="shared" si="1"/>
        <v>0</v>
      </c>
      <c r="O62" s="10"/>
    </row>
    <row r="63" spans="1:15" ht="15" customHeight="1" x14ac:dyDescent="0.3">
      <c r="A63" s="7"/>
      <c r="B63" s="982"/>
      <c r="C63" s="65" t="s">
        <v>922</v>
      </c>
      <c r="D63" s="65" t="s">
        <v>966</v>
      </c>
      <c r="E63" s="93"/>
      <c r="F63" s="93"/>
      <c r="G63" s="93"/>
      <c r="H63" s="93"/>
      <c r="I63" s="65"/>
      <c r="J63" s="84"/>
      <c r="K63" s="587"/>
      <c r="L63" s="587"/>
      <c r="M63" s="590"/>
      <c r="N63" s="901">
        <f t="shared" si="1"/>
        <v>0</v>
      </c>
      <c r="O63" s="10"/>
    </row>
    <row r="64" spans="1:15" ht="15" customHeight="1" x14ac:dyDescent="0.3">
      <c r="A64" s="7"/>
      <c r="B64" s="982"/>
      <c r="C64" s="65" t="s">
        <v>948</v>
      </c>
      <c r="D64" s="65" t="s">
        <v>2617</v>
      </c>
      <c r="E64" s="93"/>
      <c r="F64" s="93"/>
      <c r="G64" s="93"/>
      <c r="H64" s="93"/>
      <c r="I64" s="65"/>
      <c r="J64" s="84"/>
      <c r="K64" s="587"/>
      <c r="L64" s="587"/>
      <c r="M64" s="590"/>
      <c r="N64" s="901">
        <f t="shared" si="1"/>
        <v>0</v>
      </c>
      <c r="O64" s="10"/>
    </row>
    <row r="65" spans="1:15" ht="15" customHeight="1" x14ac:dyDescent="0.3">
      <c r="A65" s="7"/>
      <c r="B65" s="982" t="s">
        <v>58</v>
      </c>
      <c r="C65" s="891" t="s">
        <v>967</v>
      </c>
      <c r="D65" s="892"/>
      <c r="E65" s="892"/>
      <c r="F65" s="892"/>
      <c r="G65" s="893"/>
      <c r="H65" s="893"/>
      <c r="I65" s="553"/>
      <c r="J65" s="553"/>
      <c r="K65" s="903"/>
      <c r="L65" s="903"/>
      <c r="M65" s="904"/>
      <c r="N65" s="901">
        <f t="shared" si="1"/>
        <v>0</v>
      </c>
      <c r="O65" s="10"/>
    </row>
    <row r="66" spans="1:15" ht="15" customHeight="1" x14ac:dyDescent="0.3">
      <c r="A66" s="7"/>
      <c r="B66" s="982" t="s">
        <v>59</v>
      </c>
      <c r="C66" s="487" t="s">
        <v>968</v>
      </c>
      <c r="D66" s="486"/>
      <c r="E66" s="486"/>
      <c r="F66" s="486"/>
      <c r="G66" s="427"/>
      <c r="H66" s="427"/>
      <c r="I66" s="426"/>
      <c r="J66" s="426"/>
      <c r="K66" s="901">
        <f>K67+K68</f>
        <v>0</v>
      </c>
      <c r="L66" s="901">
        <f>L67+L68</f>
        <v>0</v>
      </c>
      <c r="M66" s="902">
        <f>M67+M68</f>
        <v>0</v>
      </c>
      <c r="N66" s="901">
        <f t="shared" si="1"/>
        <v>0</v>
      </c>
      <c r="O66" s="10"/>
    </row>
    <row r="67" spans="1:15" ht="15" customHeight="1" x14ac:dyDescent="0.3">
      <c r="A67" s="7"/>
      <c r="B67" s="982"/>
      <c r="C67" s="84" t="s">
        <v>937</v>
      </c>
      <c r="D67" s="84" t="s">
        <v>969</v>
      </c>
      <c r="E67" s="94"/>
      <c r="F67" s="95"/>
      <c r="G67" s="95"/>
      <c r="H67" s="94"/>
      <c r="I67" s="84"/>
      <c r="J67" s="84"/>
      <c r="K67" s="587"/>
      <c r="L67" s="587"/>
      <c r="M67" s="590"/>
      <c r="N67" s="901">
        <f t="shared" si="1"/>
        <v>0</v>
      </c>
      <c r="O67" s="10"/>
    </row>
    <row r="68" spans="1:15" ht="15" customHeight="1" x14ac:dyDescent="0.3">
      <c r="A68" s="7"/>
      <c r="B68" s="982"/>
      <c r="C68" s="84" t="s">
        <v>922</v>
      </c>
      <c r="D68" s="84" t="s">
        <v>970</v>
      </c>
      <c r="E68" s="94"/>
      <c r="F68" s="94"/>
      <c r="G68" s="94"/>
      <c r="H68" s="94"/>
      <c r="I68" s="84"/>
      <c r="J68" s="84"/>
      <c r="K68" s="2064"/>
      <c r="L68" s="2064"/>
      <c r="M68" s="2065"/>
      <c r="N68" s="901"/>
      <c r="O68" s="10"/>
    </row>
    <row r="69" spans="1:15" ht="15" customHeight="1" x14ac:dyDescent="0.3">
      <c r="A69" s="7"/>
      <c r="B69" s="982" t="s">
        <v>60</v>
      </c>
      <c r="C69" s="487" t="s">
        <v>971</v>
      </c>
      <c r="D69" s="486"/>
      <c r="E69" s="486"/>
      <c r="F69" s="486"/>
      <c r="G69" s="427"/>
      <c r="H69" s="427"/>
      <c r="I69" s="426"/>
      <c r="J69" s="426"/>
      <c r="K69" s="901">
        <f>K70+K71</f>
        <v>0</v>
      </c>
      <c r="L69" s="901">
        <f>L70+L71</f>
        <v>0</v>
      </c>
      <c r="M69" s="902">
        <f>M70+M71</f>
        <v>0</v>
      </c>
      <c r="N69" s="901">
        <f t="shared" si="1"/>
        <v>0</v>
      </c>
      <c r="O69" s="10"/>
    </row>
    <row r="70" spans="1:15" ht="15" customHeight="1" x14ac:dyDescent="0.3">
      <c r="A70" s="7"/>
      <c r="B70" s="982"/>
      <c r="C70" s="85" t="s">
        <v>937</v>
      </c>
      <c r="D70" s="85" t="s">
        <v>972</v>
      </c>
      <c r="E70" s="83"/>
      <c r="F70" s="83"/>
      <c r="G70" s="84"/>
      <c r="H70" s="94"/>
      <c r="I70" s="84"/>
      <c r="J70" s="84"/>
      <c r="K70" s="587"/>
      <c r="L70" s="587"/>
      <c r="M70" s="590"/>
      <c r="N70" s="901">
        <f t="shared" si="1"/>
        <v>0</v>
      </c>
      <c r="O70" s="10"/>
    </row>
    <row r="71" spans="1:15" ht="15" customHeight="1" x14ac:dyDescent="0.3">
      <c r="A71" s="7"/>
      <c r="B71" s="982"/>
      <c r="C71" s="85" t="s">
        <v>922</v>
      </c>
      <c r="D71" s="83" t="s">
        <v>973</v>
      </c>
      <c r="E71" s="83"/>
      <c r="F71" s="83"/>
      <c r="G71" s="84"/>
      <c r="H71" s="94"/>
      <c r="I71" s="84"/>
      <c r="J71" s="84"/>
      <c r="K71" s="587"/>
      <c r="L71" s="587"/>
      <c r="M71" s="590"/>
      <c r="N71" s="901">
        <f t="shared" si="1"/>
        <v>0</v>
      </c>
      <c r="O71" s="10"/>
    </row>
    <row r="72" spans="1:15" ht="15" customHeight="1" x14ac:dyDescent="0.3">
      <c r="A72" s="7"/>
      <c r="B72" s="982" t="s">
        <v>61</v>
      </c>
      <c r="C72" s="427" t="s">
        <v>974</v>
      </c>
      <c r="D72" s="427"/>
      <c r="E72" s="427"/>
      <c r="F72" s="427"/>
      <c r="G72" s="427"/>
      <c r="H72" s="427"/>
      <c r="I72" s="426"/>
      <c r="J72" s="426"/>
      <c r="K72" s="901">
        <f>K11+K20+K23+K36+K46+K49+K52+K53+K58+K61+K65+K66+K69</f>
        <v>0</v>
      </c>
      <c r="L72" s="901">
        <f>L11+L20+L23+L36+L46+L49+L52+L53+L58+L61+L65+L66+L69</f>
        <v>0</v>
      </c>
      <c r="M72" s="902">
        <f>M11+M20+M23+M36+M46+M49+M52+M53+M58+M61+M65+M66+M69</f>
        <v>0</v>
      </c>
      <c r="N72" s="901">
        <f t="shared" si="1"/>
        <v>0</v>
      </c>
      <c r="O72" s="10"/>
    </row>
    <row r="73" spans="1:15" ht="15" customHeight="1" x14ac:dyDescent="0.3">
      <c r="A73" s="7"/>
      <c r="B73" s="982" t="s">
        <v>62</v>
      </c>
      <c r="C73" s="892" t="s">
        <v>975</v>
      </c>
      <c r="D73" s="893"/>
      <c r="E73" s="893"/>
      <c r="F73" s="893"/>
      <c r="G73" s="893"/>
      <c r="H73" s="893"/>
      <c r="I73" s="553"/>
      <c r="J73" s="553"/>
      <c r="K73" s="903"/>
      <c r="L73" s="903"/>
      <c r="M73" s="903"/>
      <c r="N73" s="901">
        <f t="shared" si="1"/>
        <v>0</v>
      </c>
      <c r="O73" s="10"/>
    </row>
    <row r="74" spans="1:15" ht="15" customHeight="1" x14ac:dyDescent="0.3">
      <c r="A74" s="7"/>
      <c r="B74" s="983" t="s">
        <v>63</v>
      </c>
      <c r="C74" s="892" t="s">
        <v>1682</v>
      </c>
      <c r="D74" s="893"/>
      <c r="E74" s="893"/>
      <c r="F74" s="893"/>
      <c r="G74" s="893"/>
      <c r="H74" s="893"/>
      <c r="I74" s="553"/>
      <c r="J74" s="894"/>
      <c r="K74" s="903"/>
      <c r="L74" s="903"/>
      <c r="M74" s="903"/>
      <c r="N74" s="901">
        <f t="shared" si="1"/>
        <v>0</v>
      </c>
      <c r="O74" s="10"/>
    </row>
    <row r="75" spans="1:15" ht="15" customHeight="1" thickBot="1" x14ac:dyDescent="0.3">
      <c r="A75" s="19"/>
      <c r="B75" s="20"/>
      <c r="C75" s="20"/>
      <c r="D75" s="20"/>
      <c r="E75" s="20"/>
      <c r="F75" s="20"/>
      <c r="G75" s="20"/>
      <c r="H75" s="20"/>
      <c r="I75" s="20"/>
      <c r="J75" s="20"/>
      <c r="K75" s="20"/>
      <c r="L75" s="20"/>
      <c r="M75" s="20"/>
      <c r="N75" s="20"/>
      <c r="O75" s="21"/>
    </row>
    <row r="76" spans="1:15" ht="15" customHeight="1" x14ac:dyDescent="0.35">
      <c r="J76" s="96"/>
      <c r="K76"/>
      <c r="L76"/>
      <c r="M76"/>
      <c r="N76" s="38"/>
    </row>
    <row r="77" spans="1:15" ht="15" customHeight="1" x14ac:dyDescent="0.25">
      <c r="M77" s="38"/>
    </row>
    <row r="78" spans="1:15" ht="15" customHeight="1" x14ac:dyDescent="0.25"/>
    <row r="79" spans="1:15" ht="15" customHeight="1" x14ac:dyDescent="0.25"/>
    <row r="80" spans="1:15" ht="15" customHeight="1" x14ac:dyDescent="0.25"/>
  </sheetData>
  <sheetProtection algorithmName="SHA-512" hashValue="pwRsmcBxUXq7JBKi36FWJxEP5lBM/Xla+cROm+8NXr9CGVzKoKF762+qH6Pcdh4MASW3Ue7IlQ3miAgGeIl4Wg==" saltValue="OWE68I707Ou+wJT3iicANg==" spinCount="100000" sheet="1" objects="1" scenarios="1"/>
  <mergeCells count="23">
    <mergeCell ref="N9:N10"/>
    <mergeCell ref="B2:D3"/>
    <mergeCell ref="F2:M3"/>
    <mergeCell ref="F6:L6"/>
    <mergeCell ref="B9:I10"/>
    <mergeCell ref="K9:K10"/>
    <mergeCell ref="L9:L10"/>
    <mergeCell ref="M9:M10"/>
    <mergeCell ref="C11:I11"/>
    <mergeCell ref="D12:I12"/>
    <mergeCell ref="D13:I13"/>
    <mergeCell ref="D14:I14"/>
    <mergeCell ref="E15:I15"/>
    <mergeCell ref="E16:I16"/>
    <mergeCell ref="E17:I17"/>
    <mergeCell ref="E18:I18"/>
    <mergeCell ref="D19:I19"/>
    <mergeCell ref="D21:I21"/>
    <mergeCell ref="D22:I22"/>
    <mergeCell ref="D24:I24"/>
    <mergeCell ref="E25:I25"/>
    <mergeCell ref="E26:I26"/>
    <mergeCell ref="E27:I27"/>
  </mergeCells>
  <pageMargins left="0.7" right="0.7" top="1" bottom="0.75" header="0.3" footer="0.3"/>
  <pageSetup paperSize="5" scale="77" orientation="portrait" r:id="rId1"/>
  <headerFooter>
    <oddFooter>&amp;C&amp;1#&amp;"Calibri"&amp;10&amp;K000000I n t e r n a l</oddFooter>
  </headerFooter>
  <ignoredErrors>
    <ignoredError sqref="K32:M32"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0">
    <pageSetUpPr fitToPage="1"/>
  </sheetPr>
  <dimension ref="A1:Q114"/>
  <sheetViews>
    <sheetView showGridLines="0" topLeftCell="A87" zoomScaleNormal="100" workbookViewId="0">
      <selection activeCell="K31" sqref="K31"/>
    </sheetView>
  </sheetViews>
  <sheetFormatPr defaultRowHeight="14.5" x14ac:dyDescent="0.35"/>
  <cols>
    <col min="1" max="1" width="2.81640625" customWidth="1" collapsed="1"/>
    <col min="2" max="2" width="4.81640625" customWidth="1" collapsed="1"/>
    <col min="3" max="3" width="2.81640625" customWidth="1" collapsed="1"/>
    <col min="4" max="4" width="3.81640625" customWidth="1" collapsed="1"/>
    <col min="5" max="5" width="2.81640625" customWidth="1" collapsed="1"/>
    <col min="11" max="13" width="12.81640625" customWidth="1" collapsed="1"/>
    <col min="14" max="14" width="15.81640625" customWidth="1" collapsed="1"/>
    <col min="15" max="15" width="2.81640625" customWidth="1" collapsed="1"/>
  </cols>
  <sheetData>
    <row r="1" spans="1:15" ht="15" customHeight="1" x14ac:dyDescent="0.35">
      <c r="A1" s="256"/>
      <c r="B1" s="257"/>
      <c r="C1" s="257"/>
      <c r="D1" s="257"/>
      <c r="E1" s="257"/>
      <c r="F1" s="257"/>
      <c r="G1" s="257"/>
      <c r="H1" s="257"/>
      <c r="I1" s="257"/>
      <c r="J1" s="257"/>
      <c r="K1" s="257"/>
      <c r="L1" s="257"/>
      <c r="M1" s="257"/>
      <c r="N1" s="257"/>
      <c r="O1" s="258"/>
    </row>
    <row r="2" spans="1:15" ht="15" customHeight="1" x14ac:dyDescent="0.35">
      <c r="A2" s="259"/>
      <c r="B2" s="2286"/>
      <c r="C2" s="2286"/>
      <c r="D2" s="2286"/>
      <c r="E2" s="2289" t="s">
        <v>2090</v>
      </c>
      <c r="F2" s="2289"/>
      <c r="G2" s="2289"/>
      <c r="H2" s="2289"/>
      <c r="I2" s="2289"/>
      <c r="J2" s="2289"/>
      <c r="K2" s="2289"/>
      <c r="L2" s="2289"/>
      <c r="M2" s="2289"/>
      <c r="N2" s="428"/>
      <c r="O2" s="261"/>
    </row>
    <row r="3" spans="1:15" ht="15" customHeight="1" x14ac:dyDescent="0.35">
      <c r="A3" s="259"/>
      <c r="B3" s="2286"/>
      <c r="C3" s="2286"/>
      <c r="D3" s="2286"/>
      <c r="E3" s="2289"/>
      <c r="F3" s="2289"/>
      <c r="G3" s="2289"/>
      <c r="H3" s="2289"/>
      <c r="I3" s="2289"/>
      <c r="J3" s="2289"/>
      <c r="K3" s="2289"/>
      <c r="L3" s="2289"/>
      <c r="M3" s="2289"/>
      <c r="N3" s="428"/>
      <c r="O3" s="261"/>
    </row>
    <row r="4" spans="1:15" ht="15" hidden="1" customHeight="1" x14ac:dyDescent="0.35">
      <c r="A4" s="259"/>
      <c r="B4" s="429"/>
      <c r="C4" s="429"/>
      <c r="D4" s="429"/>
      <c r="E4" s="429"/>
      <c r="F4" s="429"/>
      <c r="G4" s="429"/>
      <c r="H4" s="429"/>
      <c r="I4" s="429"/>
      <c r="J4" s="253"/>
      <c r="K4" s="253"/>
      <c r="L4" s="253"/>
      <c r="M4" s="253"/>
      <c r="N4" s="253"/>
      <c r="O4" s="261"/>
    </row>
    <row r="5" spans="1:15" ht="15" hidden="1" customHeight="1" x14ac:dyDescent="0.35">
      <c r="A5" s="259"/>
      <c r="B5" s="371"/>
      <c r="C5" s="371"/>
      <c r="D5" s="371"/>
      <c r="E5" s="371"/>
      <c r="F5" s="371"/>
      <c r="G5" s="371"/>
      <c r="H5" s="371"/>
      <c r="I5" s="371"/>
      <c r="J5" s="371"/>
      <c r="K5" s="371"/>
      <c r="L5" s="371"/>
      <c r="M5" s="430"/>
      <c r="N5" s="371"/>
      <c r="O5" s="261"/>
    </row>
    <row r="6" spans="1:15" ht="15" customHeight="1" x14ac:dyDescent="0.35">
      <c r="A6" s="259"/>
      <c r="B6" s="260"/>
      <c r="C6" s="260"/>
      <c r="D6" s="260"/>
      <c r="E6" s="260"/>
      <c r="F6" s="260"/>
      <c r="G6" s="260"/>
      <c r="H6" s="260"/>
      <c r="I6" s="260"/>
      <c r="J6" s="260"/>
      <c r="K6" s="260"/>
      <c r="L6" s="253"/>
      <c r="M6" s="253"/>
      <c r="N6" s="423" t="s">
        <v>1103</v>
      </c>
      <c r="O6" s="261"/>
    </row>
    <row r="7" spans="1:15" ht="15" customHeight="1" x14ac:dyDescent="0.35">
      <c r="A7" s="259"/>
      <c r="B7" s="2273" t="s">
        <v>1018</v>
      </c>
      <c r="C7" s="2274"/>
      <c r="D7" s="2274"/>
      <c r="E7" s="2274"/>
      <c r="F7" s="2274"/>
      <c r="G7" s="2274"/>
      <c r="H7" s="2274"/>
      <c r="I7" s="2274"/>
      <c r="J7" s="2287"/>
      <c r="K7" s="2277" t="s">
        <v>561</v>
      </c>
      <c r="L7" s="2277" t="s">
        <v>917</v>
      </c>
      <c r="M7" s="2273" t="s">
        <v>918</v>
      </c>
      <c r="N7" s="2269" t="s">
        <v>97</v>
      </c>
      <c r="O7" s="261"/>
    </row>
    <row r="8" spans="1:15" ht="15" customHeight="1" x14ac:dyDescent="0.35">
      <c r="A8" s="259"/>
      <c r="B8" s="2275"/>
      <c r="C8" s="2276"/>
      <c r="D8" s="2276"/>
      <c r="E8" s="2276"/>
      <c r="F8" s="2276"/>
      <c r="G8" s="2276"/>
      <c r="H8" s="2276"/>
      <c r="I8" s="2276"/>
      <c r="J8" s="2288"/>
      <c r="K8" s="2278"/>
      <c r="L8" s="2278"/>
      <c r="M8" s="2279"/>
      <c r="N8" s="2269"/>
      <c r="O8" s="261"/>
    </row>
    <row r="9" spans="1:15" ht="15" customHeight="1" x14ac:dyDescent="0.35">
      <c r="A9" s="259"/>
      <c r="B9" s="982" t="s">
        <v>20</v>
      </c>
      <c r="C9" s="2284" t="s">
        <v>1413</v>
      </c>
      <c r="D9" s="2285"/>
      <c r="E9" s="2285"/>
      <c r="F9" s="2285"/>
      <c r="G9" s="2285"/>
      <c r="H9" s="2285"/>
      <c r="I9" s="2285"/>
      <c r="J9" s="899"/>
      <c r="K9" s="1945"/>
      <c r="L9" s="1939"/>
      <c r="M9" s="1940"/>
      <c r="N9" s="984">
        <f>K9+L9+M9</f>
        <v>0</v>
      </c>
      <c r="O9" s="261"/>
    </row>
    <row r="10" spans="1:15" ht="15" customHeight="1" x14ac:dyDescent="0.35">
      <c r="A10" s="259"/>
      <c r="B10" s="982" t="s">
        <v>21</v>
      </c>
      <c r="C10" s="892" t="s">
        <v>1414</v>
      </c>
      <c r="D10" s="893"/>
      <c r="E10" s="893"/>
      <c r="F10" s="893"/>
      <c r="G10" s="893"/>
      <c r="H10" s="893"/>
      <c r="I10" s="893"/>
      <c r="J10" s="900"/>
      <c r="K10" s="907"/>
      <c r="L10" s="908"/>
      <c r="M10" s="909"/>
      <c r="N10" s="984">
        <f t="shared" ref="N10:N85" si="0">K10+L10+M10</f>
        <v>0</v>
      </c>
      <c r="O10" s="261"/>
    </row>
    <row r="11" spans="1:15" ht="15" customHeight="1" x14ac:dyDescent="0.35">
      <c r="A11" s="259"/>
      <c r="B11" s="982" t="s">
        <v>22</v>
      </c>
      <c r="C11" s="427" t="s">
        <v>1415</v>
      </c>
      <c r="D11" s="427"/>
      <c r="E11" s="427"/>
      <c r="F11" s="427"/>
      <c r="G11" s="427"/>
      <c r="H11" s="426"/>
      <c r="I11" s="426"/>
      <c r="J11" s="426"/>
      <c r="K11" s="910">
        <f>K12+K19</f>
        <v>0</v>
      </c>
      <c r="L11" s="911">
        <f>L12+L19</f>
        <v>0</v>
      </c>
      <c r="M11" s="911">
        <f>M12+M19</f>
        <v>0</v>
      </c>
      <c r="N11" s="984">
        <f t="shared" si="0"/>
        <v>0</v>
      </c>
      <c r="O11" s="261"/>
    </row>
    <row r="12" spans="1:15" ht="15" customHeight="1" x14ac:dyDescent="0.35">
      <c r="A12" s="259"/>
      <c r="B12" s="982"/>
      <c r="C12" s="293" t="s">
        <v>1881</v>
      </c>
      <c r="D12" s="293"/>
      <c r="E12" s="293"/>
      <c r="F12" s="293"/>
      <c r="G12" s="293"/>
      <c r="H12" s="293"/>
      <c r="I12" s="293"/>
      <c r="J12" s="293"/>
      <c r="K12" s="600">
        <f>SUM(K13,K16)</f>
        <v>0</v>
      </c>
      <c r="L12" s="600">
        <f>SUM(L13,L16)</f>
        <v>0</v>
      </c>
      <c r="M12" s="600">
        <f>SUM(M13,M16)</f>
        <v>0</v>
      </c>
      <c r="N12" s="984">
        <f t="shared" si="0"/>
        <v>0</v>
      </c>
      <c r="O12" s="261"/>
    </row>
    <row r="13" spans="1:15" ht="15" customHeight="1" x14ac:dyDescent="0.35">
      <c r="A13" s="259"/>
      <c r="B13" s="982"/>
      <c r="C13" s="986" t="s">
        <v>1883</v>
      </c>
      <c r="D13" s="305"/>
      <c r="E13" s="305"/>
      <c r="F13" s="305"/>
      <c r="G13" s="305"/>
      <c r="H13" s="293"/>
      <c r="I13" s="293"/>
      <c r="J13" s="293"/>
      <c r="K13" s="600">
        <f>SUM(K14:K15)</f>
        <v>0</v>
      </c>
      <c r="L13" s="600">
        <f>SUM(L14:L15)</f>
        <v>0</v>
      </c>
      <c r="M13" s="600">
        <f>SUM(M14:M15)</f>
        <v>0</v>
      </c>
      <c r="N13" s="984">
        <f t="shared" si="0"/>
        <v>0</v>
      </c>
      <c r="O13" s="261"/>
    </row>
    <row r="14" spans="1:15" ht="15" customHeight="1" x14ac:dyDescent="0.35">
      <c r="A14" s="259"/>
      <c r="B14" s="982"/>
      <c r="C14" s="265"/>
      <c r="D14" s="263" t="s">
        <v>1885</v>
      </c>
      <c r="E14" s="263"/>
      <c r="F14" s="263"/>
      <c r="G14" s="263"/>
      <c r="H14" s="263"/>
      <c r="I14" s="263"/>
      <c r="J14" s="263"/>
      <c r="K14" s="591"/>
      <c r="L14" s="592"/>
      <c r="M14" s="593"/>
      <c r="N14" s="984">
        <f t="shared" si="0"/>
        <v>0</v>
      </c>
      <c r="O14" s="261"/>
    </row>
    <row r="15" spans="1:15" ht="15" customHeight="1" x14ac:dyDescent="0.35">
      <c r="A15" s="259"/>
      <c r="B15" s="982"/>
      <c r="C15" s="253"/>
      <c r="D15" s="263" t="s">
        <v>1884</v>
      </c>
      <c r="E15" s="263"/>
      <c r="F15" s="263"/>
      <c r="G15" s="263"/>
      <c r="H15" s="263"/>
      <c r="I15" s="263"/>
      <c r="J15" s="263"/>
      <c r="K15" s="591"/>
      <c r="L15" s="592"/>
      <c r="M15" s="593"/>
      <c r="N15" s="984">
        <f t="shared" si="0"/>
        <v>0</v>
      </c>
      <c r="O15" s="261"/>
    </row>
    <row r="16" spans="1:15" ht="15" customHeight="1" x14ac:dyDescent="0.35">
      <c r="A16" s="259"/>
      <c r="B16" s="982"/>
      <c r="C16" s="986" t="s">
        <v>1879</v>
      </c>
      <c r="D16" s="305"/>
      <c r="E16" s="305"/>
      <c r="F16" s="305"/>
      <c r="G16" s="293"/>
      <c r="H16" s="293"/>
      <c r="I16" s="293"/>
      <c r="J16" s="293"/>
      <c r="K16" s="913">
        <f>SUM(K17:K18)</f>
        <v>0</v>
      </c>
      <c r="L16" s="913">
        <f>SUM(L17:L18)</f>
        <v>0</v>
      </c>
      <c r="M16" s="594">
        <f>SUM(M17:M18)</f>
        <v>0</v>
      </c>
      <c r="N16" s="984">
        <f t="shared" si="0"/>
        <v>0</v>
      </c>
      <c r="O16" s="261"/>
    </row>
    <row r="17" spans="1:15" ht="15" customHeight="1" x14ac:dyDescent="0.35">
      <c r="A17" s="259"/>
      <c r="B17" s="982"/>
      <c r="C17" s="265"/>
      <c r="D17" s="263" t="s">
        <v>1885</v>
      </c>
      <c r="E17" s="263"/>
      <c r="F17" s="263"/>
      <c r="G17" s="263"/>
      <c r="H17" s="263"/>
      <c r="I17" s="263"/>
      <c r="J17" s="263"/>
      <c r="K17" s="591"/>
      <c r="L17" s="592"/>
      <c r="M17" s="593"/>
      <c r="N17" s="984">
        <f t="shared" si="0"/>
        <v>0</v>
      </c>
      <c r="O17" s="261"/>
    </row>
    <row r="18" spans="1:15" ht="15" customHeight="1" x14ac:dyDescent="0.35">
      <c r="A18" s="259"/>
      <c r="B18" s="982"/>
      <c r="C18" s="253"/>
      <c r="D18" s="263" t="s">
        <v>1884</v>
      </c>
      <c r="E18" s="263"/>
      <c r="F18" s="263"/>
      <c r="G18" s="263"/>
      <c r="H18" s="263"/>
      <c r="I18" s="263"/>
      <c r="J18" s="263"/>
      <c r="K18" s="591"/>
      <c r="L18" s="592"/>
      <c r="M18" s="593"/>
      <c r="N18" s="984">
        <f t="shared" si="0"/>
        <v>0</v>
      </c>
      <c r="O18" s="261"/>
    </row>
    <row r="19" spans="1:15" ht="15" customHeight="1" x14ac:dyDescent="0.35">
      <c r="A19" s="259"/>
      <c r="B19" s="982"/>
      <c r="C19" s="293" t="s">
        <v>1882</v>
      </c>
      <c r="D19" s="293"/>
      <c r="E19" s="293"/>
      <c r="F19" s="293"/>
      <c r="G19" s="293"/>
      <c r="H19" s="305"/>
      <c r="I19" s="305"/>
      <c r="J19" s="305"/>
      <c r="K19" s="912"/>
      <c r="L19" s="913">
        <f>SUM(L20:L21)</f>
        <v>0</v>
      </c>
      <c r="M19" s="913">
        <f>SUM(M20:M21)</f>
        <v>0</v>
      </c>
      <c r="N19" s="984">
        <f>L19+M19</f>
        <v>0</v>
      </c>
      <c r="O19" s="261"/>
    </row>
    <row r="20" spans="1:15" ht="15" customHeight="1" x14ac:dyDescent="0.35">
      <c r="A20" s="259"/>
      <c r="B20" s="982"/>
      <c r="C20" s="263"/>
      <c r="D20" s="2282" t="s">
        <v>1886</v>
      </c>
      <c r="E20" s="2282"/>
      <c r="F20" s="2282"/>
      <c r="G20" s="2282"/>
      <c r="H20" s="2282"/>
      <c r="I20" s="2282"/>
      <c r="J20" s="2282"/>
      <c r="K20" s="2283"/>
      <c r="L20" s="592"/>
      <c r="M20" s="593"/>
      <c r="N20" s="984">
        <f>L20+M20</f>
        <v>0</v>
      </c>
      <c r="O20" s="261"/>
    </row>
    <row r="21" spans="1:15" ht="15" customHeight="1" x14ac:dyDescent="0.35">
      <c r="A21" s="259"/>
      <c r="B21" s="982"/>
      <c r="C21" s="263"/>
      <c r="D21" s="2282" t="s">
        <v>1887</v>
      </c>
      <c r="E21" s="2282"/>
      <c r="F21" s="2282"/>
      <c r="G21" s="2282"/>
      <c r="H21" s="2282"/>
      <c r="I21" s="2282"/>
      <c r="J21" s="2282"/>
      <c r="K21" s="2283"/>
      <c r="L21" s="592"/>
      <c r="M21" s="593"/>
      <c r="N21" s="984">
        <f>L21+M21</f>
        <v>0</v>
      </c>
      <c r="O21" s="261"/>
    </row>
    <row r="22" spans="1:15" ht="15" customHeight="1" x14ac:dyDescent="0.35">
      <c r="A22" s="259"/>
      <c r="B22" s="982" t="s">
        <v>23</v>
      </c>
      <c r="C22" s="482" t="s">
        <v>1416</v>
      </c>
      <c r="D22" s="427"/>
      <c r="E22" s="427"/>
      <c r="F22" s="427"/>
      <c r="G22" s="427"/>
      <c r="H22" s="483"/>
      <c r="I22" s="483"/>
      <c r="J22" s="488"/>
      <c r="K22" s="914">
        <f>K23+K28+K33</f>
        <v>0</v>
      </c>
      <c r="L22" s="914">
        <f>L23+L28+L33</f>
        <v>0</v>
      </c>
      <c r="M22" s="915">
        <f>M23+M28+M33</f>
        <v>0</v>
      </c>
      <c r="N22" s="985">
        <f t="shared" si="0"/>
        <v>0</v>
      </c>
      <c r="O22" s="261"/>
    </row>
    <row r="23" spans="1:15" ht="15" customHeight="1" x14ac:dyDescent="0.35">
      <c r="A23" s="259"/>
      <c r="B23" s="982"/>
      <c r="C23" s="302" t="s">
        <v>1888</v>
      </c>
      <c r="D23" s="916"/>
      <c r="E23" s="107"/>
      <c r="F23" s="107"/>
      <c r="G23" s="107"/>
      <c r="H23" s="739"/>
      <c r="I23" s="293"/>
      <c r="J23" s="294"/>
      <c r="K23" s="600">
        <f>K24+K25+K26+K27</f>
        <v>0</v>
      </c>
      <c r="L23" s="600">
        <f>L24+L25+L26+L27</f>
        <v>0</v>
      </c>
      <c r="M23" s="596">
        <f>M24+M25+M26+M27</f>
        <v>0</v>
      </c>
      <c r="N23" s="985">
        <f t="shared" si="0"/>
        <v>0</v>
      </c>
      <c r="O23" s="261"/>
    </row>
    <row r="24" spans="1:15" ht="15" customHeight="1" x14ac:dyDescent="0.35">
      <c r="A24" s="259"/>
      <c r="B24" s="982"/>
      <c r="C24" s="266"/>
      <c r="D24" s="264" t="s">
        <v>1303</v>
      </c>
      <c r="E24" s="264" t="s">
        <v>939</v>
      </c>
      <c r="F24" s="264"/>
      <c r="G24" s="264"/>
      <c r="H24" s="264"/>
      <c r="I24" s="264"/>
      <c r="J24" s="263"/>
      <c r="K24" s="591"/>
      <c r="L24" s="591"/>
      <c r="M24" s="591"/>
      <c r="N24" s="984">
        <f t="shared" si="0"/>
        <v>0</v>
      </c>
      <c r="O24" s="261"/>
    </row>
    <row r="25" spans="1:15" ht="15" customHeight="1" x14ac:dyDescent="0.35">
      <c r="A25" s="259"/>
      <c r="B25" s="982"/>
      <c r="C25" s="263" t="s">
        <v>953</v>
      </c>
      <c r="D25" s="264" t="s">
        <v>1305</v>
      </c>
      <c r="E25" s="264" t="s">
        <v>940</v>
      </c>
      <c r="F25" s="264"/>
      <c r="G25" s="264"/>
      <c r="H25" s="264"/>
      <c r="I25" s="264"/>
      <c r="J25" s="263"/>
      <c r="K25" s="591"/>
      <c r="L25" s="591"/>
      <c r="M25" s="591"/>
      <c r="N25" s="984">
        <f t="shared" si="0"/>
        <v>0</v>
      </c>
      <c r="O25" s="261"/>
    </row>
    <row r="26" spans="1:15" ht="15" customHeight="1" x14ac:dyDescent="0.35">
      <c r="A26" s="259"/>
      <c r="B26" s="982"/>
      <c r="C26" s="332" t="s">
        <v>946</v>
      </c>
      <c r="D26" s="264" t="s">
        <v>942</v>
      </c>
      <c r="E26" s="264" t="s">
        <v>1005</v>
      </c>
      <c r="F26" s="264"/>
      <c r="G26" s="264"/>
      <c r="H26" s="264"/>
      <c r="I26" s="264"/>
      <c r="J26" s="263"/>
      <c r="K26" s="591"/>
      <c r="L26" s="591"/>
      <c r="M26" s="591"/>
      <c r="N26" s="984">
        <f t="shared" si="0"/>
        <v>0</v>
      </c>
      <c r="O26" s="261"/>
    </row>
    <row r="27" spans="1:15" ht="15" customHeight="1" x14ac:dyDescent="0.35">
      <c r="A27" s="259"/>
      <c r="B27" s="982"/>
      <c r="C27" s="332"/>
      <c r="D27" s="112" t="s">
        <v>983</v>
      </c>
      <c r="E27" s="112" t="s">
        <v>1417</v>
      </c>
      <c r="F27" s="333"/>
      <c r="G27" s="112"/>
      <c r="H27" s="112"/>
      <c r="I27" s="264"/>
      <c r="J27" s="263"/>
      <c r="K27" s="591"/>
      <c r="L27" s="591"/>
      <c r="M27" s="591"/>
      <c r="N27" s="984">
        <f t="shared" si="0"/>
        <v>0</v>
      </c>
      <c r="O27" s="261"/>
    </row>
    <row r="28" spans="1:15" ht="15" customHeight="1" x14ac:dyDescent="0.35">
      <c r="A28" s="259"/>
      <c r="B28" s="982"/>
      <c r="C28" s="302" t="s">
        <v>1889</v>
      </c>
      <c r="D28" s="293"/>
      <c r="E28" s="293"/>
      <c r="F28" s="293"/>
      <c r="G28" s="293"/>
      <c r="H28" s="293"/>
      <c r="I28" s="293"/>
      <c r="J28" s="293"/>
      <c r="K28" s="600">
        <f>K29+K30+K31+K32</f>
        <v>0</v>
      </c>
      <c r="L28" s="600">
        <f>L29+L30+L31+L32</f>
        <v>0</v>
      </c>
      <c r="M28" s="917">
        <f>M29+M30+M31+M32</f>
        <v>0</v>
      </c>
      <c r="N28" s="984">
        <f t="shared" si="0"/>
        <v>0</v>
      </c>
      <c r="O28" s="261"/>
    </row>
    <row r="29" spans="1:15" ht="15" customHeight="1" x14ac:dyDescent="0.35">
      <c r="A29" s="259"/>
      <c r="B29" s="982"/>
      <c r="C29" s="263"/>
      <c r="D29" s="264" t="s">
        <v>1303</v>
      </c>
      <c r="E29" s="264" t="s">
        <v>939</v>
      </c>
      <c r="F29" s="264"/>
      <c r="G29" s="264"/>
      <c r="H29" s="264"/>
      <c r="I29" s="264"/>
      <c r="J29" s="263"/>
      <c r="K29" s="591"/>
      <c r="L29" s="591"/>
      <c r="M29" s="591"/>
      <c r="N29" s="984">
        <f t="shared" si="0"/>
        <v>0</v>
      </c>
      <c r="O29" s="261"/>
    </row>
    <row r="30" spans="1:15" ht="15" customHeight="1" x14ac:dyDescent="0.35">
      <c r="A30" s="259"/>
      <c r="B30" s="982"/>
      <c r="C30" s="263"/>
      <c r="D30" s="264" t="s">
        <v>1305</v>
      </c>
      <c r="E30" s="264" t="s">
        <v>940</v>
      </c>
      <c r="F30" s="264"/>
      <c r="G30" s="264"/>
      <c r="H30" s="264"/>
      <c r="I30" s="264"/>
      <c r="J30" s="263"/>
      <c r="K30" s="591"/>
      <c r="L30" s="591"/>
      <c r="M30" s="591"/>
      <c r="N30" s="984">
        <f t="shared" si="0"/>
        <v>0</v>
      </c>
      <c r="O30" s="261"/>
    </row>
    <row r="31" spans="1:15" ht="15" customHeight="1" x14ac:dyDescent="0.35">
      <c r="A31" s="259"/>
      <c r="B31" s="982"/>
      <c r="C31" s="263"/>
      <c r="D31" s="264" t="s">
        <v>942</v>
      </c>
      <c r="E31" s="264" t="s">
        <v>1005</v>
      </c>
      <c r="F31" s="264"/>
      <c r="G31" s="264"/>
      <c r="H31" s="264"/>
      <c r="I31" s="264"/>
      <c r="J31" s="263"/>
      <c r="K31" s="591"/>
      <c r="L31" s="591"/>
      <c r="M31" s="591"/>
      <c r="N31" s="984">
        <f>K31+L31+M31</f>
        <v>0</v>
      </c>
      <c r="O31" s="261"/>
    </row>
    <row r="32" spans="1:15" ht="15" customHeight="1" x14ac:dyDescent="0.35">
      <c r="A32" s="259"/>
      <c r="B32" s="982"/>
      <c r="C32" s="263"/>
      <c r="D32" s="264" t="s">
        <v>983</v>
      </c>
      <c r="E32" s="264" t="s">
        <v>1417</v>
      </c>
      <c r="F32" s="264"/>
      <c r="G32" s="264"/>
      <c r="H32" s="264"/>
      <c r="I32" s="264"/>
      <c r="J32" s="263"/>
      <c r="K32" s="591"/>
      <c r="L32" s="591"/>
      <c r="M32" s="591"/>
      <c r="N32" s="984">
        <f>K32+L32+M32</f>
        <v>0</v>
      </c>
      <c r="O32" s="261"/>
    </row>
    <row r="33" spans="1:15" ht="15" customHeight="1" x14ac:dyDescent="0.35">
      <c r="A33" s="259"/>
      <c r="B33" s="982"/>
      <c r="C33" s="1878" t="s">
        <v>1890</v>
      </c>
      <c r="D33" s="263"/>
      <c r="E33" s="263"/>
      <c r="F33" s="263"/>
      <c r="G33" s="263"/>
      <c r="H33" s="263"/>
      <c r="I33" s="263"/>
      <c r="J33" s="255"/>
      <c r="K33" s="594">
        <f>SUM(K34:K37)</f>
        <v>0</v>
      </c>
      <c r="L33" s="594">
        <f t="shared" ref="L33:M33" si="1">SUM(L34:L37)</f>
        <v>0</v>
      </c>
      <c r="M33" s="594">
        <f t="shared" si="1"/>
        <v>0</v>
      </c>
      <c r="N33" s="984">
        <f>SUM(N34:N37)</f>
        <v>0</v>
      </c>
      <c r="O33" s="261"/>
    </row>
    <row r="34" spans="1:15" ht="15" customHeight="1" x14ac:dyDescent="0.35">
      <c r="A34" s="259"/>
      <c r="B34" s="982"/>
      <c r="C34" s="1878"/>
      <c r="D34" s="264" t="s">
        <v>1303</v>
      </c>
      <c r="E34" s="264" t="s">
        <v>939</v>
      </c>
      <c r="F34" s="263"/>
      <c r="G34" s="263"/>
      <c r="H34" s="263"/>
      <c r="I34" s="263"/>
      <c r="J34" s="255"/>
      <c r="K34" s="591"/>
      <c r="L34" s="591"/>
      <c r="M34" s="591"/>
      <c r="N34" s="984">
        <f>SUM(K34:M34)</f>
        <v>0</v>
      </c>
      <c r="O34" s="261"/>
    </row>
    <row r="35" spans="1:15" ht="15" customHeight="1" x14ac:dyDescent="0.35">
      <c r="A35" s="259"/>
      <c r="B35" s="982"/>
      <c r="C35" s="1878"/>
      <c r="D35" s="264" t="s">
        <v>1305</v>
      </c>
      <c r="E35" s="264" t="s">
        <v>940</v>
      </c>
      <c r="F35" s="263"/>
      <c r="G35" s="263"/>
      <c r="H35" s="263"/>
      <c r="I35" s="263"/>
      <c r="J35" s="255"/>
      <c r="K35" s="591"/>
      <c r="L35" s="591"/>
      <c r="M35" s="591"/>
      <c r="N35" s="984">
        <f t="shared" ref="N35:N37" si="2">SUM(K35:M35)</f>
        <v>0</v>
      </c>
      <c r="O35" s="261"/>
    </row>
    <row r="36" spans="1:15" ht="15" customHeight="1" x14ac:dyDescent="0.35">
      <c r="A36" s="259"/>
      <c r="B36" s="982"/>
      <c r="C36" s="1878"/>
      <c r="D36" s="264" t="s">
        <v>942</v>
      </c>
      <c r="E36" s="264" t="s">
        <v>1005</v>
      </c>
      <c r="F36" s="263"/>
      <c r="G36" s="263"/>
      <c r="H36" s="263"/>
      <c r="I36" s="263"/>
      <c r="J36" s="255"/>
      <c r="K36" s="591"/>
      <c r="L36" s="591"/>
      <c r="M36" s="591"/>
      <c r="N36" s="984">
        <f t="shared" si="2"/>
        <v>0</v>
      </c>
      <c r="O36" s="261"/>
    </row>
    <row r="37" spans="1:15" ht="15" customHeight="1" x14ac:dyDescent="0.35">
      <c r="A37" s="259"/>
      <c r="B37" s="982"/>
      <c r="C37" s="1878"/>
      <c r="D37" s="264" t="s">
        <v>983</v>
      </c>
      <c r="E37" s="264" t="s">
        <v>1417</v>
      </c>
      <c r="F37" s="263"/>
      <c r="G37" s="263"/>
      <c r="H37" s="263"/>
      <c r="I37" s="263"/>
      <c r="J37" s="255"/>
      <c r="K37" s="591"/>
      <c r="L37" s="591"/>
      <c r="M37" s="591"/>
      <c r="N37" s="984">
        <f t="shared" si="2"/>
        <v>0</v>
      </c>
      <c r="O37" s="261"/>
    </row>
    <row r="38" spans="1:15" ht="15" customHeight="1" x14ac:dyDescent="0.35">
      <c r="A38" s="259"/>
      <c r="B38" s="982" t="s">
        <v>24</v>
      </c>
      <c r="C38" s="486" t="s">
        <v>1418</v>
      </c>
      <c r="D38" s="489"/>
      <c r="E38" s="490"/>
      <c r="F38" s="427"/>
      <c r="G38" s="427"/>
      <c r="H38" s="427"/>
      <c r="I38" s="427"/>
      <c r="J38" s="432"/>
      <c r="K38" s="911">
        <f>K39+K44</f>
        <v>0</v>
      </c>
      <c r="L38" s="911">
        <f>L39+L44</f>
        <v>0</v>
      </c>
      <c r="M38" s="919">
        <f>M39+M44</f>
        <v>0</v>
      </c>
      <c r="N38" s="984">
        <f t="shared" si="0"/>
        <v>0</v>
      </c>
      <c r="O38" s="261"/>
    </row>
    <row r="39" spans="1:15" ht="15" customHeight="1" x14ac:dyDescent="0.35">
      <c r="A39" s="259"/>
      <c r="B39" s="982"/>
      <c r="C39" s="108" t="s">
        <v>2515</v>
      </c>
      <c r="D39" s="293"/>
      <c r="E39" s="293"/>
      <c r="F39" s="108"/>
      <c r="G39" s="108"/>
      <c r="H39" s="293"/>
      <c r="I39" s="293"/>
      <c r="J39" s="293"/>
      <c r="K39" s="913">
        <f>K40+K41+K42+K43</f>
        <v>0</v>
      </c>
      <c r="L39" s="913">
        <f>L40+L41+L42+L43</f>
        <v>0</v>
      </c>
      <c r="M39" s="918">
        <f>M40+M41+M42+M43</f>
        <v>0</v>
      </c>
      <c r="N39" s="984">
        <f t="shared" si="0"/>
        <v>0</v>
      </c>
      <c r="O39" s="261"/>
    </row>
    <row r="40" spans="1:15" ht="15" customHeight="1" x14ac:dyDescent="0.35">
      <c r="A40" s="259"/>
      <c r="B40" s="982"/>
      <c r="C40" s="263"/>
      <c r="D40" s="264" t="s">
        <v>1303</v>
      </c>
      <c r="E40" s="264" t="s">
        <v>939</v>
      </c>
      <c r="F40" s="264"/>
      <c r="G40" s="264"/>
      <c r="H40" s="264"/>
      <c r="I40" s="264"/>
      <c r="J40" s="263"/>
      <c r="K40" s="591"/>
      <c r="L40" s="591"/>
      <c r="M40" s="591"/>
      <c r="N40" s="984">
        <f>K40+L40+M40</f>
        <v>0</v>
      </c>
      <c r="O40" s="261"/>
    </row>
    <row r="41" spans="1:15" ht="15" customHeight="1" x14ac:dyDescent="0.35">
      <c r="A41" s="259"/>
      <c r="B41" s="982"/>
      <c r="C41" s="263"/>
      <c r="D41" s="264" t="s">
        <v>1305</v>
      </c>
      <c r="E41" s="264" t="s">
        <v>940</v>
      </c>
      <c r="F41" s="264"/>
      <c r="G41" s="264"/>
      <c r="H41" s="264"/>
      <c r="I41" s="264"/>
      <c r="J41" s="263"/>
      <c r="K41" s="591"/>
      <c r="L41" s="591"/>
      <c r="M41" s="591"/>
      <c r="N41" s="984">
        <f t="shared" si="0"/>
        <v>0</v>
      </c>
      <c r="O41" s="261"/>
    </row>
    <row r="42" spans="1:15" ht="15" customHeight="1" x14ac:dyDescent="0.35">
      <c r="A42" s="259"/>
      <c r="B42" s="982"/>
      <c r="C42" s="263"/>
      <c r="D42" s="264" t="s">
        <v>942</v>
      </c>
      <c r="E42" s="264" t="s">
        <v>1005</v>
      </c>
      <c r="F42" s="264"/>
      <c r="G42" s="264"/>
      <c r="H42" s="264"/>
      <c r="I42" s="264"/>
      <c r="J42" s="263"/>
      <c r="K42" s="591"/>
      <c r="L42" s="591"/>
      <c r="M42" s="591"/>
      <c r="N42" s="984">
        <f t="shared" si="0"/>
        <v>0</v>
      </c>
      <c r="O42" s="261"/>
    </row>
    <row r="43" spans="1:15" ht="15" customHeight="1" x14ac:dyDescent="0.35">
      <c r="A43" s="259"/>
      <c r="B43" s="982"/>
      <c r="C43" s="263"/>
      <c r="D43" s="264" t="s">
        <v>983</v>
      </c>
      <c r="E43" s="264" t="s">
        <v>1417</v>
      </c>
      <c r="F43" s="264"/>
      <c r="G43" s="264"/>
      <c r="H43" s="264"/>
      <c r="I43" s="264"/>
      <c r="J43" s="263"/>
      <c r="K43" s="591"/>
      <c r="L43" s="591"/>
      <c r="M43" s="591"/>
      <c r="N43" s="985">
        <f t="shared" si="0"/>
        <v>0</v>
      </c>
      <c r="O43" s="261"/>
    </row>
    <row r="44" spans="1:15" ht="15" customHeight="1" x14ac:dyDescent="0.35">
      <c r="A44" s="259"/>
      <c r="B44" s="982"/>
      <c r="C44" s="293" t="s">
        <v>1891</v>
      </c>
      <c r="D44" s="293"/>
      <c r="E44" s="293"/>
      <c r="F44" s="293"/>
      <c r="G44" s="293"/>
      <c r="H44" s="293"/>
      <c r="I44" s="293"/>
      <c r="J44" s="293"/>
      <c r="K44" s="600">
        <f>K45+K46+K47+K48</f>
        <v>0</v>
      </c>
      <c r="L44" s="600">
        <f>L45+L46+L47+L48</f>
        <v>0</v>
      </c>
      <c r="M44" s="917">
        <f>M45+M46+M47+M48</f>
        <v>0</v>
      </c>
      <c r="N44" s="984">
        <f t="shared" si="0"/>
        <v>0</v>
      </c>
      <c r="O44" s="261"/>
    </row>
    <row r="45" spans="1:15" ht="15" customHeight="1" x14ac:dyDescent="0.35">
      <c r="A45" s="259"/>
      <c r="B45" s="982"/>
      <c r="C45" s="263"/>
      <c r="D45" s="264" t="s">
        <v>1303</v>
      </c>
      <c r="E45" s="264" t="s">
        <v>939</v>
      </c>
      <c r="F45" s="264"/>
      <c r="G45" s="264"/>
      <c r="H45" s="264"/>
      <c r="I45" s="264"/>
      <c r="J45" s="263"/>
      <c r="K45" s="591"/>
      <c r="L45" s="591"/>
      <c r="M45" s="591"/>
      <c r="N45" s="984">
        <f t="shared" si="0"/>
        <v>0</v>
      </c>
      <c r="O45" s="261"/>
    </row>
    <row r="46" spans="1:15" ht="15" customHeight="1" x14ac:dyDescent="0.35">
      <c r="A46" s="259"/>
      <c r="B46" s="982"/>
      <c r="C46" s="263"/>
      <c r="D46" s="264" t="s">
        <v>1305</v>
      </c>
      <c r="E46" s="264" t="s">
        <v>940</v>
      </c>
      <c r="F46" s="264"/>
      <c r="G46" s="264"/>
      <c r="H46" s="264"/>
      <c r="I46" s="264"/>
      <c r="J46" s="263"/>
      <c r="K46" s="591"/>
      <c r="L46" s="591"/>
      <c r="M46" s="591"/>
      <c r="N46" s="984">
        <f t="shared" si="0"/>
        <v>0</v>
      </c>
      <c r="O46" s="261"/>
    </row>
    <row r="47" spans="1:15" ht="15" customHeight="1" x14ac:dyDescent="0.35">
      <c r="A47" s="259"/>
      <c r="B47" s="982"/>
      <c r="C47" s="263"/>
      <c r="D47" s="264" t="s">
        <v>942</v>
      </c>
      <c r="E47" s="264" t="s">
        <v>1005</v>
      </c>
      <c r="F47" s="264"/>
      <c r="G47" s="264"/>
      <c r="H47" s="264"/>
      <c r="I47" s="264"/>
      <c r="J47" s="263"/>
      <c r="K47" s="591"/>
      <c r="L47" s="591"/>
      <c r="M47" s="591"/>
      <c r="N47" s="984">
        <f t="shared" si="0"/>
        <v>0</v>
      </c>
      <c r="O47" s="261"/>
    </row>
    <row r="48" spans="1:15" ht="15" customHeight="1" x14ac:dyDescent="0.35">
      <c r="A48" s="259"/>
      <c r="B48" s="982"/>
      <c r="C48" s="263"/>
      <c r="D48" s="264" t="s">
        <v>983</v>
      </c>
      <c r="E48" s="264" t="s">
        <v>1417</v>
      </c>
      <c r="F48" s="264"/>
      <c r="G48" s="264"/>
      <c r="H48" s="264"/>
      <c r="I48" s="264"/>
      <c r="J48" s="263"/>
      <c r="K48" s="591"/>
      <c r="L48" s="591"/>
      <c r="M48" s="591"/>
      <c r="N48" s="984">
        <f t="shared" si="0"/>
        <v>0</v>
      </c>
      <c r="O48" s="261"/>
    </row>
    <row r="49" spans="1:15" ht="15" customHeight="1" x14ac:dyDescent="0.35">
      <c r="A49" s="259"/>
      <c r="B49" s="982" t="s">
        <v>25</v>
      </c>
      <c r="C49" s="893" t="s">
        <v>1419</v>
      </c>
      <c r="D49" s="898"/>
      <c r="E49" s="898"/>
      <c r="F49" s="898"/>
      <c r="G49" s="898"/>
      <c r="H49" s="898"/>
      <c r="I49" s="898"/>
      <c r="J49" s="553"/>
      <c r="K49" s="907"/>
      <c r="L49" s="908"/>
      <c r="M49" s="909"/>
      <c r="N49" s="984">
        <f>K49+L49+M49</f>
        <v>0</v>
      </c>
      <c r="O49" s="261"/>
    </row>
    <row r="50" spans="1:15" ht="15" customHeight="1" x14ac:dyDescent="0.35">
      <c r="A50" s="259"/>
      <c r="B50" s="982" t="s">
        <v>26</v>
      </c>
      <c r="C50" s="427" t="s">
        <v>1299</v>
      </c>
      <c r="D50" s="426"/>
      <c r="E50" s="426"/>
      <c r="F50" s="426"/>
      <c r="G50" s="426"/>
      <c r="H50" s="426"/>
      <c r="I50" s="426"/>
      <c r="J50" s="426"/>
      <c r="K50" s="911">
        <f>K52+K65</f>
        <v>0</v>
      </c>
      <c r="L50" s="911">
        <f>L52+L65</f>
        <v>0</v>
      </c>
      <c r="M50" s="919">
        <f>M52+M65</f>
        <v>0</v>
      </c>
      <c r="N50" s="984">
        <f>K50+L50+M50</f>
        <v>0</v>
      </c>
      <c r="O50" s="261"/>
    </row>
    <row r="51" spans="1:15" ht="15" customHeight="1" x14ac:dyDescent="0.35">
      <c r="A51" s="259"/>
      <c r="B51" s="982"/>
      <c r="C51" s="262"/>
      <c r="D51" s="264" t="s">
        <v>1880</v>
      </c>
      <c r="E51" s="263"/>
      <c r="F51" s="263"/>
      <c r="G51" s="263"/>
      <c r="H51" s="263"/>
      <c r="I51" s="263"/>
      <c r="J51" s="263"/>
      <c r="K51" s="591"/>
      <c r="L51" s="591"/>
      <c r="M51" s="1149"/>
      <c r="N51" s="984">
        <f>K51+L51+M51</f>
        <v>0</v>
      </c>
      <c r="O51" s="261"/>
    </row>
    <row r="52" spans="1:15" ht="15" customHeight="1" x14ac:dyDescent="0.35">
      <c r="A52" s="259"/>
      <c r="B52" s="982"/>
      <c r="C52" s="293" t="s">
        <v>1892</v>
      </c>
      <c r="D52" s="293"/>
      <c r="E52" s="293"/>
      <c r="F52" s="293"/>
      <c r="G52" s="293"/>
      <c r="H52" s="293"/>
      <c r="I52" s="293"/>
      <c r="J52" s="293"/>
      <c r="K52" s="600">
        <f>K57+K58+K59+K60+K64</f>
        <v>0</v>
      </c>
      <c r="L52" s="600">
        <f>L57+L58+L59+L60+L64</f>
        <v>0</v>
      </c>
      <c r="M52" s="917">
        <f>M57+M58+M59+M60+M64</f>
        <v>0</v>
      </c>
      <c r="N52" s="984">
        <f t="shared" si="0"/>
        <v>0</v>
      </c>
      <c r="O52" s="261"/>
    </row>
    <row r="53" spans="1:15" ht="15" customHeight="1" x14ac:dyDescent="0.35">
      <c r="A53" s="259"/>
      <c r="B53" s="982"/>
      <c r="C53" s="739"/>
      <c r="D53" s="264" t="s">
        <v>2616</v>
      </c>
      <c r="E53" s="739"/>
      <c r="F53" s="739"/>
      <c r="G53" s="739"/>
      <c r="H53" s="739"/>
      <c r="I53" s="739"/>
      <c r="J53" s="739"/>
      <c r="K53" s="1941"/>
      <c r="L53" s="1943"/>
      <c r="M53" s="1944"/>
      <c r="N53" s="984">
        <f t="shared" ref="N53:N56" si="3">K53+L53+M53</f>
        <v>0</v>
      </c>
      <c r="O53" s="261"/>
    </row>
    <row r="54" spans="1:15" ht="15" customHeight="1" x14ac:dyDescent="0.35">
      <c r="A54" s="259"/>
      <c r="B54" s="982"/>
      <c r="C54" s="739"/>
      <c r="D54" s="264" t="s">
        <v>2613</v>
      </c>
      <c r="E54" s="739"/>
      <c r="F54" s="739"/>
      <c r="G54" s="739"/>
      <c r="H54" s="739"/>
      <c r="I54" s="739"/>
      <c r="J54" s="739"/>
      <c r="K54" s="1941"/>
      <c r="L54" s="1943"/>
      <c r="M54" s="1944"/>
      <c r="N54" s="984">
        <f t="shared" si="3"/>
        <v>0</v>
      </c>
      <c r="O54" s="261"/>
    </row>
    <row r="55" spans="1:15" ht="15" customHeight="1" x14ac:dyDescent="0.35">
      <c r="A55" s="259"/>
      <c r="B55" s="982"/>
      <c r="C55" s="739"/>
      <c r="D55" s="264" t="s">
        <v>2614</v>
      </c>
      <c r="E55" s="739"/>
      <c r="F55" s="739"/>
      <c r="G55" s="739"/>
      <c r="H55" s="739"/>
      <c r="I55" s="739"/>
      <c r="J55" s="739"/>
      <c r="K55" s="1941"/>
      <c r="L55" s="1943"/>
      <c r="M55" s="1944"/>
      <c r="N55" s="984">
        <f t="shared" si="3"/>
        <v>0</v>
      </c>
      <c r="O55" s="261"/>
    </row>
    <row r="56" spans="1:15" ht="15" customHeight="1" x14ac:dyDescent="0.35">
      <c r="A56" s="259"/>
      <c r="B56" s="982"/>
      <c r="C56" s="739"/>
      <c r="D56" s="264" t="s">
        <v>2615</v>
      </c>
      <c r="E56" s="739"/>
      <c r="F56" s="739"/>
      <c r="G56" s="739"/>
      <c r="H56" s="739"/>
      <c r="I56" s="739"/>
      <c r="J56" s="739"/>
      <c r="K56" s="1941"/>
      <c r="L56" s="1943"/>
      <c r="M56" s="1944"/>
      <c r="N56" s="984">
        <f t="shared" si="3"/>
        <v>0</v>
      </c>
      <c r="O56" s="261"/>
    </row>
    <row r="57" spans="1:15" ht="15" customHeight="1" x14ac:dyDescent="0.35">
      <c r="A57" s="259"/>
      <c r="B57" s="982"/>
      <c r="C57" s="334"/>
      <c r="D57" s="335" t="s">
        <v>1303</v>
      </c>
      <c r="E57" s="336" t="s">
        <v>849</v>
      </c>
      <c r="F57" s="335"/>
      <c r="G57" s="336"/>
      <c r="H57" s="335"/>
      <c r="I57" s="334"/>
      <c r="J57" s="337"/>
      <c r="K57" s="591"/>
      <c r="L57" s="592"/>
      <c r="M57" s="593"/>
      <c r="N57" s="984">
        <f t="shared" si="0"/>
        <v>0</v>
      </c>
      <c r="O57" s="261"/>
    </row>
    <row r="58" spans="1:15" ht="15" customHeight="1" x14ac:dyDescent="0.35">
      <c r="A58" s="259"/>
      <c r="B58" s="982"/>
      <c r="C58" s="263"/>
      <c r="D58" s="264" t="s">
        <v>1305</v>
      </c>
      <c r="E58" s="338" t="s">
        <v>843</v>
      </c>
      <c r="F58" s="264"/>
      <c r="G58" s="338"/>
      <c r="H58" s="264"/>
      <c r="I58" s="263"/>
      <c r="J58" s="255"/>
      <c r="K58" s="591"/>
      <c r="L58" s="592"/>
      <c r="M58" s="593"/>
      <c r="N58" s="984">
        <f t="shared" si="0"/>
        <v>0</v>
      </c>
      <c r="O58" s="261"/>
    </row>
    <row r="59" spans="1:15" ht="15" customHeight="1" x14ac:dyDescent="0.35">
      <c r="A59" s="259"/>
      <c r="B59" s="982"/>
      <c r="C59" s="110"/>
      <c r="D59" s="112" t="s">
        <v>928</v>
      </c>
      <c r="E59" s="111" t="s">
        <v>850</v>
      </c>
      <c r="F59" s="112"/>
      <c r="G59" s="111"/>
      <c r="H59" s="112"/>
      <c r="I59" s="110"/>
      <c r="J59" s="339"/>
      <c r="K59" s="591"/>
      <c r="L59" s="592"/>
      <c r="M59" s="593"/>
      <c r="N59" s="984">
        <f t="shared" si="0"/>
        <v>0</v>
      </c>
      <c r="O59" s="261"/>
    </row>
    <row r="60" spans="1:15" ht="15" customHeight="1" x14ac:dyDescent="0.35">
      <c r="A60" s="259"/>
      <c r="B60" s="982"/>
      <c r="C60" s="263"/>
      <c r="D60" s="264" t="s">
        <v>929</v>
      </c>
      <c r="E60" s="264" t="s">
        <v>1420</v>
      </c>
      <c r="F60" s="264"/>
      <c r="G60" s="264"/>
      <c r="H60" s="264"/>
      <c r="I60" s="110"/>
      <c r="J60" s="110"/>
      <c r="K60" s="594">
        <f>SUM(K61,K63)</f>
        <v>0</v>
      </c>
      <c r="L60" s="594">
        <f>SUM(L61,L63)</f>
        <v>0</v>
      </c>
      <c r="M60" s="731">
        <f>SUM(M61,M63)</f>
        <v>0</v>
      </c>
      <c r="N60" s="984">
        <f t="shared" si="0"/>
        <v>0</v>
      </c>
      <c r="O60" s="261"/>
    </row>
    <row r="61" spans="1:15" ht="15" customHeight="1" x14ac:dyDescent="0.35">
      <c r="A61" s="259"/>
      <c r="B61" s="982"/>
      <c r="C61" s="253"/>
      <c r="D61" s="253"/>
      <c r="E61" s="253" t="s">
        <v>1894</v>
      </c>
      <c r="F61" s="253"/>
      <c r="G61" s="253"/>
      <c r="H61" s="253"/>
      <c r="I61" s="334"/>
      <c r="J61" s="334"/>
      <c r="K61" s="591"/>
      <c r="L61" s="592"/>
      <c r="M61" s="593"/>
      <c r="N61" s="984">
        <f t="shared" si="0"/>
        <v>0</v>
      </c>
      <c r="O61" s="261"/>
    </row>
    <row r="62" spans="1:15" ht="15" customHeight="1" x14ac:dyDescent="0.35">
      <c r="A62" s="259"/>
      <c r="B62" s="982"/>
      <c r="C62" s="264"/>
      <c r="D62" s="264"/>
      <c r="E62" s="340"/>
      <c r="F62" s="264" t="s">
        <v>1421</v>
      </c>
      <c r="G62" s="340"/>
      <c r="H62" s="264"/>
      <c r="I62" s="264"/>
      <c r="J62" s="341"/>
      <c r="K62" s="591"/>
      <c r="L62" s="592"/>
      <c r="M62" s="593"/>
      <c r="N62" s="984">
        <f t="shared" si="0"/>
        <v>0</v>
      </c>
      <c r="O62" s="261"/>
    </row>
    <row r="63" spans="1:15" ht="15" customHeight="1" x14ac:dyDescent="0.35">
      <c r="A63" s="259"/>
      <c r="B63" s="982"/>
      <c r="C63" s="263"/>
      <c r="D63" s="263"/>
      <c r="E63" s="263" t="s">
        <v>1895</v>
      </c>
      <c r="F63" s="263"/>
      <c r="G63" s="263"/>
      <c r="H63" s="263"/>
      <c r="I63" s="263"/>
      <c r="J63" s="255"/>
      <c r="K63" s="591"/>
      <c r="L63" s="592"/>
      <c r="M63" s="593"/>
      <c r="N63" s="984">
        <f t="shared" si="0"/>
        <v>0</v>
      </c>
      <c r="O63" s="261"/>
    </row>
    <row r="64" spans="1:15" ht="15" customHeight="1" x14ac:dyDescent="0.35">
      <c r="A64" s="259"/>
      <c r="B64" s="982"/>
      <c r="C64" s="110"/>
      <c r="D64" s="112" t="s">
        <v>992</v>
      </c>
      <c r="E64" s="112" t="s">
        <v>952</v>
      </c>
      <c r="F64" s="264"/>
      <c r="G64" s="110"/>
      <c r="H64" s="110"/>
      <c r="I64" s="110"/>
      <c r="J64" s="263"/>
      <c r="K64" s="591"/>
      <c r="L64" s="592"/>
      <c r="M64" s="593"/>
      <c r="N64" s="984">
        <f t="shared" si="0"/>
        <v>0</v>
      </c>
      <c r="O64" s="261"/>
    </row>
    <row r="65" spans="1:17" ht="15" customHeight="1" x14ac:dyDescent="0.35">
      <c r="A65" s="259"/>
      <c r="B65" s="982"/>
      <c r="C65" s="293" t="s">
        <v>1893</v>
      </c>
      <c r="D65" s="293"/>
      <c r="E65" s="293"/>
      <c r="F65" s="293"/>
      <c r="G65" s="293"/>
      <c r="H65" s="293"/>
      <c r="I65" s="293"/>
      <c r="J65" s="293"/>
      <c r="K65" s="600">
        <f>SUM(K70,K71,K72,K73,K74)</f>
        <v>0</v>
      </c>
      <c r="L65" s="600">
        <f>SUM(L70,L71,L72,L73,L74)</f>
        <v>0</v>
      </c>
      <c r="M65" s="917">
        <f>SUM(M70,M71,M72,M73,M74)</f>
        <v>0</v>
      </c>
      <c r="N65" s="984">
        <f>K65+L65+M65</f>
        <v>0</v>
      </c>
      <c r="O65" s="261"/>
    </row>
    <row r="66" spans="1:17" ht="15" customHeight="1" x14ac:dyDescent="0.35">
      <c r="A66" s="259"/>
      <c r="B66" s="982"/>
      <c r="C66" s="739"/>
      <c r="D66" s="264" t="s">
        <v>2616</v>
      </c>
      <c r="E66" s="739"/>
      <c r="F66" s="739"/>
      <c r="G66" s="739"/>
      <c r="H66" s="739"/>
      <c r="I66" s="739"/>
      <c r="J66" s="739"/>
      <c r="K66" s="1941"/>
      <c r="L66" s="1941"/>
      <c r="M66" s="1942"/>
      <c r="N66" s="984">
        <f>K66+L66+M66</f>
        <v>0</v>
      </c>
      <c r="O66" s="261"/>
    </row>
    <row r="67" spans="1:17" ht="15" customHeight="1" x14ac:dyDescent="0.35">
      <c r="A67" s="259"/>
      <c r="B67" s="982"/>
      <c r="C67" s="739"/>
      <c r="D67" s="264" t="s">
        <v>2613</v>
      </c>
      <c r="E67" s="739"/>
      <c r="F67" s="739"/>
      <c r="G67" s="739"/>
      <c r="H67" s="739"/>
      <c r="I67" s="739"/>
      <c r="J67" s="739"/>
      <c r="K67" s="1941"/>
      <c r="L67" s="1941"/>
      <c r="M67" s="1942"/>
      <c r="N67" s="984">
        <f t="shared" si="0"/>
        <v>0</v>
      </c>
      <c r="O67" s="261"/>
    </row>
    <row r="68" spans="1:17" ht="15" customHeight="1" x14ac:dyDescent="0.35">
      <c r="A68" s="259"/>
      <c r="B68" s="982"/>
      <c r="C68" s="739"/>
      <c r="D68" s="264" t="s">
        <v>2614</v>
      </c>
      <c r="E68" s="739"/>
      <c r="F68" s="739"/>
      <c r="G68" s="739"/>
      <c r="H68" s="739"/>
      <c r="I68" s="739"/>
      <c r="J68" s="739"/>
      <c r="K68" s="1941"/>
      <c r="L68" s="1941"/>
      <c r="M68" s="1942"/>
      <c r="N68" s="984">
        <f t="shared" si="0"/>
        <v>0</v>
      </c>
      <c r="O68" s="261"/>
    </row>
    <row r="69" spans="1:17" ht="15" customHeight="1" x14ac:dyDescent="0.35">
      <c r="A69" s="259"/>
      <c r="B69" s="982"/>
      <c r="C69" s="739"/>
      <c r="D69" s="264" t="s">
        <v>2615</v>
      </c>
      <c r="E69" s="739"/>
      <c r="F69" s="739"/>
      <c r="G69" s="739"/>
      <c r="H69" s="739"/>
      <c r="I69" s="739"/>
      <c r="J69" s="739"/>
      <c r="K69" s="1941"/>
      <c r="L69" s="1941"/>
      <c r="M69" s="1942"/>
      <c r="N69" s="984">
        <f t="shared" si="0"/>
        <v>0</v>
      </c>
      <c r="O69" s="261"/>
    </row>
    <row r="70" spans="1:17" ht="15" customHeight="1" x14ac:dyDescent="0.35">
      <c r="A70" s="259"/>
      <c r="B70" s="982"/>
      <c r="C70" s="334"/>
      <c r="D70" s="335" t="s">
        <v>1303</v>
      </c>
      <c r="E70" s="336" t="s">
        <v>849</v>
      </c>
      <c r="F70" s="335"/>
      <c r="G70" s="336"/>
      <c r="H70" s="335"/>
      <c r="I70" s="334"/>
      <c r="J70" s="337"/>
      <c r="K70" s="591"/>
      <c r="L70" s="591"/>
      <c r="M70" s="591"/>
      <c r="N70" s="984">
        <f t="shared" si="0"/>
        <v>0</v>
      </c>
      <c r="O70" s="261"/>
      <c r="P70" s="1875"/>
      <c r="Q70" s="333"/>
    </row>
    <row r="71" spans="1:17" ht="15" customHeight="1" x14ac:dyDescent="0.35">
      <c r="A71" s="259"/>
      <c r="B71" s="982"/>
      <c r="C71" s="263"/>
      <c r="D71" s="264" t="s">
        <v>1305</v>
      </c>
      <c r="E71" s="338" t="s">
        <v>2516</v>
      </c>
      <c r="F71" s="264"/>
      <c r="G71" s="338"/>
      <c r="H71" s="264"/>
      <c r="I71" s="263"/>
      <c r="J71" s="255"/>
      <c r="K71" s="591"/>
      <c r="L71" s="591"/>
      <c r="M71" s="591"/>
      <c r="N71" s="984">
        <f t="shared" si="0"/>
        <v>0</v>
      </c>
      <c r="O71" s="261"/>
      <c r="P71" s="1875"/>
      <c r="Q71" s="333"/>
    </row>
    <row r="72" spans="1:17" ht="15" customHeight="1" x14ac:dyDescent="0.35">
      <c r="A72" s="259"/>
      <c r="B72" s="982"/>
      <c r="C72" s="110"/>
      <c r="D72" s="112" t="s">
        <v>928</v>
      </c>
      <c r="E72" s="111" t="s">
        <v>2517</v>
      </c>
      <c r="F72" s="112"/>
      <c r="G72" s="111"/>
      <c r="H72" s="112"/>
      <c r="I72" s="110"/>
      <c r="J72" s="339"/>
      <c r="K72" s="591"/>
      <c r="L72" s="591"/>
      <c r="M72" s="591"/>
      <c r="N72" s="984">
        <f t="shared" si="0"/>
        <v>0</v>
      </c>
      <c r="O72" s="261"/>
      <c r="P72" s="1876"/>
      <c r="Q72" s="333"/>
    </row>
    <row r="73" spans="1:17" ht="15" customHeight="1" x14ac:dyDescent="0.35">
      <c r="A73" s="259"/>
      <c r="B73" s="982"/>
      <c r="C73" s="263"/>
      <c r="D73" s="264" t="s">
        <v>929</v>
      </c>
      <c r="E73" s="264" t="s">
        <v>2518</v>
      </c>
      <c r="F73" s="264"/>
      <c r="G73" s="264"/>
      <c r="H73" s="264"/>
      <c r="I73" s="110"/>
      <c r="J73" s="110"/>
      <c r="K73" s="591"/>
      <c r="L73" s="591"/>
      <c r="M73" s="591"/>
      <c r="N73" s="984">
        <f t="shared" si="0"/>
        <v>0</v>
      </c>
      <c r="O73" s="261"/>
      <c r="P73" s="1877"/>
      <c r="Q73" s="333"/>
    </row>
    <row r="74" spans="1:17" ht="15" customHeight="1" x14ac:dyDescent="0.35">
      <c r="A74" s="259"/>
      <c r="B74" s="982"/>
      <c r="C74" s="110"/>
      <c r="D74" s="112" t="s">
        <v>992</v>
      </c>
      <c r="E74" s="264" t="s">
        <v>952</v>
      </c>
      <c r="F74" s="264"/>
      <c r="G74" s="263"/>
      <c r="H74" s="110"/>
      <c r="I74" s="110"/>
      <c r="J74" s="263"/>
      <c r="K74" s="591"/>
      <c r="L74" s="591"/>
      <c r="M74" s="591"/>
      <c r="N74" s="984">
        <f t="shared" si="0"/>
        <v>0</v>
      </c>
      <c r="O74" s="261"/>
      <c r="P74" s="1877"/>
      <c r="Q74" s="333"/>
    </row>
    <row r="75" spans="1:17" ht="15" customHeight="1" x14ac:dyDescent="0.35">
      <c r="A75" s="259"/>
      <c r="B75" s="982" t="s">
        <v>27</v>
      </c>
      <c r="C75" s="486" t="s">
        <v>1422</v>
      </c>
      <c r="D75" s="427"/>
      <c r="E75" s="427"/>
      <c r="F75" s="427"/>
      <c r="G75" s="427"/>
      <c r="H75" s="426"/>
      <c r="I75" s="426"/>
      <c r="J75" s="426"/>
      <c r="K75" s="911">
        <f>K76+K79+K80</f>
        <v>0</v>
      </c>
      <c r="L75" s="911">
        <f>L76+L79+L80</f>
        <v>0</v>
      </c>
      <c r="M75" s="911">
        <f>M76+M79+M80</f>
        <v>0</v>
      </c>
      <c r="N75" s="984">
        <f t="shared" si="0"/>
        <v>0</v>
      </c>
      <c r="O75" s="261"/>
    </row>
    <row r="76" spans="1:17" ht="15" customHeight="1" x14ac:dyDescent="0.35">
      <c r="A76" s="259"/>
      <c r="B76" s="982"/>
      <c r="C76" s="293" t="s">
        <v>1896</v>
      </c>
      <c r="D76" s="293"/>
      <c r="E76" s="293"/>
      <c r="F76" s="293"/>
      <c r="G76" s="293"/>
      <c r="H76" s="293"/>
      <c r="I76" s="293"/>
      <c r="J76" s="293"/>
      <c r="K76" s="600">
        <f>K77+K78</f>
        <v>0</v>
      </c>
      <c r="L76" s="600">
        <f>L77+L78</f>
        <v>0</v>
      </c>
      <c r="M76" s="917">
        <f>M77+M78</f>
        <v>0</v>
      </c>
      <c r="N76" s="984">
        <f t="shared" si="0"/>
        <v>0</v>
      </c>
      <c r="O76" s="261"/>
    </row>
    <row r="77" spans="1:17" ht="15" customHeight="1" x14ac:dyDescent="0.35">
      <c r="A77" s="259"/>
      <c r="B77" s="982"/>
      <c r="C77" s="264"/>
      <c r="D77" s="264" t="s">
        <v>926</v>
      </c>
      <c r="E77" s="338" t="s">
        <v>1304</v>
      </c>
      <c r="F77" s="264"/>
      <c r="G77" s="264"/>
      <c r="H77" s="264"/>
      <c r="I77" s="263"/>
      <c r="J77" s="263"/>
      <c r="K77" s="591"/>
      <c r="L77" s="591"/>
      <c r="M77" s="591"/>
      <c r="N77" s="984">
        <f t="shared" si="0"/>
        <v>0</v>
      </c>
      <c r="O77" s="261"/>
    </row>
    <row r="78" spans="1:17" ht="15" customHeight="1" x14ac:dyDescent="0.35">
      <c r="A78" s="259"/>
      <c r="B78" s="982"/>
      <c r="C78" s="264"/>
      <c r="D78" s="264" t="s">
        <v>927</v>
      </c>
      <c r="E78" s="338" t="s">
        <v>1306</v>
      </c>
      <c r="F78" s="264"/>
      <c r="G78" s="264"/>
      <c r="H78" s="264"/>
      <c r="I78" s="263"/>
      <c r="J78" s="263"/>
      <c r="K78" s="591"/>
      <c r="L78" s="591"/>
      <c r="M78" s="591"/>
      <c r="N78" s="984">
        <f t="shared" si="0"/>
        <v>0</v>
      </c>
      <c r="O78" s="261"/>
    </row>
    <row r="79" spans="1:17" ht="15" customHeight="1" x14ac:dyDescent="0.35">
      <c r="A79" s="259"/>
      <c r="B79" s="982"/>
      <c r="C79" s="263" t="s">
        <v>1897</v>
      </c>
      <c r="D79" s="263"/>
      <c r="E79" s="263"/>
      <c r="F79" s="263"/>
      <c r="G79" s="263"/>
      <c r="H79" s="263"/>
      <c r="I79" s="263"/>
      <c r="J79" s="263"/>
      <c r="K79" s="591"/>
      <c r="L79" s="592"/>
      <c r="M79" s="593"/>
      <c r="N79" s="984">
        <f t="shared" si="0"/>
        <v>0</v>
      </c>
      <c r="O79" s="261"/>
    </row>
    <row r="80" spans="1:17" ht="15" customHeight="1" x14ac:dyDescent="0.35">
      <c r="A80" s="259"/>
      <c r="B80" s="982"/>
      <c r="C80" s="263" t="s">
        <v>1898</v>
      </c>
      <c r="D80" s="263"/>
      <c r="E80" s="334"/>
      <c r="F80" s="334"/>
      <c r="G80" s="334"/>
      <c r="H80" s="334"/>
      <c r="I80" s="334"/>
      <c r="J80" s="334"/>
      <c r="K80" s="597"/>
      <c r="L80" s="598"/>
      <c r="M80" s="599"/>
      <c r="N80" s="984">
        <f t="shared" si="0"/>
        <v>0</v>
      </c>
      <c r="O80" s="261"/>
    </row>
    <row r="81" spans="1:15" ht="15" customHeight="1" x14ac:dyDescent="0.35">
      <c r="A81" s="259"/>
      <c r="B81" s="982" t="s">
        <v>28</v>
      </c>
      <c r="C81" s="896" t="s">
        <v>1770</v>
      </c>
      <c r="D81" s="896"/>
      <c r="E81" s="896"/>
      <c r="F81" s="896"/>
      <c r="G81" s="896"/>
      <c r="H81" s="897"/>
      <c r="I81" s="897"/>
      <c r="J81" s="897"/>
      <c r="K81" s="920"/>
      <c r="L81" s="921"/>
      <c r="M81" s="922"/>
      <c r="N81" s="984">
        <f t="shared" si="0"/>
        <v>0</v>
      </c>
      <c r="O81" s="261"/>
    </row>
    <row r="82" spans="1:15" ht="15" customHeight="1" x14ac:dyDescent="0.35">
      <c r="A82" s="259"/>
      <c r="B82" s="982" t="s">
        <v>29</v>
      </c>
      <c r="C82" s="486" t="s">
        <v>1423</v>
      </c>
      <c r="D82" s="427"/>
      <c r="E82" s="427"/>
      <c r="F82" s="427"/>
      <c r="G82" s="427"/>
      <c r="H82" s="426"/>
      <c r="I82" s="426"/>
      <c r="J82" s="426"/>
      <c r="K82" s="923">
        <f>K83+K84+K85</f>
        <v>0</v>
      </c>
      <c r="L82" s="923">
        <f>L83+L84+L85</f>
        <v>0</v>
      </c>
      <c r="M82" s="924">
        <f>M83+M84+M85</f>
        <v>0</v>
      </c>
      <c r="N82" s="984">
        <f t="shared" si="0"/>
        <v>0</v>
      </c>
      <c r="O82" s="261"/>
    </row>
    <row r="83" spans="1:15" ht="15" customHeight="1" x14ac:dyDescent="0.35">
      <c r="A83" s="259"/>
      <c r="B83" s="982"/>
      <c r="C83" s="342" t="s">
        <v>1899</v>
      </c>
      <c r="D83" s="263"/>
      <c r="E83" s="263"/>
      <c r="F83" s="263"/>
      <c r="G83" s="263"/>
      <c r="H83" s="263"/>
      <c r="I83" s="263"/>
      <c r="J83" s="263"/>
      <c r="K83" s="591"/>
      <c r="L83" s="592"/>
      <c r="M83" s="593"/>
      <c r="N83" s="984">
        <f t="shared" si="0"/>
        <v>0</v>
      </c>
      <c r="O83" s="261"/>
    </row>
    <row r="84" spans="1:15" ht="15" customHeight="1" x14ac:dyDescent="0.35">
      <c r="A84" s="259"/>
      <c r="B84" s="982"/>
      <c r="C84" s="342" t="s">
        <v>1901</v>
      </c>
      <c r="D84" s="263"/>
      <c r="E84" s="263"/>
      <c r="F84" s="263"/>
      <c r="G84" s="263"/>
      <c r="H84" s="263"/>
      <c r="I84" s="263"/>
      <c r="J84" s="263"/>
      <c r="K84" s="591"/>
      <c r="L84" s="592"/>
      <c r="M84" s="593"/>
      <c r="N84" s="984">
        <f t="shared" si="0"/>
        <v>0</v>
      </c>
      <c r="O84" s="261"/>
    </row>
    <row r="85" spans="1:15" ht="15" customHeight="1" x14ac:dyDescent="0.35">
      <c r="A85" s="259"/>
      <c r="B85" s="982"/>
      <c r="C85" s="342" t="s">
        <v>1900</v>
      </c>
      <c r="D85" s="263"/>
      <c r="E85" s="263"/>
      <c r="F85" s="263"/>
      <c r="G85" s="263"/>
      <c r="H85" s="263"/>
      <c r="I85" s="263"/>
      <c r="J85" s="263"/>
      <c r="K85" s="591"/>
      <c r="L85" s="592"/>
      <c r="M85" s="593"/>
      <c r="N85" s="984">
        <f t="shared" si="0"/>
        <v>0</v>
      </c>
      <c r="O85" s="261"/>
    </row>
    <row r="86" spans="1:15" ht="15" customHeight="1" x14ac:dyDescent="0.35">
      <c r="A86" s="259"/>
      <c r="B86" s="982" t="s">
        <v>58</v>
      </c>
      <c r="C86" s="487" t="s">
        <v>1424</v>
      </c>
      <c r="D86" s="427"/>
      <c r="E86" s="427"/>
      <c r="F86" s="427"/>
      <c r="G86" s="427"/>
      <c r="H86" s="426"/>
      <c r="I86" s="426"/>
      <c r="J86" s="426"/>
      <c r="K86" s="925"/>
      <c r="L86" s="926"/>
      <c r="M86" s="927"/>
      <c r="N86" s="984">
        <f t="shared" ref="N86:N113" si="4">K86+L86+M86</f>
        <v>0</v>
      </c>
      <c r="O86" s="261"/>
    </row>
    <row r="87" spans="1:15" ht="15" customHeight="1" x14ac:dyDescent="0.35">
      <c r="A87" s="259"/>
      <c r="B87" s="982" t="s">
        <v>59</v>
      </c>
      <c r="C87" s="486" t="s">
        <v>1425</v>
      </c>
      <c r="D87" s="426"/>
      <c r="E87" s="426"/>
      <c r="F87" s="426"/>
      <c r="G87" s="426"/>
      <c r="H87" s="426"/>
      <c r="I87" s="426"/>
      <c r="J87" s="426"/>
      <c r="K87" s="911">
        <f>K88+K89+K90+K91</f>
        <v>0</v>
      </c>
      <c r="L87" s="911">
        <f>L88+L89+L90+L91</f>
        <v>0</v>
      </c>
      <c r="M87" s="919">
        <f>M88+M89+M90+M91</f>
        <v>0</v>
      </c>
      <c r="N87" s="984">
        <f t="shared" si="4"/>
        <v>0</v>
      </c>
      <c r="O87" s="261"/>
    </row>
    <row r="88" spans="1:15" ht="15" customHeight="1" x14ac:dyDescent="0.35">
      <c r="A88" s="259"/>
      <c r="B88" s="982"/>
      <c r="C88" s="267" t="s">
        <v>1905</v>
      </c>
      <c r="D88" s="263"/>
      <c r="E88" s="263"/>
      <c r="F88" s="263"/>
      <c r="G88" s="263"/>
      <c r="H88" s="263"/>
      <c r="I88" s="263"/>
      <c r="J88" s="263"/>
      <c r="K88" s="591"/>
      <c r="L88" s="592"/>
      <c r="M88" s="593"/>
      <c r="N88" s="984">
        <f t="shared" si="4"/>
        <v>0</v>
      </c>
      <c r="O88" s="261"/>
    </row>
    <row r="89" spans="1:15" ht="15" customHeight="1" x14ac:dyDescent="0.35">
      <c r="A89" s="259"/>
      <c r="B89" s="982"/>
      <c r="C89" s="267" t="s">
        <v>1904</v>
      </c>
      <c r="D89" s="263"/>
      <c r="E89" s="263"/>
      <c r="F89" s="263"/>
      <c r="G89" s="263"/>
      <c r="H89" s="263"/>
      <c r="I89" s="263"/>
      <c r="J89" s="263"/>
      <c r="K89" s="591"/>
      <c r="L89" s="591"/>
      <c r="M89" s="593"/>
      <c r="N89" s="984">
        <f t="shared" si="4"/>
        <v>0</v>
      </c>
      <c r="O89" s="261"/>
    </row>
    <row r="90" spans="1:15" ht="15" customHeight="1" x14ac:dyDescent="0.35">
      <c r="A90" s="259"/>
      <c r="B90" s="982"/>
      <c r="C90" s="263" t="s">
        <v>1903</v>
      </c>
      <c r="D90" s="263"/>
      <c r="E90" s="263"/>
      <c r="F90" s="263"/>
      <c r="G90" s="263"/>
      <c r="H90" s="263"/>
      <c r="I90" s="263"/>
      <c r="J90" s="263"/>
      <c r="K90" s="591"/>
      <c r="L90" s="592"/>
      <c r="M90" s="593"/>
      <c r="N90" s="984">
        <f t="shared" si="4"/>
        <v>0</v>
      </c>
      <c r="O90" s="261"/>
    </row>
    <row r="91" spans="1:15" ht="15" customHeight="1" x14ac:dyDescent="0.35">
      <c r="A91" s="259"/>
      <c r="B91" s="982"/>
      <c r="C91" s="263" t="s">
        <v>1902</v>
      </c>
      <c r="D91" s="263"/>
      <c r="E91" s="263"/>
      <c r="F91" s="263"/>
      <c r="G91" s="263"/>
      <c r="H91" s="263"/>
      <c r="I91" s="263"/>
      <c r="J91" s="263"/>
      <c r="K91" s="591"/>
      <c r="L91" s="592"/>
      <c r="M91" s="593"/>
      <c r="N91" s="984">
        <f t="shared" si="4"/>
        <v>0</v>
      </c>
      <c r="O91" s="261"/>
    </row>
    <row r="92" spans="1:15" ht="15" customHeight="1" x14ac:dyDescent="0.35">
      <c r="A92" s="259"/>
      <c r="B92" s="982" t="s">
        <v>60</v>
      </c>
      <c r="C92" s="427" t="s">
        <v>1426</v>
      </c>
      <c r="D92" s="427"/>
      <c r="E92" s="427"/>
      <c r="F92" s="427"/>
      <c r="G92" s="427"/>
      <c r="H92" s="427"/>
      <c r="I92" s="427"/>
      <c r="J92" s="426"/>
      <c r="K92" s="911">
        <f>K9+K10+K22+K38+K49+K50+K11+K75+K81+K82+K86+K87</f>
        <v>0</v>
      </c>
      <c r="L92" s="911">
        <f>L9+L10+L22+L38+L49+L50+L11+L75+L81+L82+L86+L87</f>
        <v>0</v>
      </c>
      <c r="M92" s="911">
        <f>M9+M10+M22+M38+M49+M50+M11+M75+M81+M82+M86+M87</f>
        <v>0</v>
      </c>
      <c r="N92" s="984">
        <f>K92+L92+M92</f>
        <v>0</v>
      </c>
      <c r="O92" s="261"/>
    </row>
    <row r="93" spans="1:15" ht="15" customHeight="1" x14ac:dyDescent="0.35">
      <c r="A93" s="259"/>
      <c r="B93" s="982" t="s">
        <v>61</v>
      </c>
      <c r="C93" s="427" t="s">
        <v>1427</v>
      </c>
      <c r="D93" s="427"/>
      <c r="E93" s="427"/>
      <c r="F93" s="427"/>
      <c r="G93" s="427"/>
      <c r="H93" s="427"/>
      <c r="I93" s="427"/>
      <c r="J93" s="2280"/>
      <c r="K93" s="2280"/>
      <c r="L93" s="2280"/>
      <c r="M93" s="2280"/>
      <c r="N93" s="2281"/>
      <c r="O93" s="261"/>
    </row>
    <row r="94" spans="1:15" ht="15" customHeight="1" x14ac:dyDescent="0.35">
      <c r="A94" s="259"/>
      <c r="B94" s="982"/>
      <c r="C94" s="263" t="s">
        <v>1907</v>
      </c>
      <c r="D94" s="253"/>
      <c r="E94" s="262"/>
      <c r="F94" s="262"/>
      <c r="G94" s="262"/>
      <c r="H94" s="262"/>
      <c r="I94" s="262"/>
      <c r="J94" s="263"/>
      <c r="K94" s="591"/>
      <c r="L94" s="592"/>
      <c r="M94" s="593"/>
      <c r="N94" s="985">
        <f>SUM(K94:M94)</f>
        <v>0</v>
      </c>
      <c r="O94" s="261"/>
    </row>
    <row r="95" spans="1:15" ht="15" customHeight="1" x14ac:dyDescent="0.35">
      <c r="A95" s="259"/>
      <c r="B95" s="982"/>
      <c r="C95" s="263" t="s">
        <v>1906</v>
      </c>
      <c r="D95" s="263"/>
      <c r="E95" s="262"/>
      <c r="F95" s="262"/>
      <c r="G95" s="262"/>
      <c r="H95" s="262"/>
      <c r="I95" s="262"/>
      <c r="J95" s="263"/>
      <c r="K95" s="591"/>
      <c r="L95" s="592"/>
      <c r="M95" s="593"/>
      <c r="N95" s="985">
        <f>SUM(K95:M95)</f>
        <v>0</v>
      </c>
      <c r="O95" s="261"/>
    </row>
    <row r="96" spans="1:15" ht="15" customHeight="1" x14ac:dyDescent="0.35">
      <c r="A96" s="259"/>
      <c r="B96" s="982"/>
      <c r="C96" s="263" t="s">
        <v>2618</v>
      </c>
      <c r="D96" s="253"/>
      <c r="E96" s="262"/>
      <c r="F96" s="262"/>
      <c r="G96" s="262"/>
      <c r="H96" s="262"/>
      <c r="I96" s="262"/>
      <c r="J96" s="263"/>
      <c r="K96" s="591"/>
      <c r="L96" s="592"/>
      <c r="M96" s="593"/>
      <c r="N96" s="985">
        <f>SUM(K96:M96)</f>
        <v>0</v>
      </c>
      <c r="O96" s="261"/>
    </row>
    <row r="97" spans="1:15" ht="15" customHeight="1" x14ac:dyDescent="0.35">
      <c r="A97" s="259"/>
      <c r="B97" s="982"/>
      <c r="C97" s="263"/>
      <c r="D97" s="264" t="s">
        <v>2892</v>
      </c>
      <c r="E97" s="262"/>
      <c r="F97" s="262"/>
      <c r="G97" s="262"/>
      <c r="H97" s="262"/>
      <c r="I97" s="262"/>
      <c r="J97" s="263"/>
      <c r="K97" s="591"/>
      <c r="L97" s="2053"/>
      <c r="M97" s="2054"/>
      <c r="N97" s="985"/>
      <c r="O97" s="261"/>
    </row>
    <row r="98" spans="1:15" ht="15" customHeight="1" x14ac:dyDescent="0.35">
      <c r="A98" s="259"/>
      <c r="B98" s="982"/>
      <c r="C98" s="263"/>
      <c r="D98" s="264" t="s">
        <v>2891</v>
      </c>
      <c r="E98" s="262"/>
      <c r="F98" s="262"/>
      <c r="G98" s="262"/>
      <c r="H98" s="262"/>
      <c r="I98" s="262"/>
      <c r="J98" s="263"/>
      <c r="K98" s="591"/>
      <c r="L98" s="2053"/>
      <c r="M98" s="2054"/>
      <c r="N98" s="985"/>
      <c r="O98" s="261"/>
    </row>
    <row r="99" spans="1:15" ht="15" customHeight="1" x14ac:dyDescent="0.35">
      <c r="A99" s="259"/>
      <c r="B99" s="982"/>
      <c r="C99" s="263" t="s">
        <v>2625</v>
      </c>
      <c r="D99" s="263"/>
      <c r="E99" s="262"/>
      <c r="F99" s="262"/>
      <c r="G99" s="262"/>
      <c r="H99" s="262"/>
      <c r="I99" s="262"/>
      <c r="J99" s="263"/>
      <c r="K99" s="591"/>
      <c r="L99" s="592"/>
      <c r="M99" s="593"/>
      <c r="N99" s="985">
        <f>SUM(K99:M99)</f>
        <v>0</v>
      </c>
      <c r="O99" s="261"/>
    </row>
    <row r="100" spans="1:15" ht="15" customHeight="1" x14ac:dyDescent="0.35">
      <c r="A100" s="259"/>
      <c r="B100" s="982"/>
      <c r="C100" s="263" t="s">
        <v>2821</v>
      </c>
      <c r="D100" s="263"/>
      <c r="E100" s="262"/>
      <c r="F100" s="262"/>
      <c r="G100" s="262"/>
      <c r="H100" s="262"/>
      <c r="I100" s="262"/>
      <c r="J100" s="263"/>
      <c r="K100" s="591"/>
      <c r="L100" s="592"/>
      <c r="M100" s="593"/>
      <c r="N100" s="985">
        <f>SUM(K100:M100)</f>
        <v>0</v>
      </c>
      <c r="O100" s="261"/>
    </row>
    <row r="101" spans="1:15" ht="15" customHeight="1" x14ac:dyDescent="0.35">
      <c r="A101" s="259"/>
      <c r="B101" s="982"/>
      <c r="C101" s="263" t="s">
        <v>2893</v>
      </c>
      <c r="D101" s="263"/>
      <c r="E101" s="262"/>
      <c r="F101" s="262"/>
      <c r="G101" s="262"/>
      <c r="H101" s="262"/>
      <c r="I101" s="262"/>
      <c r="J101" s="263"/>
      <c r="K101" s="591"/>
      <c r="L101" s="592"/>
      <c r="M101" s="593"/>
      <c r="N101" s="985">
        <f>SUM(K101:M101)</f>
        <v>0</v>
      </c>
      <c r="O101" s="261"/>
    </row>
    <row r="102" spans="1:15" ht="15" customHeight="1" x14ac:dyDescent="0.35">
      <c r="A102" s="259"/>
      <c r="B102" s="982"/>
      <c r="C102" s="263" t="s">
        <v>2894</v>
      </c>
      <c r="D102" s="263"/>
      <c r="E102" s="262"/>
      <c r="F102" s="262"/>
      <c r="G102" s="262"/>
      <c r="H102" s="262"/>
      <c r="I102" s="262"/>
      <c r="J102" s="263"/>
      <c r="K102" s="591"/>
      <c r="L102" s="2053"/>
      <c r="M102" s="2054"/>
      <c r="N102" s="985"/>
      <c r="O102" s="261"/>
    </row>
    <row r="103" spans="1:15" ht="15" customHeight="1" x14ac:dyDescent="0.35">
      <c r="A103" s="259"/>
      <c r="B103" s="982"/>
      <c r="C103" s="263" t="s">
        <v>2895</v>
      </c>
      <c r="D103" s="263"/>
      <c r="E103" s="262"/>
      <c r="F103" s="262"/>
      <c r="G103" s="262"/>
      <c r="H103" s="262"/>
      <c r="I103" s="262"/>
      <c r="J103" s="263"/>
      <c r="K103" s="591"/>
      <c r="L103" s="2053"/>
      <c r="M103" s="2054"/>
      <c r="N103" s="985"/>
      <c r="O103" s="261"/>
    </row>
    <row r="104" spans="1:15" ht="15" customHeight="1" x14ac:dyDescent="0.35">
      <c r="A104" s="259"/>
      <c r="B104" s="982"/>
      <c r="C104" s="263" t="s">
        <v>2896</v>
      </c>
      <c r="D104" s="263"/>
      <c r="E104" s="262"/>
      <c r="F104" s="262"/>
      <c r="G104" s="262"/>
      <c r="H104" s="262"/>
      <c r="I104" s="262"/>
      <c r="J104" s="263"/>
      <c r="K104" s="591"/>
      <c r="L104" s="2053"/>
      <c r="M104" s="2054"/>
      <c r="N104" s="985"/>
      <c r="O104" s="261"/>
    </row>
    <row r="105" spans="1:15" ht="15" customHeight="1" x14ac:dyDescent="0.35">
      <c r="A105" s="259"/>
      <c r="B105" s="982"/>
      <c r="C105" s="263" t="s">
        <v>2897</v>
      </c>
      <c r="D105" s="263"/>
      <c r="E105" s="262"/>
      <c r="F105" s="262"/>
      <c r="G105" s="262"/>
      <c r="H105" s="262"/>
      <c r="I105" s="262"/>
      <c r="J105" s="263"/>
      <c r="K105" s="591"/>
      <c r="L105" s="2053"/>
      <c r="M105" s="2054"/>
      <c r="N105" s="985"/>
      <c r="O105" s="261"/>
    </row>
    <row r="106" spans="1:15" ht="15" customHeight="1" x14ac:dyDescent="0.35">
      <c r="A106" s="259"/>
      <c r="B106" s="982" t="s">
        <v>62</v>
      </c>
      <c r="C106" s="427" t="s">
        <v>1428</v>
      </c>
      <c r="D106" s="427"/>
      <c r="E106" s="427"/>
      <c r="F106" s="427"/>
      <c r="G106" s="427"/>
      <c r="H106" s="427"/>
      <c r="I106" s="427"/>
      <c r="J106" s="426"/>
      <c r="K106" s="911">
        <f>SUM(K107:K111)</f>
        <v>0</v>
      </c>
      <c r="L106" s="911">
        <f>SUM(L107:L111)</f>
        <v>0</v>
      </c>
      <c r="M106" s="911">
        <f>SUM(M107:M111)</f>
        <v>0</v>
      </c>
      <c r="N106" s="984">
        <f t="shared" si="4"/>
        <v>0</v>
      </c>
      <c r="O106" s="261"/>
    </row>
    <row r="107" spans="1:15" ht="15" customHeight="1" x14ac:dyDescent="0.35">
      <c r="A107" s="259"/>
      <c r="B107" s="982"/>
      <c r="C107" s="263" t="s">
        <v>1909</v>
      </c>
      <c r="D107" s="263"/>
      <c r="E107" s="263"/>
      <c r="F107" s="263"/>
      <c r="G107" s="263"/>
      <c r="H107" s="263"/>
      <c r="I107" s="263"/>
      <c r="J107" s="263"/>
      <c r="K107" s="591"/>
      <c r="L107" s="592"/>
      <c r="M107" s="593"/>
      <c r="N107" s="984">
        <f t="shared" si="4"/>
        <v>0</v>
      </c>
      <c r="O107" s="261"/>
    </row>
    <row r="108" spans="1:15" ht="15" customHeight="1" x14ac:dyDescent="0.35">
      <c r="A108" s="259"/>
      <c r="B108" s="982"/>
      <c r="C108" s="263" t="s">
        <v>1908</v>
      </c>
      <c r="D108" s="263" t="s">
        <v>1871</v>
      </c>
      <c r="E108" s="263"/>
      <c r="F108" s="263"/>
      <c r="G108" s="263"/>
      <c r="H108" s="263"/>
      <c r="I108" s="263"/>
      <c r="J108" s="263"/>
      <c r="K108" s="591"/>
      <c r="L108" s="592"/>
      <c r="M108" s="593"/>
      <c r="N108" s="984">
        <f t="shared" si="4"/>
        <v>0</v>
      </c>
      <c r="O108" s="261"/>
    </row>
    <row r="109" spans="1:15" ht="15" customHeight="1" x14ac:dyDescent="0.35">
      <c r="A109" s="259"/>
      <c r="B109" s="982"/>
      <c r="C109" s="263" t="s">
        <v>1910</v>
      </c>
      <c r="D109" s="263"/>
      <c r="E109" s="263"/>
      <c r="F109" s="263"/>
      <c r="G109" s="263"/>
      <c r="H109" s="263"/>
      <c r="I109" s="263"/>
      <c r="J109" s="263"/>
      <c r="K109" s="591"/>
      <c r="L109" s="592"/>
      <c r="M109" s="593"/>
      <c r="N109" s="984">
        <f t="shared" si="4"/>
        <v>0</v>
      </c>
      <c r="O109" s="261"/>
    </row>
    <row r="110" spans="1:15" ht="15" customHeight="1" x14ac:dyDescent="0.35">
      <c r="A110" s="259"/>
      <c r="B110" s="982"/>
      <c r="C110" s="263" t="s">
        <v>1911</v>
      </c>
      <c r="D110" s="263"/>
      <c r="E110" s="263"/>
      <c r="F110" s="263"/>
      <c r="G110" s="263"/>
      <c r="H110" s="263"/>
      <c r="I110" s="263"/>
      <c r="J110" s="263"/>
      <c r="K110" s="591"/>
      <c r="L110" s="592"/>
      <c r="M110" s="593"/>
      <c r="N110" s="984">
        <f t="shared" si="4"/>
        <v>0</v>
      </c>
      <c r="O110" s="261"/>
    </row>
    <row r="111" spans="1:15" ht="15" customHeight="1" x14ac:dyDescent="0.35">
      <c r="A111" s="259"/>
      <c r="B111" s="982"/>
      <c r="C111" s="263" t="s">
        <v>1429</v>
      </c>
      <c r="D111" s="263"/>
      <c r="E111" s="263"/>
      <c r="F111" s="263"/>
      <c r="G111" s="263"/>
      <c r="H111" s="263"/>
      <c r="I111" s="263"/>
      <c r="J111" s="263"/>
      <c r="K111" s="591"/>
      <c r="L111" s="592"/>
      <c r="M111" s="593"/>
      <c r="N111" s="984">
        <f t="shared" si="4"/>
        <v>0</v>
      </c>
      <c r="O111" s="261"/>
    </row>
    <row r="112" spans="1:15" ht="15" customHeight="1" x14ac:dyDescent="0.35">
      <c r="A112" s="259"/>
      <c r="B112" s="982" t="s">
        <v>63</v>
      </c>
      <c r="C112" s="893" t="s">
        <v>1430</v>
      </c>
      <c r="D112" s="893"/>
      <c r="E112" s="893"/>
      <c r="F112" s="893"/>
      <c r="G112" s="893"/>
      <c r="H112" s="893"/>
      <c r="I112" s="893"/>
      <c r="J112" s="553"/>
      <c r="K112" s="907"/>
      <c r="L112" s="908"/>
      <c r="M112" s="909"/>
      <c r="N112" s="984">
        <f t="shared" si="4"/>
        <v>0</v>
      </c>
      <c r="O112" s="261"/>
    </row>
    <row r="113" spans="1:15" ht="15" customHeight="1" x14ac:dyDescent="0.35">
      <c r="A113" s="259"/>
      <c r="B113" s="983" t="s">
        <v>64</v>
      </c>
      <c r="C113" s="893" t="s">
        <v>1431</v>
      </c>
      <c r="D113" s="893"/>
      <c r="E113" s="893"/>
      <c r="F113" s="893"/>
      <c r="G113" s="893"/>
      <c r="H113" s="893"/>
      <c r="I113" s="893"/>
      <c r="J113" s="553"/>
      <c r="K113" s="907"/>
      <c r="L113" s="908"/>
      <c r="M113" s="909"/>
      <c r="N113" s="984">
        <f t="shared" si="4"/>
        <v>0</v>
      </c>
      <c r="O113" s="261"/>
    </row>
    <row r="114" spans="1:15" ht="15" customHeight="1" thickBot="1" x14ac:dyDescent="0.4">
      <c r="A114" s="268"/>
      <c r="B114" s="269"/>
      <c r="C114" s="269"/>
      <c r="D114" s="269"/>
      <c r="E114" s="269"/>
      <c r="F114" s="269"/>
      <c r="G114" s="269"/>
      <c r="H114" s="269"/>
      <c r="I114" s="269"/>
      <c r="J114" s="269"/>
      <c r="K114" s="269"/>
      <c r="L114" s="269"/>
      <c r="M114" s="269"/>
      <c r="N114" s="269"/>
      <c r="O114" s="270"/>
    </row>
  </sheetData>
  <sheetProtection algorithmName="SHA-512" hashValue="XcruZoh1M2FAttpKHFwuCktvsB4hNn80c53+Tac73lVyJIm/xSaF7YKvQmuCg0H/cszw0AD+UfTKOV0q62Rq6Q==" saltValue="wjVQAXa/x6gH2dALotTfhQ==" spinCount="100000" sheet="1" objects="1" scenarios="1"/>
  <mergeCells count="11">
    <mergeCell ref="B2:D3"/>
    <mergeCell ref="B7:J8"/>
    <mergeCell ref="K7:K8"/>
    <mergeCell ref="L7:L8"/>
    <mergeCell ref="M7:M8"/>
    <mergeCell ref="E2:M3"/>
    <mergeCell ref="J93:N93"/>
    <mergeCell ref="D20:K20"/>
    <mergeCell ref="D21:K21"/>
    <mergeCell ref="N7:N8"/>
    <mergeCell ref="C9:I9"/>
  </mergeCells>
  <dataValidations xWindow="912" yWindow="818" count="2">
    <dataValidation allowBlank="1" showInputMessage="1" showErrorMessage="1" prompt="Complete Assets by Zone, if applicable" sqref="K65:M69 K42:M42 K46:M47" xr:uid="{00000000-0002-0000-0200-000000000000}"/>
    <dataValidation allowBlank="1" showErrorMessage="1" sqref="K70:M74 K77:M80" xr:uid="{00000000-0002-0000-0200-000001000000}"/>
  </dataValidations>
  <pageMargins left="0.7" right="0.7" top="1" bottom="1" header="0.3" footer="0.3"/>
  <pageSetup scale="77" fitToHeight="0" orientation="portrait" r:id="rId1"/>
  <headerFooter>
    <oddFooter>&amp;C&amp;1#&amp;"Calibri"&amp;10&amp;K000000I n t e r n a l</oddFooter>
  </headerFooter>
  <ignoredErrors>
    <ignoredError sqref="K33:M33"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4">
    <pageSetUpPr fitToPage="1"/>
  </sheetPr>
  <dimension ref="A1:J67"/>
  <sheetViews>
    <sheetView showGridLines="0" topLeftCell="A46" workbookViewId="0">
      <selection activeCell="G49" sqref="G49"/>
    </sheetView>
  </sheetViews>
  <sheetFormatPr defaultColWidth="9.1796875" defaultRowHeight="12.5" x14ac:dyDescent="0.25"/>
  <cols>
    <col min="1" max="1" width="2.81640625" style="3" customWidth="1" collapsed="1"/>
    <col min="2" max="2" width="4.81640625" style="3" customWidth="1" collapsed="1"/>
    <col min="3" max="3" width="25.81640625" style="3" customWidth="1" collapsed="1"/>
    <col min="4" max="9" width="15.81640625" style="3" customWidth="1" collapsed="1"/>
    <col min="10" max="10" width="2.81640625" style="3" customWidth="1" collapsed="1"/>
    <col min="11" max="16384" width="9.1796875" style="3" collapsed="1"/>
  </cols>
  <sheetData>
    <row r="1" spans="1:10" ht="15" customHeight="1" x14ac:dyDescent="0.25">
      <c r="A1" s="4"/>
      <c r="B1" s="5"/>
      <c r="C1" s="5"/>
      <c r="D1" s="5"/>
      <c r="E1" s="5"/>
      <c r="F1" s="5"/>
      <c r="G1" s="5"/>
      <c r="H1" s="5"/>
      <c r="I1" s="5"/>
      <c r="J1" s="6"/>
    </row>
    <row r="2" spans="1:10" ht="15" customHeight="1" x14ac:dyDescent="0.25">
      <c r="A2" s="7"/>
      <c r="B2" s="2297"/>
      <c r="C2" s="2297"/>
      <c r="D2" s="2303" t="s">
        <v>2091</v>
      </c>
      <c r="E2" s="2303"/>
      <c r="F2" s="2303"/>
      <c r="G2" s="2303"/>
      <c r="H2" s="436"/>
      <c r="J2" s="10"/>
    </row>
    <row r="3" spans="1:10" ht="15" customHeight="1" x14ac:dyDescent="0.25">
      <c r="A3" s="7"/>
      <c r="B3" s="2297"/>
      <c r="C3" s="2297"/>
      <c r="D3" s="2303"/>
      <c r="E3" s="2303"/>
      <c r="F3" s="2303"/>
      <c r="G3" s="2303"/>
      <c r="H3" s="436"/>
      <c r="J3" s="10"/>
    </row>
    <row r="4" spans="1:10" ht="15" hidden="1" customHeight="1" x14ac:dyDescent="0.25">
      <c r="A4" s="7"/>
      <c r="B4" s="433"/>
      <c r="C4" s="433"/>
      <c r="D4" s="434"/>
      <c r="E4" s="434"/>
      <c r="F4" s="434"/>
      <c r="J4" s="10"/>
    </row>
    <row r="5" spans="1:10" ht="15" hidden="1" customHeight="1" x14ac:dyDescent="0.35">
      <c r="A5" s="435"/>
      <c r="B5" s="424"/>
      <c r="C5" s="424"/>
      <c r="J5" s="10"/>
    </row>
    <row r="6" spans="1:10" ht="15" hidden="1" customHeight="1" x14ac:dyDescent="0.3">
      <c r="A6" s="7"/>
      <c r="B6" s="22"/>
      <c r="C6" s="98"/>
      <c r="D6" s="22"/>
      <c r="E6" s="22"/>
      <c r="F6" s="22"/>
      <c r="G6" s="22"/>
      <c r="J6" s="10"/>
    </row>
    <row r="7" spans="1:10" ht="15" customHeight="1" x14ac:dyDescent="0.3">
      <c r="A7" s="7"/>
      <c r="B7" s="36"/>
      <c r="C7" s="98"/>
      <c r="D7" s="98"/>
      <c r="E7" s="22"/>
      <c r="G7" s="514" t="s">
        <v>1103</v>
      </c>
      <c r="J7" s="10"/>
    </row>
    <row r="8" spans="1:10" ht="15" customHeight="1" x14ac:dyDescent="0.25">
      <c r="A8" s="7"/>
      <c r="B8" s="2273" t="s">
        <v>976</v>
      </c>
      <c r="C8" s="2274"/>
      <c r="D8" s="2277" t="s">
        <v>561</v>
      </c>
      <c r="E8" s="2277" t="s">
        <v>917</v>
      </c>
      <c r="F8" s="2273" t="s">
        <v>918</v>
      </c>
      <c r="G8" s="2269" t="s">
        <v>97</v>
      </c>
      <c r="J8" s="10"/>
    </row>
    <row r="9" spans="1:10" ht="15" customHeight="1" x14ac:dyDescent="0.25">
      <c r="A9" s="7"/>
      <c r="B9" s="2275"/>
      <c r="C9" s="2276"/>
      <c r="D9" s="2278"/>
      <c r="E9" s="2278"/>
      <c r="F9" s="2279"/>
      <c r="G9" s="2269"/>
      <c r="J9" s="10"/>
    </row>
    <row r="10" spans="1:10" ht="20" customHeight="1" x14ac:dyDescent="0.3">
      <c r="A10" s="7"/>
      <c r="B10" s="982" t="s">
        <v>20</v>
      </c>
      <c r="C10" s="99"/>
      <c r="D10" s="1868"/>
      <c r="E10" s="592"/>
      <c r="F10" s="593"/>
      <c r="G10" s="984">
        <f t="shared" ref="G10:G29" si="0">D10+E10+F10</f>
        <v>0</v>
      </c>
      <c r="H10" s="22"/>
      <c r="J10" s="10"/>
    </row>
    <row r="11" spans="1:10" ht="20" customHeight="1" x14ac:dyDescent="0.3">
      <c r="A11" s="7"/>
      <c r="B11" s="982" t="s">
        <v>21</v>
      </c>
      <c r="C11" s="99"/>
      <c r="D11" s="587"/>
      <c r="E11" s="587"/>
      <c r="F11" s="587"/>
      <c r="G11" s="984">
        <f t="shared" si="0"/>
        <v>0</v>
      </c>
      <c r="H11" s="22"/>
      <c r="J11" s="10"/>
    </row>
    <row r="12" spans="1:10" ht="20" customHeight="1" x14ac:dyDescent="0.3">
      <c r="A12" s="7"/>
      <c r="B12" s="982" t="s">
        <v>22</v>
      </c>
      <c r="C12" s="99"/>
      <c r="D12" s="587"/>
      <c r="E12" s="587"/>
      <c r="F12" s="587"/>
      <c r="G12" s="984">
        <f t="shared" si="0"/>
        <v>0</v>
      </c>
      <c r="H12" s="22"/>
      <c r="J12" s="10"/>
    </row>
    <row r="13" spans="1:10" ht="20" customHeight="1" x14ac:dyDescent="0.3">
      <c r="A13" s="7"/>
      <c r="B13" s="982" t="s">
        <v>23</v>
      </c>
      <c r="C13" s="99"/>
      <c r="D13" s="587"/>
      <c r="E13" s="587"/>
      <c r="F13" s="587"/>
      <c r="G13" s="984">
        <f t="shared" si="0"/>
        <v>0</v>
      </c>
      <c r="H13" s="22"/>
      <c r="J13" s="10"/>
    </row>
    <row r="14" spans="1:10" ht="20" customHeight="1" x14ac:dyDescent="0.3">
      <c r="A14" s="7"/>
      <c r="B14" s="982" t="s">
        <v>24</v>
      </c>
      <c r="C14" s="99"/>
      <c r="D14" s="587"/>
      <c r="E14" s="587"/>
      <c r="F14" s="587"/>
      <c r="G14" s="984">
        <f t="shared" si="0"/>
        <v>0</v>
      </c>
      <c r="H14" s="22"/>
      <c r="J14" s="10"/>
    </row>
    <row r="15" spans="1:10" ht="20" customHeight="1" x14ac:dyDescent="0.3">
      <c r="A15" s="7"/>
      <c r="B15" s="982" t="s">
        <v>25</v>
      </c>
      <c r="C15" s="99"/>
      <c r="D15" s="587"/>
      <c r="E15" s="587"/>
      <c r="F15" s="587"/>
      <c r="G15" s="984">
        <f t="shared" si="0"/>
        <v>0</v>
      </c>
      <c r="H15" s="22"/>
      <c r="J15" s="10"/>
    </row>
    <row r="16" spans="1:10" ht="20" customHeight="1" x14ac:dyDescent="0.3">
      <c r="A16" s="7"/>
      <c r="B16" s="982" t="s">
        <v>26</v>
      </c>
      <c r="C16" s="99"/>
      <c r="D16" s="587"/>
      <c r="E16" s="587"/>
      <c r="F16" s="2089"/>
      <c r="G16" s="984">
        <f t="shared" si="0"/>
        <v>0</v>
      </c>
      <c r="H16" s="22"/>
      <c r="J16" s="10"/>
    </row>
    <row r="17" spans="1:10" ht="20" customHeight="1" x14ac:dyDescent="0.3">
      <c r="A17" s="7"/>
      <c r="B17" s="982" t="s">
        <v>27</v>
      </c>
      <c r="C17" s="99"/>
      <c r="D17" s="587"/>
      <c r="E17" s="587"/>
      <c r="F17" s="2089"/>
      <c r="G17" s="984">
        <f t="shared" si="0"/>
        <v>0</v>
      </c>
      <c r="H17" s="22"/>
      <c r="J17" s="10"/>
    </row>
    <row r="18" spans="1:10" ht="20" customHeight="1" x14ac:dyDescent="0.3">
      <c r="A18" s="7"/>
      <c r="B18" s="982" t="s">
        <v>28</v>
      </c>
      <c r="C18" s="99"/>
      <c r="D18" s="587"/>
      <c r="E18" s="587"/>
      <c r="F18" s="2089"/>
      <c r="G18" s="984">
        <f t="shared" si="0"/>
        <v>0</v>
      </c>
      <c r="H18" s="22"/>
      <c r="J18" s="10"/>
    </row>
    <row r="19" spans="1:10" ht="20" customHeight="1" x14ac:dyDescent="0.3">
      <c r="A19" s="7"/>
      <c r="B19" s="982" t="s">
        <v>29</v>
      </c>
      <c r="C19" s="99"/>
      <c r="D19" s="587"/>
      <c r="E19" s="587"/>
      <c r="F19" s="2089"/>
      <c r="G19" s="984">
        <f t="shared" si="0"/>
        <v>0</v>
      </c>
      <c r="H19" s="22"/>
      <c r="J19" s="10"/>
    </row>
    <row r="20" spans="1:10" ht="20" customHeight="1" x14ac:dyDescent="0.3">
      <c r="A20" s="7"/>
      <c r="B20" s="982" t="s">
        <v>977</v>
      </c>
      <c r="C20" s="99"/>
      <c r="D20" s="587"/>
      <c r="E20" s="587"/>
      <c r="F20" s="2089"/>
      <c r="G20" s="984">
        <f t="shared" si="0"/>
        <v>0</v>
      </c>
      <c r="H20" s="22"/>
      <c r="J20" s="10"/>
    </row>
    <row r="21" spans="1:10" ht="20" customHeight="1" x14ac:dyDescent="0.3">
      <c r="A21" s="7"/>
      <c r="B21" s="982" t="s">
        <v>59</v>
      </c>
      <c r="C21" s="99"/>
      <c r="D21" s="587"/>
      <c r="E21" s="587"/>
      <c r="F21" s="2089"/>
      <c r="G21" s="984">
        <f t="shared" si="0"/>
        <v>0</v>
      </c>
      <c r="H21" s="22"/>
      <c r="J21" s="10"/>
    </row>
    <row r="22" spans="1:10" ht="20" customHeight="1" x14ac:dyDescent="0.3">
      <c r="A22" s="7"/>
      <c r="B22" s="982" t="s">
        <v>60</v>
      </c>
      <c r="C22" s="99"/>
      <c r="D22" s="587"/>
      <c r="E22" s="587"/>
      <c r="F22" s="2089"/>
      <c r="G22" s="984">
        <f t="shared" si="0"/>
        <v>0</v>
      </c>
      <c r="H22" s="22"/>
      <c r="J22" s="10"/>
    </row>
    <row r="23" spans="1:10" ht="20" customHeight="1" x14ac:dyDescent="0.3">
      <c r="A23" s="7"/>
      <c r="B23" s="982" t="s">
        <v>61</v>
      </c>
      <c r="C23" s="99"/>
      <c r="D23" s="587"/>
      <c r="E23" s="587"/>
      <c r="F23" s="2089"/>
      <c r="G23" s="984">
        <f t="shared" si="0"/>
        <v>0</v>
      </c>
      <c r="H23" s="22"/>
      <c r="J23" s="10"/>
    </row>
    <row r="24" spans="1:10" ht="20" customHeight="1" x14ac:dyDescent="0.3">
      <c r="A24" s="7"/>
      <c r="B24" s="982" t="s">
        <v>62</v>
      </c>
      <c r="C24" s="99"/>
      <c r="D24" s="587"/>
      <c r="E24" s="587"/>
      <c r="F24" s="2089"/>
      <c r="G24" s="984">
        <f t="shared" si="0"/>
        <v>0</v>
      </c>
      <c r="H24" s="22"/>
      <c r="J24" s="10"/>
    </row>
    <row r="25" spans="1:10" ht="20" customHeight="1" x14ac:dyDescent="0.3">
      <c r="A25" s="7"/>
      <c r="B25" s="982" t="s">
        <v>63</v>
      </c>
      <c r="C25" s="99"/>
      <c r="D25" s="587"/>
      <c r="E25" s="587"/>
      <c r="F25" s="2089"/>
      <c r="G25" s="984">
        <f t="shared" si="0"/>
        <v>0</v>
      </c>
      <c r="H25" s="22"/>
      <c r="J25" s="10"/>
    </row>
    <row r="26" spans="1:10" ht="20" customHeight="1" x14ac:dyDescent="0.3">
      <c r="A26" s="7"/>
      <c r="B26" s="982" t="s">
        <v>64</v>
      </c>
      <c r="C26" s="99"/>
      <c r="D26" s="587"/>
      <c r="E26" s="587"/>
      <c r="F26" s="2089"/>
      <c r="G26" s="984">
        <f t="shared" si="0"/>
        <v>0</v>
      </c>
      <c r="H26" s="22"/>
      <c r="J26" s="10"/>
    </row>
    <row r="27" spans="1:10" ht="20" customHeight="1" x14ac:dyDescent="0.3">
      <c r="A27" s="7"/>
      <c r="B27" s="982" t="s">
        <v>65</v>
      </c>
      <c r="C27" s="99"/>
      <c r="D27" s="587"/>
      <c r="E27" s="587"/>
      <c r="F27" s="2089"/>
      <c r="G27" s="984">
        <f t="shared" si="0"/>
        <v>0</v>
      </c>
      <c r="H27" s="22"/>
      <c r="J27" s="10"/>
    </row>
    <row r="28" spans="1:10" ht="20" customHeight="1" x14ac:dyDescent="0.3">
      <c r="A28" s="7"/>
      <c r="B28" s="982" t="s">
        <v>66</v>
      </c>
      <c r="C28" s="99"/>
      <c r="D28" s="587"/>
      <c r="E28" s="587"/>
      <c r="F28" s="2089"/>
      <c r="G28" s="984">
        <f t="shared" si="0"/>
        <v>0</v>
      </c>
      <c r="H28" s="22"/>
      <c r="J28" s="10"/>
    </row>
    <row r="29" spans="1:10" ht="20" customHeight="1" thickBot="1" x14ac:dyDescent="0.35">
      <c r="A29" s="7"/>
      <c r="B29" s="982" t="s">
        <v>67</v>
      </c>
      <c r="C29" s="99"/>
      <c r="D29" s="587"/>
      <c r="E29" s="2088"/>
      <c r="F29" s="2089"/>
      <c r="G29" s="984">
        <f t="shared" si="0"/>
        <v>0</v>
      </c>
      <c r="H29" s="22"/>
      <c r="J29" s="10"/>
    </row>
    <row r="30" spans="1:10" ht="15" customHeight="1" x14ac:dyDescent="0.25">
      <c r="A30" s="7"/>
      <c r="B30" s="2290"/>
      <c r="C30" s="2292" t="s">
        <v>97</v>
      </c>
      <c r="D30" s="2298">
        <f>SUM(D10:D29)</f>
        <v>0</v>
      </c>
      <c r="E30" s="2298">
        <f>SUM(E10:E29)</f>
        <v>0</v>
      </c>
      <c r="F30" s="2300">
        <f>SUM(F10:F29)</f>
        <v>0</v>
      </c>
      <c r="G30" s="2302">
        <f>SUM(G10:G29)</f>
        <v>0</v>
      </c>
      <c r="H30" s="2294" t="s">
        <v>978</v>
      </c>
      <c r="I30" s="2295">
        <f>Form2!N91</f>
        <v>0</v>
      </c>
      <c r="J30" s="10"/>
    </row>
    <row r="31" spans="1:10" ht="15" customHeight="1" thickBot="1" x14ac:dyDescent="0.3">
      <c r="A31" s="7"/>
      <c r="B31" s="2291"/>
      <c r="C31" s="2293"/>
      <c r="D31" s="2299"/>
      <c r="E31" s="2299"/>
      <c r="F31" s="2301"/>
      <c r="G31" s="2302"/>
      <c r="H31" s="2294"/>
      <c r="I31" s="2296"/>
      <c r="J31" s="10"/>
    </row>
    <row r="32" spans="1:10" ht="15" customHeight="1" x14ac:dyDescent="0.3">
      <c r="A32" s="7"/>
      <c r="C32" s="25"/>
      <c r="D32" s="479"/>
      <c r="E32" s="479"/>
      <c r="F32" s="479"/>
      <c r="G32" s="480"/>
      <c r="H32" s="100"/>
      <c r="I32" s="101"/>
      <c r="J32" s="10"/>
    </row>
    <row r="33" spans="1:10" ht="15" customHeight="1" x14ac:dyDescent="0.25">
      <c r="A33" s="7"/>
      <c r="D33" s="479"/>
      <c r="E33" s="479"/>
      <c r="F33" s="479"/>
      <c r="G33" s="479"/>
      <c r="J33" s="10"/>
    </row>
    <row r="34" spans="1:10" ht="15" customHeight="1" x14ac:dyDescent="0.25">
      <c r="A34" s="7"/>
      <c r="B34" s="2273" t="s">
        <v>979</v>
      </c>
      <c r="C34" s="2274"/>
      <c r="D34" s="2309" t="s">
        <v>561</v>
      </c>
      <c r="E34" s="2309" t="s">
        <v>917</v>
      </c>
      <c r="F34" s="2311" t="s">
        <v>918</v>
      </c>
      <c r="G34" s="2307" t="s">
        <v>97</v>
      </c>
      <c r="J34" s="10"/>
    </row>
    <row r="35" spans="1:10" ht="15" customHeight="1" x14ac:dyDescent="0.25">
      <c r="A35" s="7"/>
      <c r="B35" s="2275"/>
      <c r="C35" s="2276"/>
      <c r="D35" s="2310"/>
      <c r="E35" s="2310"/>
      <c r="F35" s="2312"/>
      <c r="G35" s="2307"/>
      <c r="J35" s="10"/>
    </row>
    <row r="36" spans="1:10" ht="20" customHeight="1" x14ac:dyDescent="0.3">
      <c r="A36" s="7"/>
      <c r="B36" s="982" t="s">
        <v>20</v>
      </c>
      <c r="C36" s="99"/>
      <c r="D36" s="1868"/>
      <c r="E36" s="587"/>
      <c r="F36" s="590"/>
      <c r="G36" s="895">
        <f t="shared" ref="G36:G55" si="1">D36+E36+F36</f>
        <v>0</v>
      </c>
      <c r="J36" s="10"/>
    </row>
    <row r="37" spans="1:10" ht="20" customHeight="1" x14ac:dyDescent="0.3">
      <c r="A37" s="7"/>
      <c r="B37" s="982" t="s">
        <v>21</v>
      </c>
      <c r="C37" s="99"/>
      <c r="D37" s="1868"/>
      <c r="E37" s="1869"/>
      <c r="F37" s="1870"/>
      <c r="G37" s="895">
        <f t="shared" si="1"/>
        <v>0</v>
      </c>
      <c r="J37" s="10"/>
    </row>
    <row r="38" spans="1:10" ht="20" customHeight="1" x14ac:dyDescent="0.3">
      <c r="A38" s="7"/>
      <c r="B38" s="982" t="s">
        <v>22</v>
      </c>
      <c r="C38" s="99"/>
      <c r="D38" s="1868"/>
      <c r="E38" s="1869"/>
      <c r="F38" s="1870"/>
      <c r="G38" s="895">
        <f t="shared" si="1"/>
        <v>0</v>
      </c>
      <c r="J38" s="10"/>
    </row>
    <row r="39" spans="1:10" ht="20" customHeight="1" x14ac:dyDescent="0.3">
      <c r="A39" s="7"/>
      <c r="B39" s="982" t="s">
        <v>23</v>
      </c>
      <c r="C39" s="99"/>
      <c r="D39" s="1868"/>
      <c r="E39" s="1869"/>
      <c r="F39" s="1870"/>
      <c r="G39" s="895">
        <f t="shared" si="1"/>
        <v>0</v>
      </c>
      <c r="J39" s="10"/>
    </row>
    <row r="40" spans="1:10" ht="20" customHeight="1" x14ac:dyDescent="0.3">
      <c r="A40" s="7"/>
      <c r="B40" s="982" t="s">
        <v>24</v>
      </c>
      <c r="C40" s="99"/>
      <c r="D40" s="1868"/>
      <c r="E40" s="1869"/>
      <c r="F40" s="1870"/>
      <c r="G40" s="895">
        <f t="shared" si="1"/>
        <v>0</v>
      </c>
      <c r="J40" s="10"/>
    </row>
    <row r="41" spans="1:10" ht="20" customHeight="1" x14ac:dyDescent="0.3">
      <c r="A41" s="7"/>
      <c r="B41" s="982" t="s">
        <v>25</v>
      </c>
      <c r="C41" s="99"/>
      <c r="D41" s="1868"/>
      <c r="E41" s="1869"/>
      <c r="F41" s="1870"/>
      <c r="G41" s="895">
        <f t="shared" si="1"/>
        <v>0</v>
      </c>
      <c r="J41" s="10"/>
    </row>
    <row r="42" spans="1:10" ht="20" customHeight="1" x14ac:dyDescent="0.3">
      <c r="A42" s="7"/>
      <c r="B42" s="982" t="s">
        <v>26</v>
      </c>
      <c r="C42" s="99"/>
      <c r="D42" s="1868"/>
      <c r="E42" s="1869"/>
      <c r="F42" s="1870"/>
      <c r="G42" s="895">
        <f t="shared" si="1"/>
        <v>0</v>
      </c>
      <c r="J42" s="10"/>
    </row>
    <row r="43" spans="1:10" ht="20" customHeight="1" x14ac:dyDescent="0.3">
      <c r="A43" s="7"/>
      <c r="B43" s="982" t="s">
        <v>27</v>
      </c>
      <c r="C43" s="99"/>
      <c r="D43" s="1868"/>
      <c r="E43" s="1869"/>
      <c r="F43" s="1870"/>
      <c r="G43" s="895">
        <f t="shared" si="1"/>
        <v>0</v>
      </c>
      <c r="J43" s="10"/>
    </row>
    <row r="44" spans="1:10" ht="20" customHeight="1" x14ac:dyDescent="0.3">
      <c r="A44" s="7"/>
      <c r="B44" s="982" t="s">
        <v>28</v>
      </c>
      <c r="C44" s="99"/>
      <c r="D44" s="1868"/>
      <c r="E44" s="1868"/>
      <c r="F44" s="1868"/>
      <c r="G44" s="895">
        <f t="shared" si="1"/>
        <v>0</v>
      </c>
      <c r="J44" s="10"/>
    </row>
    <row r="45" spans="1:10" ht="20" customHeight="1" x14ac:dyDescent="0.3">
      <c r="A45" s="7"/>
      <c r="B45" s="982" t="s">
        <v>29</v>
      </c>
      <c r="C45" s="99"/>
      <c r="D45" s="1868"/>
      <c r="E45" s="1868"/>
      <c r="F45" s="1870"/>
      <c r="G45" s="895">
        <f t="shared" si="1"/>
        <v>0</v>
      </c>
      <c r="J45" s="10"/>
    </row>
    <row r="46" spans="1:10" ht="20" customHeight="1" x14ac:dyDescent="0.3">
      <c r="A46" s="7"/>
      <c r="B46" s="982" t="s">
        <v>58</v>
      </c>
      <c r="C46" s="99"/>
      <c r="D46" s="1868"/>
      <c r="E46" s="1868"/>
      <c r="F46" s="1870"/>
      <c r="G46" s="895">
        <f t="shared" si="1"/>
        <v>0</v>
      </c>
      <c r="J46" s="10"/>
    </row>
    <row r="47" spans="1:10" ht="20" customHeight="1" x14ac:dyDescent="0.3">
      <c r="A47" s="7"/>
      <c r="B47" s="982" t="s">
        <v>59</v>
      </c>
      <c r="C47" s="99"/>
      <c r="D47" s="1868"/>
      <c r="E47" s="1868"/>
      <c r="F47" s="1870"/>
      <c r="G47" s="895">
        <f t="shared" si="1"/>
        <v>0</v>
      </c>
      <c r="J47" s="10"/>
    </row>
    <row r="48" spans="1:10" ht="20" customHeight="1" x14ac:dyDescent="0.3">
      <c r="A48" s="7"/>
      <c r="B48" s="982" t="s">
        <v>60</v>
      </c>
      <c r="C48" s="99"/>
      <c r="D48" s="1868"/>
      <c r="E48" s="1868"/>
      <c r="F48" s="1870"/>
      <c r="G48" s="895">
        <f t="shared" si="1"/>
        <v>0</v>
      </c>
      <c r="J48" s="10"/>
    </row>
    <row r="49" spans="1:10" ht="20" customHeight="1" x14ac:dyDescent="0.3">
      <c r="A49" s="7"/>
      <c r="B49" s="982" t="s">
        <v>61</v>
      </c>
      <c r="C49" s="99"/>
      <c r="D49" s="1868"/>
      <c r="E49" s="1868"/>
      <c r="F49" s="1870"/>
      <c r="G49" s="895">
        <f t="shared" si="1"/>
        <v>0</v>
      </c>
      <c r="J49" s="10"/>
    </row>
    <row r="50" spans="1:10" ht="20" customHeight="1" x14ac:dyDescent="0.3">
      <c r="A50" s="7"/>
      <c r="B50" s="982" t="s">
        <v>62</v>
      </c>
      <c r="C50" s="99"/>
      <c r="D50" s="1868"/>
      <c r="E50" s="1868"/>
      <c r="F50" s="1870"/>
      <c r="G50" s="895">
        <f t="shared" si="1"/>
        <v>0</v>
      </c>
      <c r="J50" s="10"/>
    </row>
    <row r="51" spans="1:10" ht="20" customHeight="1" x14ac:dyDescent="0.3">
      <c r="A51" s="7"/>
      <c r="B51" s="982" t="s">
        <v>63</v>
      </c>
      <c r="C51" s="99"/>
      <c r="D51" s="1868"/>
      <c r="E51" s="1868"/>
      <c r="F51" s="1870"/>
      <c r="G51" s="895">
        <f t="shared" si="1"/>
        <v>0</v>
      </c>
      <c r="J51" s="10"/>
    </row>
    <row r="52" spans="1:10" ht="20" customHeight="1" x14ac:dyDescent="0.3">
      <c r="A52" s="7"/>
      <c r="B52" s="982" t="s">
        <v>64</v>
      </c>
      <c r="C52" s="99"/>
      <c r="D52" s="1868"/>
      <c r="E52" s="1868"/>
      <c r="F52" s="1870"/>
      <c r="G52" s="895">
        <f t="shared" si="1"/>
        <v>0</v>
      </c>
      <c r="J52" s="10"/>
    </row>
    <row r="53" spans="1:10" ht="20" customHeight="1" x14ac:dyDescent="0.3">
      <c r="A53" s="7"/>
      <c r="B53" s="982" t="s">
        <v>65</v>
      </c>
      <c r="C53" s="99"/>
      <c r="D53" s="1868"/>
      <c r="E53" s="1868"/>
      <c r="F53" s="1870"/>
      <c r="G53" s="895">
        <f t="shared" si="1"/>
        <v>0</v>
      </c>
      <c r="J53" s="10"/>
    </row>
    <row r="54" spans="1:10" ht="20" customHeight="1" x14ac:dyDescent="0.3">
      <c r="A54" s="7"/>
      <c r="B54" s="982" t="s">
        <v>66</v>
      </c>
      <c r="C54" s="99"/>
      <c r="D54" s="1868"/>
      <c r="E54" s="1868"/>
      <c r="F54" s="1870"/>
      <c r="G54" s="895">
        <f t="shared" si="1"/>
        <v>0</v>
      </c>
      <c r="J54" s="10"/>
    </row>
    <row r="55" spans="1:10" ht="20" customHeight="1" thickBot="1" x14ac:dyDescent="0.35">
      <c r="A55" s="7"/>
      <c r="B55" s="982" t="s">
        <v>67</v>
      </c>
      <c r="C55" s="99"/>
      <c r="D55" s="1868"/>
      <c r="E55" s="1868"/>
      <c r="F55" s="1870"/>
      <c r="G55" s="895">
        <f t="shared" si="1"/>
        <v>0</v>
      </c>
      <c r="J55" s="10"/>
    </row>
    <row r="56" spans="1:10" ht="15" customHeight="1" x14ac:dyDescent="0.25">
      <c r="A56" s="7"/>
      <c r="B56" s="2290"/>
      <c r="C56" s="2313" t="s">
        <v>97</v>
      </c>
      <c r="D56" s="2315">
        <f>SUM(D36:D55)</f>
        <v>0</v>
      </c>
      <c r="E56" s="2315">
        <f>SUM(E36:E55)</f>
        <v>0</v>
      </c>
      <c r="F56" s="2305">
        <f>SUM(F36:F55)</f>
        <v>0</v>
      </c>
      <c r="G56" s="2304">
        <f>SUM(G36:G55)</f>
        <v>0</v>
      </c>
      <c r="H56" s="2308" t="s">
        <v>978</v>
      </c>
      <c r="I56" s="2295">
        <f>'Form 1'!N57</f>
        <v>0</v>
      </c>
      <c r="J56" s="10"/>
    </row>
    <row r="57" spans="1:10" ht="15" customHeight="1" thickBot="1" x14ac:dyDescent="0.3">
      <c r="A57" s="7"/>
      <c r="B57" s="2291"/>
      <c r="C57" s="2314"/>
      <c r="D57" s="2316"/>
      <c r="E57" s="2316"/>
      <c r="F57" s="2306"/>
      <c r="G57" s="2304"/>
      <c r="H57" s="2308"/>
      <c r="I57" s="2296"/>
      <c r="J57" s="10"/>
    </row>
    <row r="58" spans="1:10" ht="15" customHeight="1" thickBot="1" x14ac:dyDescent="0.3">
      <c r="A58" s="19"/>
      <c r="B58" s="20"/>
      <c r="C58" s="20"/>
      <c r="D58" s="20"/>
      <c r="E58" s="20"/>
      <c r="F58" s="20"/>
      <c r="G58" s="20"/>
      <c r="H58" s="20"/>
      <c r="I58" s="20"/>
      <c r="J58" s="21"/>
    </row>
    <row r="59" spans="1:10" ht="15" customHeight="1" x14ac:dyDescent="0.25">
      <c r="A59" s="7"/>
      <c r="J59" s="5"/>
    </row>
    <row r="60" spans="1:10" ht="15" customHeight="1" x14ac:dyDescent="0.25"/>
    <row r="61" spans="1:10" ht="15" customHeight="1" x14ac:dyDescent="0.25"/>
    <row r="62" spans="1:10" ht="15" customHeight="1" x14ac:dyDescent="0.25"/>
    <row r="63" spans="1:10" ht="15" customHeight="1" x14ac:dyDescent="0.25"/>
    <row r="64" spans="1:10" ht="15" customHeight="1" x14ac:dyDescent="0.25"/>
    <row r="65" ht="15" customHeight="1" x14ac:dyDescent="0.25"/>
    <row r="66" ht="15" customHeight="1" x14ac:dyDescent="0.25"/>
    <row r="67" ht="15" customHeight="1" x14ac:dyDescent="0.25"/>
  </sheetData>
  <sheetProtection algorithmName="SHA-512" hashValue="0k1Wi4s4w/Fk/UTZCV2m90y4iNz/j4VqNW36p2Qz1/xttIMH/hnF8wSV7+vD3hSbCJenH2aWPLAbDDKA/NB/Mg==" saltValue="DNYblVmav0LiElLuoK4tPw==" spinCount="100000" sheet="1" objects="1" scenarios="1"/>
  <mergeCells count="28">
    <mergeCell ref="B34:C35"/>
    <mergeCell ref="D34:D35"/>
    <mergeCell ref="E34:E35"/>
    <mergeCell ref="F34:F35"/>
    <mergeCell ref="B56:B57"/>
    <mergeCell ref="C56:C57"/>
    <mergeCell ref="D56:D57"/>
    <mergeCell ref="E56:E57"/>
    <mergeCell ref="G56:G57"/>
    <mergeCell ref="F56:F57"/>
    <mergeCell ref="G34:G35"/>
    <mergeCell ref="H56:H57"/>
    <mergeCell ref="I56:I57"/>
    <mergeCell ref="B30:B31"/>
    <mergeCell ref="C30:C31"/>
    <mergeCell ref="H30:H31"/>
    <mergeCell ref="I30:I31"/>
    <mergeCell ref="B2:C3"/>
    <mergeCell ref="B8:C9"/>
    <mergeCell ref="D8:D9"/>
    <mergeCell ref="E8:E9"/>
    <mergeCell ref="F8:F9"/>
    <mergeCell ref="D30:D31"/>
    <mergeCell ref="E30:E31"/>
    <mergeCell ref="F30:F31"/>
    <mergeCell ref="G30:G31"/>
    <mergeCell ref="G8:G9"/>
    <mergeCell ref="D2:G3"/>
  </mergeCells>
  <pageMargins left="1" right="0.7" top="1" bottom="1" header="0.3" footer="0.3"/>
  <pageSetup scale="64" orientation="portrait" r:id="rId1"/>
  <headerFooter>
    <oddFooter>&amp;C&amp;1#&amp;"Calibri"&amp;10&amp;K000000I n t e r n a l</oddFooter>
  </headerFooter>
  <ignoredErrors>
    <ignoredError sqref="B10:B21 B22:B29 B36:B5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pageSetUpPr fitToPage="1"/>
  </sheetPr>
  <dimension ref="A1:J85"/>
  <sheetViews>
    <sheetView showGridLines="0" topLeftCell="A59" workbookViewId="0">
      <selection activeCell="G21" sqref="G21"/>
    </sheetView>
  </sheetViews>
  <sheetFormatPr defaultColWidth="9.1796875" defaultRowHeight="12.5" x14ac:dyDescent="0.25"/>
  <cols>
    <col min="1" max="1" width="2.81640625" style="3" customWidth="1" collapsed="1"/>
    <col min="2" max="2" width="4.81640625" style="3" customWidth="1" collapsed="1"/>
    <col min="3" max="3" width="2.81640625" style="3" customWidth="1" collapsed="1"/>
    <col min="4" max="4" width="3.81640625" style="3" customWidth="1" collapsed="1"/>
    <col min="5" max="5" width="45.81640625" style="3" customWidth="1" collapsed="1"/>
    <col min="6" max="9" width="15.81640625" style="3" customWidth="1" collapsed="1"/>
    <col min="10" max="10" width="2.81640625" style="3" customWidth="1" collapsed="1"/>
    <col min="11" max="16384" width="9.1796875" style="3" collapsed="1"/>
  </cols>
  <sheetData>
    <row r="1" spans="1:10" ht="15" hidden="1" customHeight="1" thickBot="1" x14ac:dyDescent="0.3">
      <c r="A1" s="4"/>
      <c r="B1" s="5"/>
      <c r="C1" s="5"/>
      <c r="D1" s="5"/>
      <c r="E1" s="5"/>
      <c r="F1" s="5"/>
      <c r="G1" s="5"/>
      <c r="H1" s="5"/>
      <c r="I1" s="5"/>
      <c r="J1" s="6"/>
    </row>
    <row r="2" spans="1:10" ht="15" customHeight="1" x14ac:dyDescent="0.25">
      <c r="A2" s="271"/>
      <c r="B2" s="272"/>
      <c r="C2" s="272"/>
      <c r="D2" s="272"/>
      <c r="E2" s="272"/>
      <c r="F2" s="272"/>
      <c r="G2" s="272"/>
      <c r="H2" s="272"/>
      <c r="I2" s="272"/>
      <c r="J2" s="273"/>
    </row>
    <row r="3" spans="1:10" ht="15" customHeight="1" x14ac:dyDescent="0.25">
      <c r="A3" s="274"/>
      <c r="B3" s="2321"/>
      <c r="C3" s="2321"/>
      <c r="D3" s="2321"/>
      <c r="E3" s="2317" t="s">
        <v>2092</v>
      </c>
      <c r="F3" s="2317"/>
      <c r="G3" s="2317"/>
      <c r="H3" s="2317"/>
      <c r="I3" s="107"/>
      <c r="J3" s="277"/>
    </row>
    <row r="4" spans="1:10" ht="15" customHeight="1" x14ac:dyDescent="0.25">
      <c r="A4" s="274"/>
      <c r="B4" s="2321"/>
      <c r="C4" s="2321"/>
      <c r="D4" s="2321"/>
      <c r="E4" s="2317"/>
      <c r="F4" s="2317"/>
      <c r="G4" s="2317"/>
      <c r="H4" s="2317"/>
      <c r="I4" s="107"/>
      <c r="J4" s="277"/>
    </row>
    <row r="5" spans="1:10" ht="15" hidden="1" customHeight="1" x14ac:dyDescent="0.25">
      <c r="A5" s="274"/>
      <c r="B5" s="437"/>
      <c r="C5" s="437"/>
      <c r="D5" s="437"/>
      <c r="E5" s="107"/>
      <c r="F5" s="275"/>
      <c r="G5" s="275"/>
      <c r="H5" s="275"/>
      <c r="I5" s="107"/>
      <c r="J5" s="277"/>
    </row>
    <row r="6" spans="1:10" ht="15" hidden="1" customHeight="1" x14ac:dyDescent="0.25">
      <c r="A6" s="274"/>
      <c r="B6" s="107"/>
      <c r="C6" s="107"/>
      <c r="D6" s="107"/>
      <c r="E6" s="107"/>
      <c r="F6" s="107"/>
      <c r="G6" s="107"/>
      <c r="H6" s="107"/>
      <c r="I6" s="107"/>
      <c r="J6" s="277"/>
    </row>
    <row r="7" spans="1:10" ht="15" hidden="1" customHeight="1" x14ac:dyDescent="0.35">
      <c r="A7" s="274"/>
      <c r="B7" s="106"/>
      <c r="C7" s="438"/>
      <c r="D7" s="106"/>
      <c r="E7" s="106"/>
      <c r="F7" s="106"/>
      <c r="G7" s="439"/>
      <c r="H7" s="106"/>
      <c r="I7" s="107"/>
      <c r="J7" s="277"/>
    </row>
    <row r="8" spans="1:10" ht="15" customHeight="1" x14ac:dyDescent="0.25">
      <c r="A8" s="274"/>
      <c r="B8" s="107"/>
      <c r="C8" s="107"/>
      <c r="D8" s="107"/>
      <c r="E8" s="107"/>
      <c r="F8" s="107"/>
      <c r="G8" s="107"/>
      <c r="H8" s="107"/>
      <c r="I8" s="109" t="s">
        <v>1103</v>
      </c>
      <c r="J8" s="277"/>
    </row>
    <row r="9" spans="1:10" ht="15" customHeight="1" x14ac:dyDescent="0.25">
      <c r="A9" s="274"/>
      <c r="B9" s="2322"/>
      <c r="C9" s="2323"/>
      <c r="D9" s="2323"/>
      <c r="E9" s="2323"/>
      <c r="F9" s="2277" t="s">
        <v>561</v>
      </c>
      <c r="G9" s="2277" t="s">
        <v>917</v>
      </c>
      <c r="H9" s="2277" t="s">
        <v>918</v>
      </c>
      <c r="I9" s="2277" t="s">
        <v>97</v>
      </c>
      <c r="J9" s="277"/>
    </row>
    <row r="10" spans="1:10" ht="15" customHeight="1" x14ac:dyDescent="0.25">
      <c r="A10" s="274"/>
      <c r="B10" s="2324"/>
      <c r="C10" s="2325"/>
      <c r="D10" s="2325"/>
      <c r="E10" s="2325"/>
      <c r="F10" s="2278"/>
      <c r="G10" s="2278"/>
      <c r="H10" s="2278"/>
      <c r="I10" s="2278"/>
      <c r="J10" s="277"/>
    </row>
    <row r="11" spans="1:10" ht="15" customHeight="1" x14ac:dyDescent="0.3">
      <c r="A11" s="274"/>
      <c r="B11" s="982" t="s">
        <v>20</v>
      </c>
      <c r="C11" s="531" t="s">
        <v>939</v>
      </c>
      <c r="D11" s="427"/>
      <c r="E11" s="532"/>
      <c r="F11" s="911">
        <f>F12+F20</f>
        <v>0</v>
      </c>
      <c r="G11" s="911">
        <f>G12+G20</f>
        <v>0</v>
      </c>
      <c r="H11" s="911">
        <f>H12+H20</f>
        <v>0</v>
      </c>
      <c r="I11" s="911">
        <f t="shared" ref="I11:I74" si="0">F11+G11+H11</f>
        <v>0</v>
      </c>
      <c r="J11" s="277"/>
    </row>
    <row r="12" spans="1:10" ht="15" customHeight="1" x14ac:dyDescent="0.3">
      <c r="A12" s="274"/>
      <c r="B12" s="982"/>
      <c r="C12" s="928" t="s">
        <v>937</v>
      </c>
      <c r="D12" s="293" t="s">
        <v>817</v>
      </c>
      <c r="E12" s="294"/>
      <c r="F12" s="600">
        <f>F13+F14+F15+F16+F17+F18+F19</f>
        <v>0</v>
      </c>
      <c r="G12" s="600">
        <f>G13+G14+G15+G16+G17+G18+G19</f>
        <v>0</v>
      </c>
      <c r="H12" s="600">
        <f>H13+H14+H15+H16+H17+H18+H19</f>
        <v>0</v>
      </c>
      <c r="I12" s="911">
        <f t="shared" si="0"/>
        <v>0</v>
      </c>
      <c r="J12" s="277"/>
    </row>
    <row r="13" spans="1:10" ht="15" customHeight="1" x14ac:dyDescent="0.3">
      <c r="A13" s="274"/>
      <c r="B13" s="982"/>
      <c r="C13" s="265"/>
      <c r="D13" s="533" t="s">
        <v>926</v>
      </c>
      <c r="E13" s="341" t="s">
        <v>849</v>
      </c>
      <c r="F13" s="588"/>
      <c r="G13" s="588"/>
      <c r="H13" s="588"/>
      <c r="I13" s="911">
        <f t="shared" si="0"/>
        <v>0</v>
      </c>
      <c r="J13" s="277"/>
    </row>
    <row r="14" spans="1:10" ht="15" customHeight="1" x14ac:dyDescent="0.3">
      <c r="A14" s="274"/>
      <c r="B14" s="982"/>
      <c r="C14" s="265"/>
      <c r="D14" s="533" t="s">
        <v>927</v>
      </c>
      <c r="E14" s="534" t="s">
        <v>843</v>
      </c>
      <c r="F14" s="588"/>
      <c r="G14" s="588"/>
      <c r="H14" s="588"/>
      <c r="I14" s="911">
        <f t="shared" si="0"/>
        <v>0</v>
      </c>
      <c r="J14" s="277"/>
    </row>
    <row r="15" spans="1:10" ht="15" customHeight="1" x14ac:dyDescent="0.3">
      <c r="A15" s="274"/>
      <c r="B15" s="982"/>
      <c r="C15" s="265"/>
      <c r="D15" s="264" t="s">
        <v>928</v>
      </c>
      <c r="E15" s="341" t="s">
        <v>850</v>
      </c>
      <c r="F15" s="588"/>
      <c r="G15" s="588"/>
      <c r="H15" s="588"/>
      <c r="I15" s="911">
        <f t="shared" si="0"/>
        <v>0</v>
      </c>
      <c r="J15" s="277"/>
    </row>
    <row r="16" spans="1:10" ht="15" customHeight="1" x14ac:dyDescent="0.3">
      <c r="A16" s="274"/>
      <c r="B16" s="982"/>
      <c r="C16" s="265"/>
      <c r="D16" s="264" t="s">
        <v>983</v>
      </c>
      <c r="E16" s="341" t="s">
        <v>851</v>
      </c>
      <c r="F16" s="588"/>
      <c r="G16" s="588"/>
      <c r="H16" s="588"/>
      <c r="I16" s="911">
        <f t="shared" si="0"/>
        <v>0</v>
      </c>
      <c r="J16" s="277"/>
    </row>
    <row r="17" spans="1:10" ht="15" customHeight="1" x14ac:dyDescent="0.3">
      <c r="A17" s="274"/>
      <c r="B17" s="982"/>
      <c r="C17" s="265"/>
      <c r="D17" s="264" t="s">
        <v>984</v>
      </c>
      <c r="E17" s="341" t="s">
        <v>985</v>
      </c>
      <c r="F17" s="588"/>
      <c r="G17" s="588"/>
      <c r="H17" s="588"/>
      <c r="I17" s="911">
        <f t="shared" si="0"/>
        <v>0</v>
      </c>
      <c r="J17" s="277"/>
    </row>
    <row r="18" spans="1:10" ht="15" customHeight="1" x14ac:dyDescent="0.3">
      <c r="A18" s="274"/>
      <c r="B18" s="982"/>
      <c r="C18" s="265"/>
      <c r="D18" s="264" t="s">
        <v>986</v>
      </c>
      <c r="E18" s="341" t="s">
        <v>987</v>
      </c>
      <c r="F18" s="588"/>
      <c r="G18" s="588"/>
      <c r="H18" s="588"/>
      <c r="I18" s="911">
        <f t="shared" si="0"/>
        <v>0</v>
      </c>
      <c r="J18" s="277"/>
    </row>
    <row r="19" spans="1:10" ht="15" customHeight="1" x14ac:dyDescent="0.3">
      <c r="A19" s="274"/>
      <c r="B19" s="982"/>
      <c r="C19" s="265"/>
      <c r="D19" s="264" t="s">
        <v>988</v>
      </c>
      <c r="E19" s="341" t="s">
        <v>79</v>
      </c>
      <c r="F19" s="588"/>
      <c r="G19" s="588"/>
      <c r="H19" s="588"/>
      <c r="I19" s="911">
        <f t="shared" si="0"/>
        <v>0</v>
      </c>
      <c r="J19" s="277"/>
    </row>
    <row r="20" spans="1:10" ht="15" customHeight="1" x14ac:dyDescent="0.3">
      <c r="A20" s="274"/>
      <c r="B20" s="982"/>
      <c r="C20" s="265" t="s">
        <v>922</v>
      </c>
      <c r="D20" s="263" t="s">
        <v>860</v>
      </c>
      <c r="E20" s="255"/>
      <c r="F20" s="588"/>
      <c r="G20" s="588"/>
      <c r="H20" s="588"/>
      <c r="I20" s="911">
        <f t="shared" si="0"/>
        <v>0</v>
      </c>
      <c r="J20" s="277"/>
    </row>
    <row r="21" spans="1:10" ht="15" customHeight="1" x14ac:dyDescent="0.3">
      <c r="A21" s="274"/>
      <c r="B21" s="982"/>
      <c r="C21" s="2318" t="s">
        <v>1912</v>
      </c>
      <c r="D21" s="2319"/>
      <c r="E21" s="2320"/>
      <c r="F21" s="600">
        <f>F22+F23+F24+F25</f>
        <v>0</v>
      </c>
      <c r="G21" s="600">
        <f>G22+G23+G24+G25</f>
        <v>0</v>
      </c>
      <c r="H21" s="600">
        <f>H22+H23+H24+H25</f>
        <v>0</v>
      </c>
      <c r="I21" s="911">
        <f t="shared" si="0"/>
        <v>0</v>
      </c>
      <c r="J21" s="277"/>
    </row>
    <row r="22" spans="1:10" ht="15" customHeight="1" x14ac:dyDescent="0.3">
      <c r="A22" s="274"/>
      <c r="B22" s="982"/>
      <c r="C22" s="265"/>
      <c r="D22" s="533" t="s">
        <v>926</v>
      </c>
      <c r="E22" s="534" t="s">
        <v>989</v>
      </c>
      <c r="F22" s="588"/>
      <c r="G22" s="588"/>
      <c r="H22" s="588"/>
      <c r="I22" s="911">
        <f t="shared" si="0"/>
        <v>0</v>
      </c>
      <c r="J22" s="277"/>
    </row>
    <row r="23" spans="1:10" ht="15" customHeight="1" x14ac:dyDescent="0.3">
      <c r="A23" s="274"/>
      <c r="B23" s="982"/>
      <c r="C23" s="265"/>
      <c r="D23" s="533" t="s">
        <v>927</v>
      </c>
      <c r="E23" s="534" t="s">
        <v>990</v>
      </c>
      <c r="F23" s="588"/>
      <c r="G23" s="588"/>
      <c r="H23" s="588"/>
      <c r="I23" s="911">
        <f t="shared" si="0"/>
        <v>0</v>
      </c>
      <c r="J23" s="277"/>
    </row>
    <row r="24" spans="1:10" ht="15" customHeight="1" x14ac:dyDescent="0.3">
      <c r="A24" s="274"/>
      <c r="B24" s="982"/>
      <c r="C24" s="265"/>
      <c r="D24" s="264" t="s">
        <v>928</v>
      </c>
      <c r="E24" s="534" t="s">
        <v>1769</v>
      </c>
      <c r="F24" s="588"/>
      <c r="G24" s="588"/>
      <c r="H24" s="588"/>
      <c r="I24" s="911">
        <f t="shared" si="0"/>
        <v>0</v>
      </c>
      <c r="J24" s="277"/>
    </row>
    <row r="25" spans="1:10" ht="15" customHeight="1" x14ac:dyDescent="0.3">
      <c r="A25" s="274"/>
      <c r="B25" s="982"/>
      <c r="C25" s="265"/>
      <c r="D25" s="264" t="s">
        <v>983</v>
      </c>
      <c r="E25" s="341" t="s">
        <v>991</v>
      </c>
      <c r="F25" s="588"/>
      <c r="G25" s="588"/>
      <c r="H25" s="588"/>
      <c r="I25" s="911">
        <f t="shared" si="0"/>
        <v>0</v>
      </c>
      <c r="J25" s="277"/>
    </row>
    <row r="26" spans="1:10" ht="15" customHeight="1" x14ac:dyDescent="0.3">
      <c r="A26" s="274"/>
      <c r="B26" s="982" t="s">
        <v>21</v>
      </c>
      <c r="C26" s="490" t="s">
        <v>923</v>
      </c>
      <c r="D26" s="427"/>
      <c r="E26" s="532"/>
      <c r="F26" s="911">
        <f>F27+F34</f>
        <v>0</v>
      </c>
      <c r="G26" s="911">
        <f>G27+G34</f>
        <v>0</v>
      </c>
      <c r="H26" s="911">
        <f>H27+H34</f>
        <v>0</v>
      </c>
      <c r="I26" s="911">
        <f t="shared" si="0"/>
        <v>0</v>
      </c>
      <c r="J26" s="277"/>
    </row>
    <row r="27" spans="1:10" ht="15" customHeight="1" x14ac:dyDescent="0.3">
      <c r="A27" s="274"/>
      <c r="B27" s="982"/>
      <c r="C27" s="929" t="s">
        <v>937</v>
      </c>
      <c r="D27" s="293" t="s">
        <v>817</v>
      </c>
      <c r="E27" s="294"/>
      <c r="F27" s="600">
        <f>F28+F29+F30+F31+F32+F33</f>
        <v>0</v>
      </c>
      <c r="G27" s="600">
        <f>G28+G29+G30+G31+G32+G33</f>
        <v>0</v>
      </c>
      <c r="H27" s="600">
        <f>H28+H29+H30+H31+H32+H33</f>
        <v>0</v>
      </c>
      <c r="I27" s="911">
        <f>I28+I29+I30+I31+I32+I33</f>
        <v>0</v>
      </c>
      <c r="J27" s="277"/>
    </row>
    <row r="28" spans="1:10" ht="15" customHeight="1" x14ac:dyDescent="0.3">
      <c r="A28" s="274"/>
      <c r="B28" s="982"/>
      <c r="C28" s="265"/>
      <c r="D28" s="533" t="s">
        <v>926</v>
      </c>
      <c r="E28" s="534" t="s">
        <v>843</v>
      </c>
      <c r="F28" s="588"/>
      <c r="G28" s="588"/>
      <c r="H28" s="588"/>
      <c r="I28" s="911">
        <f t="shared" si="0"/>
        <v>0</v>
      </c>
      <c r="J28" s="277"/>
    </row>
    <row r="29" spans="1:10" ht="15" customHeight="1" x14ac:dyDescent="0.3">
      <c r="A29" s="274"/>
      <c r="B29" s="982"/>
      <c r="C29" s="265"/>
      <c r="D29" s="264" t="s">
        <v>927</v>
      </c>
      <c r="E29" s="341" t="s">
        <v>850</v>
      </c>
      <c r="F29" s="588"/>
      <c r="G29" s="588"/>
      <c r="H29" s="588"/>
      <c r="I29" s="911">
        <f t="shared" si="0"/>
        <v>0</v>
      </c>
      <c r="J29" s="277"/>
    </row>
    <row r="30" spans="1:10" ht="15" customHeight="1" x14ac:dyDescent="0.3">
      <c r="A30" s="274"/>
      <c r="B30" s="982"/>
      <c r="C30" s="265"/>
      <c r="D30" s="264" t="s">
        <v>928</v>
      </c>
      <c r="E30" s="341" t="s">
        <v>851</v>
      </c>
      <c r="F30" s="588"/>
      <c r="G30" s="588"/>
      <c r="H30" s="588"/>
      <c r="I30" s="911">
        <f t="shared" si="0"/>
        <v>0</v>
      </c>
      <c r="J30" s="277"/>
    </row>
    <row r="31" spans="1:10" ht="15" customHeight="1" x14ac:dyDescent="0.3">
      <c r="A31" s="274"/>
      <c r="B31" s="982"/>
      <c r="C31" s="265"/>
      <c r="D31" s="264" t="s">
        <v>983</v>
      </c>
      <c r="E31" s="341" t="s">
        <v>985</v>
      </c>
      <c r="F31" s="588"/>
      <c r="G31" s="588"/>
      <c r="H31" s="588"/>
      <c r="I31" s="911">
        <f t="shared" si="0"/>
        <v>0</v>
      </c>
      <c r="J31" s="277"/>
    </row>
    <row r="32" spans="1:10" ht="15" customHeight="1" x14ac:dyDescent="0.3">
      <c r="A32" s="274"/>
      <c r="B32" s="982"/>
      <c r="C32" s="265"/>
      <c r="D32" s="264" t="s">
        <v>992</v>
      </c>
      <c r="E32" s="341" t="s">
        <v>987</v>
      </c>
      <c r="F32" s="588"/>
      <c r="G32" s="588"/>
      <c r="H32" s="588"/>
      <c r="I32" s="911">
        <f t="shared" si="0"/>
        <v>0</v>
      </c>
      <c r="J32" s="277"/>
    </row>
    <row r="33" spans="1:10" ht="15" customHeight="1" x14ac:dyDescent="0.3">
      <c r="A33" s="274"/>
      <c r="B33" s="982"/>
      <c r="C33" s="265"/>
      <c r="D33" s="264" t="s">
        <v>993</v>
      </c>
      <c r="E33" s="341" t="s">
        <v>79</v>
      </c>
      <c r="F33" s="588"/>
      <c r="G33" s="588"/>
      <c r="H33" s="588"/>
      <c r="I33" s="911">
        <f t="shared" si="0"/>
        <v>0</v>
      </c>
      <c r="J33" s="277"/>
    </row>
    <row r="34" spans="1:10" ht="15" customHeight="1" x14ac:dyDescent="0.3">
      <c r="A34" s="274"/>
      <c r="B34" s="982"/>
      <c r="C34" s="265" t="s">
        <v>922</v>
      </c>
      <c r="D34" s="263" t="s">
        <v>860</v>
      </c>
      <c r="E34" s="255"/>
      <c r="F34" s="588"/>
      <c r="G34" s="588"/>
      <c r="H34" s="588"/>
      <c r="I34" s="911">
        <f t="shared" si="0"/>
        <v>0</v>
      </c>
      <c r="J34" s="277"/>
    </row>
    <row r="35" spans="1:10" ht="15" customHeight="1" x14ac:dyDescent="0.3">
      <c r="A35" s="274"/>
      <c r="B35" s="982" t="s">
        <v>22</v>
      </c>
      <c r="C35" s="531" t="s">
        <v>940</v>
      </c>
      <c r="D35" s="427"/>
      <c r="E35" s="532"/>
      <c r="F35" s="911">
        <f>F36+F44</f>
        <v>0</v>
      </c>
      <c r="G35" s="911">
        <f>G36+G44</f>
        <v>0</v>
      </c>
      <c r="H35" s="911">
        <f>H36+H44</f>
        <v>0</v>
      </c>
      <c r="I35" s="911">
        <f t="shared" si="0"/>
        <v>0</v>
      </c>
      <c r="J35" s="277"/>
    </row>
    <row r="36" spans="1:10" ht="15" customHeight="1" x14ac:dyDescent="0.3">
      <c r="A36" s="274"/>
      <c r="B36" s="982"/>
      <c r="C36" s="929" t="s">
        <v>937</v>
      </c>
      <c r="D36" s="293" t="s">
        <v>817</v>
      </c>
      <c r="E36" s="294"/>
      <c r="F36" s="600">
        <f>F37+F38+F39+F40+F41+F42+F43</f>
        <v>0</v>
      </c>
      <c r="G36" s="600">
        <f>G37+G38+G39+G40+G41+G42+G43</f>
        <v>0</v>
      </c>
      <c r="H36" s="600">
        <f>H37+H38+H39+H40+H41+H42+H43</f>
        <v>0</v>
      </c>
      <c r="I36" s="911">
        <f t="shared" si="0"/>
        <v>0</v>
      </c>
      <c r="J36" s="277"/>
    </row>
    <row r="37" spans="1:10" ht="15" customHeight="1" x14ac:dyDescent="0.3">
      <c r="A37" s="274"/>
      <c r="B37" s="982"/>
      <c r="C37" s="265"/>
      <c r="D37" s="533" t="s">
        <v>926</v>
      </c>
      <c r="E37" s="341" t="s">
        <v>849</v>
      </c>
      <c r="F37" s="588"/>
      <c r="G37" s="588"/>
      <c r="H37" s="588"/>
      <c r="I37" s="911">
        <f t="shared" si="0"/>
        <v>0</v>
      </c>
      <c r="J37" s="277"/>
    </row>
    <row r="38" spans="1:10" ht="15" customHeight="1" x14ac:dyDescent="0.3">
      <c r="A38" s="274"/>
      <c r="B38" s="982"/>
      <c r="C38" s="265"/>
      <c r="D38" s="533" t="s">
        <v>927</v>
      </c>
      <c r="E38" s="534" t="s">
        <v>843</v>
      </c>
      <c r="F38" s="588"/>
      <c r="G38" s="588"/>
      <c r="H38" s="588"/>
      <c r="I38" s="911">
        <f t="shared" si="0"/>
        <v>0</v>
      </c>
      <c r="J38" s="277"/>
    </row>
    <row r="39" spans="1:10" ht="15" customHeight="1" x14ac:dyDescent="0.3">
      <c r="A39" s="274"/>
      <c r="B39" s="982"/>
      <c r="C39" s="265"/>
      <c r="D39" s="264" t="s">
        <v>928</v>
      </c>
      <c r="E39" s="341" t="s">
        <v>850</v>
      </c>
      <c r="F39" s="588"/>
      <c r="G39" s="588"/>
      <c r="H39" s="588"/>
      <c r="I39" s="911">
        <f t="shared" si="0"/>
        <v>0</v>
      </c>
      <c r="J39" s="277"/>
    </row>
    <row r="40" spans="1:10" ht="15" customHeight="1" x14ac:dyDescent="0.3">
      <c r="A40" s="274"/>
      <c r="B40" s="982"/>
      <c r="C40" s="265"/>
      <c r="D40" s="264" t="s">
        <v>983</v>
      </c>
      <c r="E40" s="341" t="s">
        <v>851</v>
      </c>
      <c r="F40" s="588"/>
      <c r="G40" s="588"/>
      <c r="H40" s="588"/>
      <c r="I40" s="911">
        <f t="shared" si="0"/>
        <v>0</v>
      </c>
      <c r="J40" s="277"/>
    </row>
    <row r="41" spans="1:10" ht="15" customHeight="1" x14ac:dyDescent="0.3">
      <c r="A41" s="274"/>
      <c r="B41" s="982"/>
      <c r="C41" s="265"/>
      <c r="D41" s="264" t="s">
        <v>984</v>
      </c>
      <c r="E41" s="341" t="s">
        <v>985</v>
      </c>
      <c r="F41" s="588"/>
      <c r="G41" s="588"/>
      <c r="H41" s="588"/>
      <c r="I41" s="911">
        <f t="shared" si="0"/>
        <v>0</v>
      </c>
      <c r="J41" s="277"/>
    </row>
    <row r="42" spans="1:10" ht="15" customHeight="1" x14ac:dyDescent="0.3">
      <c r="A42" s="274"/>
      <c r="B42" s="982"/>
      <c r="C42" s="265"/>
      <c r="D42" s="264" t="s">
        <v>986</v>
      </c>
      <c r="E42" s="341" t="s">
        <v>987</v>
      </c>
      <c r="F42" s="588"/>
      <c r="G42" s="588"/>
      <c r="H42" s="588"/>
      <c r="I42" s="911">
        <f t="shared" si="0"/>
        <v>0</v>
      </c>
      <c r="J42" s="277"/>
    </row>
    <row r="43" spans="1:10" ht="15" customHeight="1" x14ac:dyDescent="0.3">
      <c r="A43" s="274"/>
      <c r="B43" s="982"/>
      <c r="C43" s="265"/>
      <c r="D43" s="264" t="s">
        <v>988</v>
      </c>
      <c r="E43" s="341" t="s">
        <v>79</v>
      </c>
      <c r="F43" s="588"/>
      <c r="G43" s="588"/>
      <c r="H43" s="588"/>
      <c r="I43" s="911">
        <f t="shared" si="0"/>
        <v>0</v>
      </c>
      <c r="J43" s="277"/>
    </row>
    <row r="44" spans="1:10" ht="15" customHeight="1" x14ac:dyDescent="0.3">
      <c r="A44" s="274"/>
      <c r="B44" s="982"/>
      <c r="C44" s="265" t="s">
        <v>922</v>
      </c>
      <c r="D44" s="263" t="s">
        <v>860</v>
      </c>
      <c r="E44" s="255"/>
      <c r="F44" s="588"/>
      <c r="G44" s="588"/>
      <c r="H44" s="588"/>
      <c r="I44" s="911">
        <f t="shared" si="0"/>
        <v>0</v>
      </c>
      <c r="J44" s="277"/>
    </row>
    <row r="45" spans="1:10" ht="15" customHeight="1" x14ac:dyDescent="0.3">
      <c r="A45" s="274"/>
      <c r="B45" s="982"/>
      <c r="C45" s="2318" t="s">
        <v>1912</v>
      </c>
      <c r="D45" s="2319"/>
      <c r="E45" s="2320"/>
      <c r="F45" s="600">
        <f>F46+F47+F48+F49</f>
        <v>0</v>
      </c>
      <c r="G45" s="600">
        <f>G46+G47+G48+G49</f>
        <v>0</v>
      </c>
      <c r="H45" s="600">
        <f>H46+H47+H48+H49</f>
        <v>0</v>
      </c>
      <c r="I45" s="911">
        <f t="shared" si="0"/>
        <v>0</v>
      </c>
      <c r="J45" s="277"/>
    </row>
    <row r="46" spans="1:10" ht="15" customHeight="1" x14ac:dyDescent="0.3">
      <c r="A46" s="274"/>
      <c r="B46" s="982"/>
      <c r="C46" s="535"/>
      <c r="D46" s="533" t="s">
        <v>926</v>
      </c>
      <c r="E46" s="534" t="s">
        <v>989</v>
      </c>
      <c r="F46" s="588"/>
      <c r="G46" s="588"/>
      <c r="H46" s="588"/>
      <c r="I46" s="911">
        <f t="shared" si="0"/>
        <v>0</v>
      </c>
      <c r="J46" s="277"/>
    </row>
    <row r="47" spans="1:10" ht="15" customHeight="1" x14ac:dyDescent="0.3">
      <c r="A47" s="274"/>
      <c r="B47" s="982"/>
      <c r="C47" s="535"/>
      <c r="D47" s="533" t="s">
        <v>927</v>
      </c>
      <c r="E47" s="534" t="s">
        <v>990</v>
      </c>
      <c r="F47" s="588"/>
      <c r="G47" s="588"/>
      <c r="H47" s="588"/>
      <c r="I47" s="911">
        <f t="shared" si="0"/>
        <v>0</v>
      </c>
      <c r="J47" s="277"/>
    </row>
    <row r="48" spans="1:10" ht="15" customHeight="1" x14ac:dyDescent="0.3">
      <c r="A48" s="274"/>
      <c r="B48" s="982"/>
      <c r="C48" s="535"/>
      <c r="D48" s="264" t="s">
        <v>928</v>
      </c>
      <c r="E48" s="534" t="s">
        <v>1769</v>
      </c>
      <c r="F48" s="588"/>
      <c r="G48" s="588"/>
      <c r="H48" s="588"/>
      <c r="I48" s="911">
        <f t="shared" si="0"/>
        <v>0</v>
      </c>
      <c r="J48" s="277"/>
    </row>
    <row r="49" spans="1:10" ht="15" customHeight="1" x14ac:dyDescent="0.3">
      <c r="A49" s="274"/>
      <c r="B49" s="982"/>
      <c r="C49" s="535"/>
      <c r="D49" s="264" t="s">
        <v>983</v>
      </c>
      <c r="E49" s="341" t="s">
        <v>991</v>
      </c>
      <c r="F49" s="588"/>
      <c r="G49" s="588"/>
      <c r="H49" s="588"/>
      <c r="I49" s="911">
        <f t="shared" si="0"/>
        <v>0</v>
      </c>
      <c r="J49" s="277"/>
    </row>
    <row r="50" spans="1:10" ht="15" customHeight="1" x14ac:dyDescent="0.3">
      <c r="A50" s="274"/>
      <c r="B50" s="982" t="s">
        <v>23</v>
      </c>
      <c r="C50" s="531" t="s">
        <v>994</v>
      </c>
      <c r="D50" s="427"/>
      <c r="E50" s="532"/>
      <c r="F50" s="911">
        <f>F51+F59</f>
        <v>0</v>
      </c>
      <c r="G50" s="911">
        <f>G51+G59</f>
        <v>0</v>
      </c>
      <c r="H50" s="911">
        <f>H51+H59</f>
        <v>0</v>
      </c>
      <c r="I50" s="911">
        <f t="shared" si="0"/>
        <v>0</v>
      </c>
      <c r="J50" s="277"/>
    </row>
    <row r="51" spans="1:10" ht="15" customHeight="1" x14ac:dyDescent="0.3">
      <c r="A51" s="274"/>
      <c r="B51" s="982"/>
      <c r="C51" s="929" t="s">
        <v>937</v>
      </c>
      <c r="D51" s="293" t="s">
        <v>817</v>
      </c>
      <c r="E51" s="294"/>
      <c r="F51" s="600">
        <f>F52+F53+F54+F55+F56+F57+F58</f>
        <v>0</v>
      </c>
      <c r="G51" s="600">
        <f>G52+G53+G54+G55+G56+G57+G58</f>
        <v>0</v>
      </c>
      <c r="H51" s="600">
        <f>H52+H53+H54+H55+H56+H57+H58</f>
        <v>0</v>
      </c>
      <c r="I51" s="911">
        <f t="shared" si="0"/>
        <v>0</v>
      </c>
      <c r="J51" s="277"/>
    </row>
    <row r="52" spans="1:10" ht="15" customHeight="1" x14ac:dyDescent="0.3">
      <c r="A52" s="274"/>
      <c r="B52" s="982"/>
      <c r="C52" s="265"/>
      <c r="D52" s="533" t="s">
        <v>926</v>
      </c>
      <c r="E52" s="341" t="s">
        <v>849</v>
      </c>
      <c r="F52" s="588"/>
      <c r="G52" s="588"/>
      <c r="H52" s="588"/>
      <c r="I52" s="911">
        <f t="shared" si="0"/>
        <v>0</v>
      </c>
      <c r="J52" s="277"/>
    </row>
    <row r="53" spans="1:10" ht="15" customHeight="1" x14ac:dyDescent="0.3">
      <c r="A53" s="274"/>
      <c r="B53" s="982"/>
      <c r="C53" s="265"/>
      <c r="D53" s="533" t="s">
        <v>927</v>
      </c>
      <c r="E53" s="534" t="s">
        <v>843</v>
      </c>
      <c r="F53" s="588"/>
      <c r="G53" s="588"/>
      <c r="H53" s="588"/>
      <c r="I53" s="911">
        <f t="shared" si="0"/>
        <v>0</v>
      </c>
      <c r="J53" s="277"/>
    </row>
    <row r="54" spans="1:10" ht="15" customHeight="1" x14ac:dyDescent="0.3">
      <c r="A54" s="274"/>
      <c r="B54" s="982"/>
      <c r="C54" s="265"/>
      <c r="D54" s="264" t="s">
        <v>928</v>
      </c>
      <c r="E54" s="341" t="s">
        <v>850</v>
      </c>
      <c r="F54" s="588"/>
      <c r="G54" s="588"/>
      <c r="H54" s="588"/>
      <c r="I54" s="911">
        <f t="shared" si="0"/>
        <v>0</v>
      </c>
      <c r="J54" s="277"/>
    </row>
    <row r="55" spans="1:10" ht="15" customHeight="1" x14ac:dyDescent="0.3">
      <c r="A55" s="274"/>
      <c r="B55" s="982"/>
      <c r="C55" s="265"/>
      <c r="D55" s="264" t="s">
        <v>983</v>
      </c>
      <c r="E55" s="341" t="s">
        <v>851</v>
      </c>
      <c r="F55" s="588"/>
      <c r="G55" s="588"/>
      <c r="H55" s="588"/>
      <c r="I55" s="911">
        <f t="shared" si="0"/>
        <v>0</v>
      </c>
      <c r="J55" s="277"/>
    </row>
    <row r="56" spans="1:10" ht="15" customHeight="1" x14ac:dyDescent="0.3">
      <c r="A56" s="274"/>
      <c r="B56" s="982"/>
      <c r="C56" s="265"/>
      <c r="D56" s="264" t="s">
        <v>984</v>
      </c>
      <c r="E56" s="341" t="s">
        <v>985</v>
      </c>
      <c r="F56" s="588"/>
      <c r="G56" s="588"/>
      <c r="H56" s="588"/>
      <c r="I56" s="911">
        <f t="shared" si="0"/>
        <v>0</v>
      </c>
      <c r="J56" s="277"/>
    </row>
    <row r="57" spans="1:10" ht="15" customHeight="1" x14ac:dyDescent="0.3">
      <c r="A57" s="274"/>
      <c r="B57" s="982"/>
      <c r="C57" s="265"/>
      <c r="D57" s="264" t="s">
        <v>986</v>
      </c>
      <c r="E57" s="341" t="s">
        <v>987</v>
      </c>
      <c r="F57" s="588"/>
      <c r="G57" s="588"/>
      <c r="H57" s="588"/>
      <c r="I57" s="911">
        <f t="shared" si="0"/>
        <v>0</v>
      </c>
      <c r="J57" s="277"/>
    </row>
    <row r="58" spans="1:10" ht="15" customHeight="1" x14ac:dyDescent="0.3">
      <c r="A58" s="274"/>
      <c r="B58" s="982"/>
      <c r="C58" s="265"/>
      <c r="D58" s="264" t="s">
        <v>988</v>
      </c>
      <c r="E58" s="341" t="s">
        <v>79</v>
      </c>
      <c r="F58" s="588"/>
      <c r="G58" s="588"/>
      <c r="H58" s="588"/>
      <c r="I58" s="911">
        <f t="shared" si="0"/>
        <v>0</v>
      </c>
      <c r="J58" s="277"/>
    </row>
    <row r="59" spans="1:10" ht="15" customHeight="1" x14ac:dyDescent="0.3">
      <c r="A59" s="274"/>
      <c r="B59" s="982"/>
      <c r="C59" s="265" t="s">
        <v>922</v>
      </c>
      <c r="D59" s="263" t="s">
        <v>860</v>
      </c>
      <c r="E59" s="255"/>
      <c r="F59" s="588"/>
      <c r="G59" s="588"/>
      <c r="H59" s="588"/>
      <c r="I59" s="911">
        <f t="shared" si="0"/>
        <v>0</v>
      </c>
      <c r="J59" s="277"/>
    </row>
    <row r="60" spans="1:10" ht="15" customHeight="1" x14ac:dyDescent="0.3">
      <c r="A60" s="274"/>
      <c r="B60" s="982"/>
      <c r="C60" s="2318" t="s">
        <v>1912</v>
      </c>
      <c r="D60" s="2319"/>
      <c r="E60" s="2320"/>
      <c r="F60" s="600">
        <f>F61+F62+F63+F64</f>
        <v>0</v>
      </c>
      <c r="G60" s="600">
        <f>G61+G62+G63+G64</f>
        <v>0</v>
      </c>
      <c r="H60" s="600">
        <f>H61+H62+H63+H64</f>
        <v>0</v>
      </c>
      <c r="I60" s="911">
        <f t="shared" si="0"/>
        <v>0</v>
      </c>
      <c r="J60" s="277"/>
    </row>
    <row r="61" spans="1:10" ht="15" customHeight="1" x14ac:dyDescent="0.3">
      <c r="A61" s="274"/>
      <c r="B61" s="982"/>
      <c r="C61" s="265"/>
      <c r="D61" s="533" t="s">
        <v>926</v>
      </c>
      <c r="E61" s="534" t="s">
        <v>989</v>
      </c>
      <c r="F61" s="588"/>
      <c r="G61" s="588"/>
      <c r="H61" s="588"/>
      <c r="I61" s="911">
        <f t="shared" si="0"/>
        <v>0</v>
      </c>
      <c r="J61" s="277"/>
    </row>
    <row r="62" spans="1:10" ht="15" customHeight="1" x14ac:dyDescent="0.3">
      <c r="A62" s="274"/>
      <c r="B62" s="982"/>
      <c r="C62" s="265"/>
      <c r="D62" s="533" t="s">
        <v>927</v>
      </c>
      <c r="E62" s="534" t="s">
        <v>990</v>
      </c>
      <c r="F62" s="588"/>
      <c r="G62" s="588"/>
      <c r="H62" s="588"/>
      <c r="I62" s="911">
        <f t="shared" si="0"/>
        <v>0</v>
      </c>
      <c r="J62" s="277"/>
    </row>
    <row r="63" spans="1:10" ht="15" customHeight="1" x14ac:dyDescent="0.3">
      <c r="A63" s="274"/>
      <c r="B63" s="982"/>
      <c r="C63" s="265"/>
      <c r="D63" s="264" t="s">
        <v>928</v>
      </c>
      <c r="E63" s="534" t="s">
        <v>1769</v>
      </c>
      <c r="F63" s="588"/>
      <c r="G63" s="588"/>
      <c r="H63" s="588"/>
      <c r="I63" s="911">
        <f t="shared" si="0"/>
        <v>0</v>
      </c>
      <c r="J63" s="277"/>
    </row>
    <row r="64" spans="1:10" ht="15" customHeight="1" x14ac:dyDescent="0.3">
      <c r="A64" s="274"/>
      <c r="B64" s="982"/>
      <c r="C64" s="265"/>
      <c r="D64" s="264" t="s">
        <v>983</v>
      </c>
      <c r="E64" s="341" t="s">
        <v>991</v>
      </c>
      <c r="F64" s="588"/>
      <c r="G64" s="588"/>
      <c r="H64" s="588"/>
      <c r="I64" s="911">
        <f t="shared" si="0"/>
        <v>0</v>
      </c>
      <c r="J64" s="277"/>
    </row>
    <row r="65" spans="1:10" ht="15" customHeight="1" x14ac:dyDescent="0.25">
      <c r="A65" s="274"/>
      <c r="B65" s="2326" t="s">
        <v>24</v>
      </c>
      <c r="C65" s="2327" t="s">
        <v>995</v>
      </c>
      <c r="D65" s="2328"/>
      <c r="E65" s="2329"/>
      <c r="F65" s="2330">
        <f>F67+F75</f>
        <v>0</v>
      </c>
      <c r="G65" s="2330">
        <f>G67+G75</f>
        <v>0</v>
      </c>
      <c r="H65" s="2330">
        <f>H67+H75</f>
        <v>0</v>
      </c>
      <c r="I65" s="2330">
        <f>F65+G65+H65</f>
        <v>0</v>
      </c>
      <c r="J65" s="277"/>
    </row>
    <row r="66" spans="1:10" ht="15" customHeight="1" x14ac:dyDescent="0.25">
      <c r="A66" s="274"/>
      <c r="B66" s="2326"/>
      <c r="C66" s="2327"/>
      <c r="D66" s="2328"/>
      <c r="E66" s="2329"/>
      <c r="F66" s="2330"/>
      <c r="G66" s="2330"/>
      <c r="H66" s="2330"/>
      <c r="I66" s="2330"/>
      <c r="J66" s="277"/>
    </row>
    <row r="67" spans="1:10" ht="15" customHeight="1" x14ac:dyDescent="0.3">
      <c r="A67" s="274"/>
      <c r="B67" s="982"/>
      <c r="C67" s="929" t="s">
        <v>937</v>
      </c>
      <c r="D67" s="293" t="s">
        <v>817</v>
      </c>
      <c r="E67" s="294"/>
      <c r="F67" s="600">
        <f>F68+F69+F70+F71+F72+F73+F74</f>
        <v>0</v>
      </c>
      <c r="G67" s="600">
        <f>G68+G69+G70+G71+G72+G73+G74</f>
        <v>0</v>
      </c>
      <c r="H67" s="600">
        <f>H68+H69+H70+H71+H72+H73+H74</f>
        <v>0</v>
      </c>
      <c r="I67" s="911">
        <f t="shared" si="0"/>
        <v>0</v>
      </c>
      <c r="J67" s="277"/>
    </row>
    <row r="68" spans="1:10" ht="15" customHeight="1" x14ac:dyDescent="0.3">
      <c r="A68" s="274"/>
      <c r="B68" s="982"/>
      <c r="C68" s="64"/>
      <c r="D68" s="536" t="s">
        <v>926</v>
      </c>
      <c r="E68" s="537" t="s">
        <v>849</v>
      </c>
      <c r="F68" s="600">
        <f>F13+F37+F52</f>
        <v>0</v>
      </c>
      <c r="G68" s="600">
        <f>G13+G37+G52</f>
        <v>0</v>
      </c>
      <c r="H68" s="600">
        <f>H13+H37+H52</f>
        <v>0</v>
      </c>
      <c r="I68" s="911">
        <f>I13+I37+I52</f>
        <v>0</v>
      </c>
      <c r="J68" s="277"/>
    </row>
    <row r="69" spans="1:10" ht="15" customHeight="1" x14ac:dyDescent="0.3">
      <c r="A69" s="274"/>
      <c r="B69" s="982"/>
      <c r="C69" s="64"/>
      <c r="D69" s="536" t="s">
        <v>927</v>
      </c>
      <c r="E69" s="538" t="s">
        <v>843</v>
      </c>
      <c r="F69" s="600">
        <f t="shared" ref="F69:H75" si="1">F14+F28+F38+F53</f>
        <v>0</v>
      </c>
      <c r="G69" s="600">
        <f t="shared" si="1"/>
        <v>0</v>
      </c>
      <c r="H69" s="600">
        <f t="shared" si="1"/>
        <v>0</v>
      </c>
      <c r="I69" s="911">
        <f t="shared" si="0"/>
        <v>0</v>
      </c>
      <c r="J69" s="277"/>
    </row>
    <row r="70" spans="1:10" ht="15" customHeight="1" x14ac:dyDescent="0.3">
      <c r="A70" s="274"/>
      <c r="B70" s="982"/>
      <c r="C70" s="64"/>
      <c r="D70" s="90" t="s">
        <v>928</v>
      </c>
      <c r="E70" s="537" t="s">
        <v>850</v>
      </c>
      <c r="F70" s="600">
        <f t="shared" si="1"/>
        <v>0</v>
      </c>
      <c r="G70" s="600">
        <f t="shared" si="1"/>
        <v>0</v>
      </c>
      <c r="H70" s="600">
        <f t="shared" si="1"/>
        <v>0</v>
      </c>
      <c r="I70" s="911">
        <f t="shared" si="0"/>
        <v>0</v>
      </c>
      <c r="J70" s="277"/>
    </row>
    <row r="71" spans="1:10" ht="15" customHeight="1" x14ac:dyDescent="0.3">
      <c r="A71" s="274"/>
      <c r="B71" s="982"/>
      <c r="C71" s="64"/>
      <c r="D71" s="90" t="s">
        <v>983</v>
      </c>
      <c r="E71" s="537" t="s">
        <v>851</v>
      </c>
      <c r="F71" s="600">
        <f t="shared" si="1"/>
        <v>0</v>
      </c>
      <c r="G71" s="600">
        <f t="shared" si="1"/>
        <v>0</v>
      </c>
      <c r="H71" s="600">
        <f t="shared" si="1"/>
        <v>0</v>
      </c>
      <c r="I71" s="911">
        <f t="shared" si="0"/>
        <v>0</v>
      </c>
      <c r="J71" s="277"/>
    </row>
    <row r="72" spans="1:10" ht="15" customHeight="1" x14ac:dyDescent="0.3">
      <c r="A72" s="274"/>
      <c r="B72" s="982"/>
      <c r="C72" s="64"/>
      <c r="D72" s="90" t="s">
        <v>984</v>
      </c>
      <c r="E72" s="537" t="s">
        <v>985</v>
      </c>
      <c r="F72" s="600">
        <f t="shared" si="1"/>
        <v>0</v>
      </c>
      <c r="G72" s="600">
        <f t="shared" si="1"/>
        <v>0</v>
      </c>
      <c r="H72" s="600">
        <f t="shared" si="1"/>
        <v>0</v>
      </c>
      <c r="I72" s="911">
        <f t="shared" si="0"/>
        <v>0</v>
      </c>
      <c r="J72" s="277"/>
    </row>
    <row r="73" spans="1:10" ht="15" customHeight="1" x14ac:dyDescent="0.3">
      <c r="A73" s="274"/>
      <c r="B73" s="982"/>
      <c r="C73" s="64"/>
      <c r="D73" s="90" t="s">
        <v>986</v>
      </c>
      <c r="E73" s="537" t="s">
        <v>987</v>
      </c>
      <c r="F73" s="600">
        <f t="shared" si="1"/>
        <v>0</v>
      </c>
      <c r="G73" s="600">
        <f t="shared" si="1"/>
        <v>0</v>
      </c>
      <c r="H73" s="600">
        <f t="shared" si="1"/>
        <v>0</v>
      </c>
      <c r="I73" s="911">
        <f t="shared" si="0"/>
        <v>0</v>
      </c>
      <c r="J73" s="277"/>
    </row>
    <row r="74" spans="1:10" ht="15" customHeight="1" x14ac:dyDescent="0.3">
      <c r="A74" s="274"/>
      <c r="B74" s="982"/>
      <c r="C74" s="64"/>
      <c r="D74" s="90" t="s">
        <v>988</v>
      </c>
      <c r="E74" s="537" t="s">
        <v>79</v>
      </c>
      <c r="F74" s="600">
        <f t="shared" si="1"/>
        <v>0</v>
      </c>
      <c r="G74" s="600">
        <f t="shared" si="1"/>
        <v>0</v>
      </c>
      <c r="H74" s="600">
        <f t="shared" si="1"/>
        <v>0</v>
      </c>
      <c r="I74" s="911">
        <f t="shared" si="0"/>
        <v>0</v>
      </c>
      <c r="J74" s="277"/>
    </row>
    <row r="75" spans="1:10" ht="15" customHeight="1" x14ac:dyDescent="0.3">
      <c r="A75" s="274"/>
      <c r="B75" s="982"/>
      <c r="C75" s="929" t="s">
        <v>922</v>
      </c>
      <c r="D75" s="293" t="s">
        <v>860</v>
      </c>
      <c r="E75" s="294"/>
      <c r="F75" s="600">
        <f t="shared" si="1"/>
        <v>0</v>
      </c>
      <c r="G75" s="600">
        <f t="shared" si="1"/>
        <v>0</v>
      </c>
      <c r="H75" s="600">
        <f t="shared" si="1"/>
        <v>0</v>
      </c>
      <c r="I75" s="911">
        <f>F75+G75+H75</f>
        <v>0</v>
      </c>
      <c r="J75" s="277"/>
    </row>
    <row r="76" spans="1:10" ht="15" customHeight="1" x14ac:dyDescent="0.3">
      <c r="A76" s="274"/>
      <c r="B76" s="982"/>
      <c r="C76" s="2318" t="s">
        <v>1912</v>
      </c>
      <c r="D76" s="2319"/>
      <c r="E76" s="2320"/>
      <c r="F76" s="600">
        <f t="shared" ref="F76:I80" si="2">F21+F45+F60</f>
        <v>0</v>
      </c>
      <c r="G76" s="600">
        <f t="shared" si="2"/>
        <v>0</v>
      </c>
      <c r="H76" s="600">
        <f t="shared" si="2"/>
        <v>0</v>
      </c>
      <c r="I76" s="911">
        <f t="shared" si="2"/>
        <v>0</v>
      </c>
      <c r="J76" s="277"/>
    </row>
    <row r="77" spans="1:10" ht="15" customHeight="1" x14ac:dyDescent="0.3">
      <c r="A77" s="274"/>
      <c r="B77" s="982"/>
      <c r="C77" s="64"/>
      <c r="D77" s="536" t="s">
        <v>926</v>
      </c>
      <c r="E77" s="538" t="s">
        <v>989</v>
      </c>
      <c r="F77" s="600">
        <f t="shared" si="2"/>
        <v>0</v>
      </c>
      <c r="G77" s="600">
        <f t="shared" si="2"/>
        <v>0</v>
      </c>
      <c r="H77" s="600">
        <f t="shared" si="2"/>
        <v>0</v>
      </c>
      <c r="I77" s="911">
        <f t="shared" si="2"/>
        <v>0</v>
      </c>
      <c r="J77" s="277"/>
    </row>
    <row r="78" spans="1:10" ht="15" customHeight="1" x14ac:dyDescent="0.3">
      <c r="A78" s="274"/>
      <c r="B78" s="982"/>
      <c r="C78" s="64"/>
      <c r="D78" s="536" t="s">
        <v>927</v>
      </c>
      <c r="E78" s="538" t="s">
        <v>990</v>
      </c>
      <c r="F78" s="600">
        <f t="shared" si="2"/>
        <v>0</v>
      </c>
      <c r="G78" s="600">
        <f t="shared" si="2"/>
        <v>0</v>
      </c>
      <c r="H78" s="600">
        <f t="shared" si="2"/>
        <v>0</v>
      </c>
      <c r="I78" s="911">
        <f t="shared" si="2"/>
        <v>0</v>
      </c>
      <c r="J78" s="277"/>
    </row>
    <row r="79" spans="1:10" ht="15" customHeight="1" x14ac:dyDescent="0.3">
      <c r="A79" s="274"/>
      <c r="B79" s="982"/>
      <c r="C79" s="64"/>
      <c r="D79" s="90" t="s">
        <v>928</v>
      </c>
      <c r="E79" s="538" t="s">
        <v>1769</v>
      </c>
      <c r="F79" s="600">
        <f t="shared" si="2"/>
        <v>0</v>
      </c>
      <c r="G79" s="600">
        <f t="shared" si="2"/>
        <v>0</v>
      </c>
      <c r="H79" s="600">
        <f t="shared" si="2"/>
        <v>0</v>
      </c>
      <c r="I79" s="911">
        <f t="shared" si="2"/>
        <v>0</v>
      </c>
      <c r="J79" s="277"/>
    </row>
    <row r="80" spans="1:10" ht="15" customHeight="1" x14ac:dyDescent="0.3">
      <c r="A80" s="274"/>
      <c r="B80" s="983"/>
      <c r="C80" s="64"/>
      <c r="D80" s="90" t="s">
        <v>983</v>
      </c>
      <c r="E80" s="537" t="s">
        <v>991</v>
      </c>
      <c r="F80" s="600">
        <f t="shared" si="2"/>
        <v>0</v>
      </c>
      <c r="G80" s="600">
        <f t="shared" si="2"/>
        <v>0</v>
      </c>
      <c r="H80" s="600">
        <f t="shared" si="2"/>
        <v>0</v>
      </c>
      <c r="I80" s="911">
        <f t="shared" si="2"/>
        <v>0</v>
      </c>
      <c r="J80" s="277"/>
    </row>
    <row r="81" spans="1:10" ht="15" customHeight="1" thickBot="1" x14ac:dyDescent="0.3">
      <c r="A81" s="278"/>
      <c r="B81" s="309"/>
      <c r="C81" s="309"/>
      <c r="D81" s="309"/>
      <c r="E81" s="309"/>
      <c r="F81" s="309"/>
      <c r="G81" s="309"/>
      <c r="H81" s="309"/>
      <c r="I81" s="309"/>
      <c r="J81" s="279"/>
    </row>
    <row r="82" spans="1:10" ht="15" customHeight="1" x14ac:dyDescent="0.25"/>
    <row r="83" spans="1:10" ht="15" customHeight="1" x14ac:dyDescent="0.25"/>
    <row r="84" spans="1:10" ht="15" customHeight="1" x14ac:dyDescent="0.25"/>
    <row r="85" spans="1:10" ht="15" customHeight="1" x14ac:dyDescent="0.25"/>
  </sheetData>
  <sheetProtection algorithmName="SHA-512" hashValue="c5Nkgtc5dLRrO7PAFOnSNOKrOemiALx3u6Ai1q7fXKC1wLEJECfoW4v2IbfbNVPYE9VGzZDMntOsvTRxMsIohg==" saltValue="3kVe64+gWkpORYM2y0Es8A==" spinCount="100000" sheet="1" objects="1" scenarios="1"/>
  <mergeCells count="17">
    <mergeCell ref="I9:I10"/>
    <mergeCell ref="B65:B66"/>
    <mergeCell ref="C65:E66"/>
    <mergeCell ref="F65:F66"/>
    <mergeCell ref="G65:G66"/>
    <mergeCell ref="H65:H66"/>
    <mergeCell ref="I65:I66"/>
    <mergeCell ref="C45:E45"/>
    <mergeCell ref="C60:E60"/>
    <mergeCell ref="E3:H4"/>
    <mergeCell ref="C76:E76"/>
    <mergeCell ref="C21:E21"/>
    <mergeCell ref="B3:D4"/>
    <mergeCell ref="B9:E10"/>
    <mergeCell ref="F9:F10"/>
    <mergeCell ref="G9:G10"/>
    <mergeCell ref="H9:H10"/>
  </mergeCells>
  <pageMargins left="0.7" right="0.7" top="1" bottom="1" header="0.3" footer="0.3"/>
  <pageSetup paperSize="5" scale="72" orientation="portrait" r:id="rId1"/>
  <headerFooter>
    <oddFooter>&amp;C&amp;1#&amp;"Calibri"&amp;10&amp;K000000I n t e r n a l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6">
    <pageSetUpPr fitToPage="1"/>
  </sheetPr>
  <dimension ref="A1:K6981"/>
  <sheetViews>
    <sheetView showGridLines="0" topLeftCell="A2957" workbookViewId="0">
      <selection activeCell="I210" sqref="I210"/>
    </sheetView>
  </sheetViews>
  <sheetFormatPr defaultRowHeight="14.5" x14ac:dyDescent="0.35"/>
  <cols>
    <col min="1" max="1" width="2.81640625" customWidth="1" collapsed="1"/>
    <col min="2" max="2" width="8.81640625" customWidth="1" collapsed="1"/>
    <col min="3" max="3" width="50.81640625" customWidth="1" collapsed="1"/>
    <col min="4" max="6" width="15.81640625" customWidth="1" collapsed="1"/>
    <col min="7" max="7" width="11.1796875" hidden="1" customWidth="1" collapsed="1"/>
    <col min="8" max="8" width="20.81640625" style="209" customWidth="1" collapsed="1"/>
    <col min="9" max="9" width="15.81640625" style="209" customWidth="1" collapsed="1"/>
    <col min="10" max="10" width="2.81640625" style="209" customWidth="1" collapsed="1"/>
  </cols>
  <sheetData>
    <row r="1" spans="1:11" ht="15" customHeight="1" x14ac:dyDescent="0.35">
      <c r="A1" s="444"/>
      <c r="B1" s="197"/>
      <c r="C1" s="197"/>
      <c r="D1" s="197"/>
      <c r="E1" s="197"/>
      <c r="F1" s="197"/>
      <c r="G1" s="197"/>
      <c r="H1" s="197"/>
      <c r="I1" s="197"/>
      <c r="J1" s="198"/>
    </row>
    <row r="2" spans="1:11" ht="15" customHeight="1" x14ac:dyDescent="0.35">
      <c r="A2" s="445"/>
      <c r="B2" s="2339"/>
      <c r="C2" s="2289" t="s">
        <v>2093</v>
      </c>
      <c r="D2" s="2289"/>
      <c r="E2" s="2289"/>
      <c r="F2" s="2289"/>
      <c r="G2" s="441"/>
      <c r="H2" s="714"/>
      <c r="I2" s="192"/>
      <c r="J2" s="193"/>
      <c r="K2" s="194"/>
    </row>
    <row r="3" spans="1:11" ht="15" customHeight="1" x14ac:dyDescent="0.35">
      <c r="A3" s="446"/>
      <c r="B3" s="2339"/>
      <c r="C3" s="2289"/>
      <c r="D3" s="2289"/>
      <c r="E3" s="2289"/>
      <c r="F3" s="2289"/>
      <c r="G3" s="192"/>
      <c r="H3" s="715"/>
      <c r="I3" s="192"/>
      <c r="J3" s="193"/>
      <c r="K3" s="194"/>
    </row>
    <row r="4" spans="1:11" ht="15" customHeight="1" x14ac:dyDescent="0.35">
      <c r="A4" s="447"/>
      <c r="B4" s="1535"/>
      <c r="C4" s="1535"/>
      <c r="D4" s="1535"/>
      <c r="E4" s="423"/>
      <c r="F4" s="423" t="s">
        <v>1103</v>
      </c>
      <c r="G4" s="195"/>
      <c r="H4" s="716"/>
      <c r="I4" s="195"/>
      <c r="J4" s="196"/>
      <c r="K4" s="97"/>
    </row>
    <row r="5" spans="1:11" ht="15" customHeight="1" x14ac:dyDescent="0.35">
      <c r="A5" s="454"/>
      <c r="B5" s="2331"/>
      <c r="C5" s="2332"/>
      <c r="D5" s="2335" t="s">
        <v>917</v>
      </c>
      <c r="E5" s="2337" t="s">
        <v>918</v>
      </c>
      <c r="F5" s="2335" t="s">
        <v>97</v>
      </c>
      <c r="G5" s="200"/>
      <c r="H5" s="200"/>
      <c r="I5" s="717"/>
      <c r="J5" s="448"/>
    </row>
    <row r="6" spans="1:11" ht="15" customHeight="1" thickBot="1" x14ac:dyDescent="0.4">
      <c r="A6" s="454"/>
      <c r="B6" s="2333"/>
      <c r="C6" s="2334"/>
      <c r="D6" s="2336"/>
      <c r="E6" s="2338"/>
      <c r="F6" s="2336"/>
      <c r="G6" s="199"/>
      <c r="H6" s="200"/>
      <c r="I6" s="717"/>
      <c r="J6" s="448"/>
    </row>
    <row r="7" spans="1:11" ht="15" customHeight="1" thickBot="1" x14ac:dyDescent="0.4">
      <c r="A7" s="454"/>
      <c r="B7" s="987" t="s">
        <v>20</v>
      </c>
      <c r="C7" s="481" t="s">
        <v>1179</v>
      </c>
      <c r="D7" s="930">
        <f>SUM(D8+D109+D210+D311+D412+D513+D614)</f>
        <v>0</v>
      </c>
      <c r="E7" s="930">
        <f>SUM(E8+E109+E210+E311+E412+E513+E614)</f>
        <v>0</v>
      </c>
      <c r="F7" s="993">
        <f>D7+E7</f>
        <v>0</v>
      </c>
      <c r="G7" s="199"/>
      <c r="H7" s="453" t="s">
        <v>978</v>
      </c>
      <c r="I7" s="718">
        <f>Form3!G12+Form3!H12</f>
        <v>0</v>
      </c>
      <c r="J7" s="204"/>
    </row>
    <row r="8" spans="1:11" ht="15" customHeight="1" thickBot="1" x14ac:dyDescent="0.4">
      <c r="A8" s="454"/>
      <c r="B8" s="987"/>
      <c r="C8" s="112" t="s">
        <v>1916</v>
      </c>
      <c r="D8" s="1000">
        <f>SUM(D9:D108)</f>
        <v>0</v>
      </c>
      <c r="E8" s="1000">
        <f>SUM(E9:E108)</f>
        <v>0</v>
      </c>
      <c r="F8" s="930">
        <f>SUM(F9:F108)</f>
        <v>0</v>
      </c>
      <c r="G8" s="199"/>
      <c r="H8" s="453" t="s">
        <v>978</v>
      </c>
      <c r="I8" s="718">
        <f>Form3!G13+Form3!H13</f>
        <v>0</v>
      </c>
      <c r="J8" s="455"/>
    </row>
    <row r="9" spans="1:11" ht="15" customHeight="1" x14ac:dyDescent="0.35">
      <c r="A9" s="454"/>
      <c r="B9" s="987"/>
      <c r="C9" s="1500"/>
      <c r="D9" s="601"/>
      <c r="E9" s="602"/>
      <c r="F9" s="993">
        <f t="shared" ref="F9:F72" si="0">D9+E9</f>
        <v>0</v>
      </c>
      <c r="G9" s="199"/>
      <c r="H9" s="453"/>
      <c r="I9" s="717"/>
      <c r="J9" s="455"/>
    </row>
    <row r="10" spans="1:11" ht="15" customHeight="1" x14ac:dyDescent="0.35">
      <c r="A10" s="454"/>
      <c r="B10" s="987"/>
      <c r="C10" s="1500"/>
      <c r="D10" s="601"/>
      <c r="E10" s="602"/>
      <c r="F10" s="993">
        <f t="shared" si="0"/>
        <v>0</v>
      </c>
      <c r="G10" s="199"/>
      <c r="H10" s="453"/>
      <c r="I10" s="717"/>
      <c r="J10" s="455"/>
    </row>
    <row r="11" spans="1:11" ht="15" customHeight="1" x14ac:dyDescent="0.35">
      <c r="A11" s="454"/>
      <c r="B11" s="987"/>
      <c r="C11" s="1500"/>
      <c r="D11" s="601"/>
      <c r="E11" s="602"/>
      <c r="F11" s="993">
        <f t="shared" si="0"/>
        <v>0</v>
      </c>
      <c r="G11" s="199"/>
      <c r="H11" s="453"/>
      <c r="I11" s="717"/>
      <c r="J11" s="455"/>
    </row>
    <row r="12" spans="1:11" ht="15" customHeight="1" x14ac:dyDescent="0.35">
      <c r="A12" s="454"/>
      <c r="B12" s="987"/>
      <c r="C12" s="1500"/>
      <c r="D12" s="601"/>
      <c r="E12" s="602"/>
      <c r="F12" s="993">
        <f t="shared" si="0"/>
        <v>0</v>
      </c>
      <c r="G12" s="199"/>
      <c r="H12" s="453"/>
      <c r="I12" s="717"/>
      <c r="J12" s="455"/>
    </row>
    <row r="13" spans="1:11" ht="15" customHeight="1" x14ac:dyDescent="0.35">
      <c r="A13" s="454"/>
      <c r="B13" s="987"/>
      <c r="C13" s="1500"/>
      <c r="D13" s="601"/>
      <c r="E13" s="602"/>
      <c r="F13" s="993">
        <f>D13+E13</f>
        <v>0</v>
      </c>
      <c r="G13" s="199"/>
      <c r="H13" s="453"/>
      <c r="I13" s="717"/>
      <c r="J13" s="455"/>
    </row>
    <row r="14" spans="1:11" ht="15" customHeight="1" x14ac:dyDescent="0.35">
      <c r="A14" s="454"/>
      <c r="B14" s="987"/>
      <c r="C14" s="1500"/>
      <c r="D14" s="601"/>
      <c r="E14" s="602"/>
      <c r="F14" s="993">
        <f>D14+E14</f>
        <v>0</v>
      </c>
      <c r="G14" s="199"/>
      <c r="H14" s="453"/>
      <c r="I14" s="717"/>
      <c r="J14" s="455"/>
    </row>
    <row r="15" spans="1:11" ht="15" customHeight="1" x14ac:dyDescent="0.35">
      <c r="A15" s="454"/>
      <c r="B15" s="987"/>
      <c r="C15" s="1500"/>
      <c r="D15" s="601"/>
      <c r="E15" s="602"/>
      <c r="F15" s="993">
        <f t="shared" si="0"/>
        <v>0</v>
      </c>
      <c r="G15" s="199"/>
      <c r="H15" s="453"/>
      <c r="I15" s="717"/>
      <c r="J15" s="455"/>
    </row>
    <row r="16" spans="1:11" ht="15" customHeight="1" x14ac:dyDescent="0.35">
      <c r="A16" s="454"/>
      <c r="B16" s="987"/>
      <c r="C16" s="1500"/>
      <c r="D16" s="601"/>
      <c r="E16" s="602"/>
      <c r="F16" s="993">
        <f t="shared" si="0"/>
        <v>0</v>
      </c>
      <c r="G16" s="199"/>
      <c r="H16" s="453"/>
      <c r="I16" s="717"/>
      <c r="J16" s="455"/>
    </row>
    <row r="17" spans="1:10" ht="15" customHeight="1" x14ac:dyDescent="0.35">
      <c r="A17" s="454"/>
      <c r="B17" s="987"/>
      <c r="C17" s="1500"/>
      <c r="D17" s="601"/>
      <c r="E17" s="602"/>
      <c r="F17" s="993">
        <f t="shared" si="0"/>
        <v>0</v>
      </c>
      <c r="G17" s="199"/>
      <c r="H17" s="453"/>
      <c r="I17" s="717"/>
      <c r="J17" s="455"/>
    </row>
    <row r="18" spans="1:10" ht="15" customHeight="1" thickBot="1" x14ac:dyDescent="0.4">
      <c r="A18" s="454"/>
      <c r="B18" s="987"/>
      <c r="C18" s="1500"/>
      <c r="D18" s="601"/>
      <c r="E18" s="602"/>
      <c r="F18" s="993">
        <f t="shared" si="0"/>
        <v>0</v>
      </c>
      <c r="G18" s="199"/>
      <c r="H18" s="453"/>
      <c r="I18" s="717"/>
      <c r="J18" s="455"/>
    </row>
    <row r="19" spans="1:10" ht="15" hidden="1" customHeight="1" x14ac:dyDescent="0.35">
      <c r="A19" s="454"/>
      <c r="B19" s="987"/>
      <c r="C19" s="86"/>
      <c r="D19" s="601"/>
      <c r="E19" s="602"/>
      <c r="F19" s="993">
        <f t="shared" si="0"/>
        <v>0</v>
      </c>
      <c r="G19" s="199"/>
      <c r="H19" s="453"/>
      <c r="I19" s="717"/>
      <c r="J19" s="455"/>
    </row>
    <row r="20" spans="1:10" ht="15" hidden="1" customHeight="1" x14ac:dyDescent="0.35">
      <c r="A20" s="454"/>
      <c r="B20" s="987"/>
      <c r="C20" s="86"/>
      <c r="D20" s="601"/>
      <c r="E20" s="602"/>
      <c r="F20" s="993">
        <f>D20+E20</f>
        <v>0</v>
      </c>
      <c r="G20" s="199"/>
      <c r="H20" s="453"/>
      <c r="I20" s="717"/>
      <c r="J20" s="455"/>
    </row>
    <row r="21" spans="1:10" ht="15" hidden="1" customHeight="1" x14ac:dyDescent="0.35">
      <c r="A21" s="454"/>
      <c r="B21" s="987"/>
      <c r="C21" s="86"/>
      <c r="D21" s="601"/>
      <c r="E21" s="602"/>
      <c r="F21" s="993">
        <f>D21+E21</f>
        <v>0</v>
      </c>
      <c r="G21" s="199"/>
      <c r="H21" s="453"/>
      <c r="I21" s="717"/>
      <c r="J21" s="455"/>
    </row>
    <row r="22" spans="1:10" ht="15" hidden="1" customHeight="1" x14ac:dyDescent="0.35">
      <c r="A22" s="454"/>
      <c r="B22" s="987"/>
      <c r="C22" s="86"/>
      <c r="D22" s="601"/>
      <c r="E22" s="602"/>
      <c r="F22" s="993">
        <f t="shared" si="0"/>
        <v>0</v>
      </c>
      <c r="G22" s="199"/>
      <c r="H22" s="453"/>
      <c r="I22" s="717"/>
      <c r="J22" s="455"/>
    </row>
    <row r="23" spans="1:10" ht="15" hidden="1" customHeight="1" x14ac:dyDescent="0.35">
      <c r="A23" s="454"/>
      <c r="B23" s="987"/>
      <c r="C23" s="86"/>
      <c r="D23" s="601"/>
      <c r="E23" s="602"/>
      <c r="F23" s="993">
        <f t="shared" si="0"/>
        <v>0</v>
      </c>
      <c r="G23" s="199"/>
      <c r="H23" s="453"/>
      <c r="I23" s="717"/>
      <c r="J23" s="455"/>
    </row>
    <row r="24" spans="1:10" ht="15" hidden="1" customHeight="1" x14ac:dyDescent="0.35">
      <c r="A24" s="454"/>
      <c r="B24" s="987"/>
      <c r="C24" s="86"/>
      <c r="D24" s="601"/>
      <c r="E24" s="602"/>
      <c r="F24" s="993">
        <f t="shared" si="0"/>
        <v>0</v>
      </c>
      <c r="G24" s="199"/>
      <c r="H24" s="453"/>
      <c r="I24" s="717"/>
      <c r="J24" s="455"/>
    </row>
    <row r="25" spans="1:10" ht="15" hidden="1" customHeight="1" x14ac:dyDescent="0.35">
      <c r="A25" s="454"/>
      <c r="B25" s="987"/>
      <c r="C25" s="86"/>
      <c r="D25" s="601"/>
      <c r="E25" s="602"/>
      <c r="F25" s="993">
        <f t="shared" si="0"/>
        <v>0</v>
      </c>
      <c r="G25" s="199"/>
      <c r="H25" s="453"/>
      <c r="I25" s="717"/>
      <c r="J25" s="455"/>
    </row>
    <row r="26" spans="1:10" ht="15" hidden="1" customHeight="1" x14ac:dyDescent="0.35">
      <c r="A26" s="454"/>
      <c r="B26" s="987"/>
      <c r="C26" s="86"/>
      <c r="D26" s="601"/>
      <c r="E26" s="602"/>
      <c r="F26" s="993">
        <f t="shared" si="0"/>
        <v>0</v>
      </c>
      <c r="G26" s="199"/>
      <c r="H26" s="453"/>
      <c r="I26" s="717"/>
      <c r="J26" s="455"/>
    </row>
    <row r="27" spans="1:10" ht="15" hidden="1" customHeight="1" x14ac:dyDescent="0.35">
      <c r="A27" s="454"/>
      <c r="B27" s="987"/>
      <c r="C27" s="86"/>
      <c r="D27" s="601"/>
      <c r="E27" s="602"/>
      <c r="F27" s="993">
        <f t="shared" si="0"/>
        <v>0</v>
      </c>
      <c r="G27" s="199"/>
      <c r="H27" s="453"/>
      <c r="I27" s="717"/>
      <c r="J27" s="455"/>
    </row>
    <row r="28" spans="1:10" ht="15" hidden="1" customHeight="1" x14ac:dyDescent="0.35">
      <c r="A28" s="454"/>
      <c r="B28" s="987"/>
      <c r="C28" s="86"/>
      <c r="D28" s="601"/>
      <c r="E28" s="602"/>
      <c r="F28" s="993">
        <f t="shared" si="0"/>
        <v>0</v>
      </c>
      <c r="G28" s="199"/>
      <c r="H28" s="453"/>
      <c r="I28" s="717"/>
      <c r="J28" s="455"/>
    </row>
    <row r="29" spans="1:10" ht="15" hidden="1" customHeight="1" x14ac:dyDescent="0.35">
      <c r="A29" s="454"/>
      <c r="B29" s="987"/>
      <c r="C29" s="86"/>
      <c r="D29" s="601"/>
      <c r="E29" s="602"/>
      <c r="F29" s="993">
        <f t="shared" si="0"/>
        <v>0</v>
      </c>
      <c r="G29" s="199"/>
      <c r="H29" s="453"/>
      <c r="I29" s="717"/>
      <c r="J29" s="455"/>
    </row>
    <row r="30" spans="1:10" ht="15" hidden="1" customHeight="1" x14ac:dyDescent="0.35">
      <c r="A30" s="454"/>
      <c r="B30" s="987"/>
      <c r="C30" s="86"/>
      <c r="D30" s="601"/>
      <c r="E30" s="602"/>
      <c r="F30" s="993">
        <f t="shared" si="0"/>
        <v>0</v>
      </c>
      <c r="G30" s="199"/>
      <c r="H30" s="453"/>
      <c r="I30" s="717"/>
      <c r="J30" s="455"/>
    </row>
    <row r="31" spans="1:10" ht="15" hidden="1" customHeight="1" x14ac:dyDescent="0.35">
      <c r="A31" s="454"/>
      <c r="B31" s="987"/>
      <c r="C31" s="86"/>
      <c r="D31" s="601"/>
      <c r="E31" s="602"/>
      <c r="F31" s="993">
        <f t="shared" si="0"/>
        <v>0</v>
      </c>
      <c r="G31" s="199"/>
      <c r="H31" s="453"/>
      <c r="I31" s="717"/>
      <c r="J31" s="455"/>
    </row>
    <row r="32" spans="1:10" ht="15" hidden="1" customHeight="1" x14ac:dyDescent="0.35">
      <c r="A32" s="454"/>
      <c r="B32" s="987"/>
      <c r="C32" s="86"/>
      <c r="D32" s="601"/>
      <c r="E32" s="602"/>
      <c r="F32" s="993">
        <f t="shared" si="0"/>
        <v>0</v>
      </c>
      <c r="G32" s="199"/>
      <c r="H32" s="453"/>
      <c r="I32" s="717"/>
      <c r="J32" s="455"/>
    </row>
    <row r="33" spans="1:10" ht="15" hidden="1" customHeight="1" x14ac:dyDescent="0.35">
      <c r="A33" s="454"/>
      <c r="B33" s="987"/>
      <c r="C33" s="86"/>
      <c r="D33" s="601"/>
      <c r="E33" s="602"/>
      <c r="F33" s="993">
        <f t="shared" si="0"/>
        <v>0</v>
      </c>
      <c r="G33" s="199"/>
      <c r="H33" s="453"/>
      <c r="I33" s="717"/>
      <c r="J33" s="455"/>
    </row>
    <row r="34" spans="1:10" ht="15" hidden="1" customHeight="1" x14ac:dyDescent="0.35">
      <c r="A34" s="454"/>
      <c r="B34" s="987"/>
      <c r="C34" s="86"/>
      <c r="D34" s="601"/>
      <c r="E34" s="602"/>
      <c r="F34" s="993">
        <f t="shared" si="0"/>
        <v>0</v>
      </c>
      <c r="G34" s="199"/>
      <c r="H34" s="453"/>
      <c r="I34" s="717"/>
      <c r="J34" s="455"/>
    </row>
    <row r="35" spans="1:10" ht="15" hidden="1" customHeight="1" x14ac:dyDescent="0.35">
      <c r="A35" s="454"/>
      <c r="B35" s="987"/>
      <c r="C35" s="86"/>
      <c r="D35" s="601"/>
      <c r="E35" s="602"/>
      <c r="F35" s="993">
        <f t="shared" si="0"/>
        <v>0</v>
      </c>
      <c r="G35" s="199"/>
      <c r="H35" s="453"/>
      <c r="I35" s="717"/>
      <c r="J35" s="455"/>
    </row>
    <row r="36" spans="1:10" ht="15" hidden="1" customHeight="1" x14ac:dyDescent="0.35">
      <c r="A36" s="454"/>
      <c r="B36" s="987"/>
      <c r="C36" s="86"/>
      <c r="D36" s="601"/>
      <c r="E36" s="602"/>
      <c r="F36" s="993">
        <f t="shared" si="0"/>
        <v>0</v>
      </c>
      <c r="G36" s="199"/>
      <c r="H36" s="453"/>
      <c r="I36" s="717"/>
      <c r="J36" s="455"/>
    </row>
    <row r="37" spans="1:10" ht="15" hidden="1" customHeight="1" x14ac:dyDescent="0.35">
      <c r="A37" s="454"/>
      <c r="B37" s="987"/>
      <c r="C37" s="86"/>
      <c r="D37" s="601"/>
      <c r="E37" s="602"/>
      <c r="F37" s="993">
        <f t="shared" si="0"/>
        <v>0</v>
      </c>
      <c r="G37" s="199"/>
      <c r="H37" s="453"/>
      <c r="I37" s="717"/>
      <c r="J37" s="455"/>
    </row>
    <row r="38" spans="1:10" ht="15" hidden="1" customHeight="1" x14ac:dyDescent="0.35">
      <c r="A38" s="454"/>
      <c r="B38" s="987"/>
      <c r="C38" s="86"/>
      <c r="D38" s="601"/>
      <c r="E38" s="602"/>
      <c r="F38" s="993">
        <f t="shared" si="0"/>
        <v>0</v>
      </c>
      <c r="G38" s="199"/>
      <c r="H38" s="453"/>
      <c r="I38" s="717"/>
      <c r="J38" s="455"/>
    </row>
    <row r="39" spans="1:10" ht="15" hidden="1" customHeight="1" x14ac:dyDescent="0.35">
      <c r="A39" s="454"/>
      <c r="B39" s="987"/>
      <c r="C39" s="86"/>
      <c r="D39" s="601"/>
      <c r="E39" s="602"/>
      <c r="F39" s="993">
        <f t="shared" si="0"/>
        <v>0</v>
      </c>
      <c r="G39" s="199"/>
      <c r="H39" s="453"/>
      <c r="I39" s="717"/>
      <c r="J39" s="455"/>
    </row>
    <row r="40" spans="1:10" ht="15" hidden="1" customHeight="1" x14ac:dyDescent="0.35">
      <c r="A40" s="454"/>
      <c r="B40" s="987"/>
      <c r="C40" s="86"/>
      <c r="D40" s="601"/>
      <c r="E40" s="602"/>
      <c r="F40" s="993">
        <f t="shared" si="0"/>
        <v>0</v>
      </c>
      <c r="G40" s="199"/>
      <c r="H40" s="453"/>
      <c r="I40" s="717"/>
      <c r="J40" s="455"/>
    </row>
    <row r="41" spans="1:10" ht="15" hidden="1" customHeight="1" x14ac:dyDescent="0.35">
      <c r="A41" s="454"/>
      <c r="B41" s="987"/>
      <c r="C41" s="86"/>
      <c r="D41" s="601"/>
      <c r="E41" s="602"/>
      <c r="F41" s="993">
        <f t="shared" si="0"/>
        <v>0</v>
      </c>
      <c r="G41" s="199"/>
      <c r="H41" s="453"/>
      <c r="I41" s="717"/>
      <c r="J41" s="455"/>
    </row>
    <row r="42" spans="1:10" ht="15" hidden="1" customHeight="1" x14ac:dyDescent="0.35">
      <c r="A42" s="454"/>
      <c r="B42" s="987"/>
      <c r="C42" s="86"/>
      <c r="D42" s="601"/>
      <c r="E42" s="602"/>
      <c r="F42" s="993">
        <f t="shared" si="0"/>
        <v>0</v>
      </c>
      <c r="G42" s="199"/>
      <c r="H42" s="453"/>
      <c r="I42" s="717"/>
      <c r="J42" s="455"/>
    </row>
    <row r="43" spans="1:10" ht="15" hidden="1" customHeight="1" x14ac:dyDescent="0.35">
      <c r="A43" s="454"/>
      <c r="B43" s="987"/>
      <c r="C43" s="86"/>
      <c r="D43" s="601"/>
      <c r="E43" s="602"/>
      <c r="F43" s="993">
        <f t="shared" si="0"/>
        <v>0</v>
      </c>
      <c r="G43" s="199"/>
      <c r="H43" s="453"/>
      <c r="I43" s="717"/>
      <c r="J43" s="455"/>
    </row>
    <row r="44" spans="1:10" ht="15" hidden="1" customHeight="1" x14ac:dyDescent="0.35">
      <c r="A44" s="454"/>
      <c r="B44" s="987"/>
      <c r="C44" s="86"/>
      <c r="D44" s="601"/>
      <c r="E44" s="602"/>
      <c r="F44" s="993">
        <f t="shared" si="0"/>
        <v>0</v>
      </c>
      <c r="G44" s="199"/>
      <c r="H44" s="453"/>
      <c r="I44" s="717"/>
      <c r="J44" s="455"/>
    </row>
    <row r="45" spans="1:10" ht="15" hidden="1" customHeight="1" x14ac:dyDescent="0.35">
      <c r="A45" s="454"/>
      <c r="B45" s="987"/>
      <c r="C45" s="86"/>
      <c r="D45" s="601"/>
      <c r="E45" s="602"/>
      <c r="F45" s="993">
        <f t="shared" si="0"/>
        <v>0</v>
      </c>
      <c r="G45" s="199"/>
      <c r="H45" s="453"/>
      <c r="I45" s="717"/>
      <c r="J45" s="455"/>
    </row>
    <row r="46" spans="1:10" ht="15" hidden="1" customHeight="1" x14ac:dyDescent="0.35">
      <c r="A46" s="454"/>
      <c r="B46" s="987"/>
      <c r="C46" s="86"/>
      <c r="D46" s="601"/>
      <c r="E46" s="602"/>
      <c r="F46" s="993">
        <f t="shared" si="0"/>
        <v>0</v>
      </c>
      <c r="G46" s="199"/>
      <c r="H46" s="453"/>
      <c r="I46" s="717"/>
      <c r="J46" s="455"/>
    </row>
    <row r="47" spans="1:10" ht="15" hidden="1" customHeight="1" x14ac:dyDescent="0.35">
      <c r="A47" s="454"/>
      <c r="B47" s="987"/>
      <c r="C47" s="86"/>
      <c r="D47" s="601"/>
      <c r="E47" s="602"/>
      <c r="F47" s="993">
        <f t="shared" si="0"/>
        <v>0</v>
      </c>
      <c r="G47" s="199"/>
      <c r="H47" s="453"/>
      <c r="I47" s="717"/>
      <c r="J47" s="455"/>
    </row>
    <row r="48" spans="1:10" ht="15" hidden="1" customHeight="1" x14ac:dyDescent="0.35">
      <c r="A48" s="454"/>
      <c r="B48" s="987"/>
      <c r="C48" s="86"/>
      <c r="D48" s="601"/>
      <c r="E48" s="602"/>
      <c r="F48" s="993">
        <f t="shared" si="0"/>
        <v>0</v>
      </c>
      <c r="G48" s="199"/>
      <c r="H48" s="453"/>
      <c r="I48" s="717"/>
      <c r="J48" s="455"/>
    </row>
    <row r="49" spans="1:10" ht="15" hidden="1" customHeight="1" x14ac:dyDescent="0.35">
      <c r="A49" s="454"/>
      <c r="B49" s="987"/>
      <c r="C49" s="86"/>
      <c r="D49" s="601"/>
      <c r="E49" s="602"/>
      <c r="F49" s="993">
        <f t="shared" si="0"/>
        <v>0</v>
      </c>
      <c r="G49" s="199"/>
      <c r="H49" s="453"/>
      <c r="I49" s="717"/>
      <c r="J49" s="455"/>
    </row>
    <row r="50" spans="1:10" ht="15" hidden="1" customHeight="1" x14ac:dyDescent="0.35">
      <c r="A50" s="454"/>
      <c r="B50" s="987"/>
      <c r="C50" s="86"/>
      <c r="D50" s="601"/>
      <c r="E50" s="602"/>
      <c r="F50" s="993">
        <f t="shared" si="0"/>
        <v>0</v>
      </c>
      <c r="G50" s="199"/>
      <c r="H50" s="453"/>
      <c r="I50" s="717"/>
      <c r="J50" s="455"/>
    </row>
    <row r="51" spans="1:10" ht="15" hidden="1" customHeight="1" x14ac:dyDescent="0.35">
      <c r="A51" s="454"/>
      <c r="B51" s="987"/>
      <c r="C51" s="86"/>
      <c r="D51" s="601"/>
      <c r="E51" s="602"/>
      <c r="F51" s="993">
        <f t="shared" si="0"/>
        <v>0</v>
      </c>
      <c r="G51" s="199"/>
      <c r="H51" s="453"/>
      <c r="I51" s="717"/>
      <c r="J51" s="455"/>
    </row>
    <row r="52" spans="1:10" ht="15" hidden="1" customHeight="1" x14ac:dyDescent="0.35">
      <c r="A52" s="454"/>
      <c r="B52" s="987"/>
      <c r="C52" s="86"/>
      <c r="D52" s="601"/>
      <c r="E52" s="602"/>
      <c r="F52" s="993">
        <f t="shared" si="0"/>
        <v>0</v>
      </c>
      <c r="G52" s="199"/>
      <c r="H52" s="453"/>
      <c r="I52" s="717"/>
      <c r="J52" s="455"/>
    </row>
    <row r="53" spans="1:10" ht="15" hidden="1" customHeight="1" x14ac:dyDescent="0.35">
      <c r="A53" s="454"/>
      <c r="B53" s="987"/>
      <c r="C53" s="86"/>
      <c r="D53" s="601"/>
      <c r="E53" s="602"/>
      <c r="F53" s="993">
        <f t="shared" si="0"/>
        <v>0</v>
      </c>
      <c r="G53" s="199"/>
      <c r="H53" s="453"/>
      <c r="I53" s="717"/>
      <c r="J53" s="455"/>
    </row>
    <row r="54" spans="1:10" ht="15" hidden="1" customHeight="1" x14ac:dyDescent="0.35">
      <c r="A54" s="454"/>
      <c r="B54" s="987"/>
      <c r="C54" s="86"/>
      <c r="D54" s="601"/>
      <c r="E54" s="602"/>
      <c r="F54" s="993">
        <f t="shared" si="0"/>
        <v>0</v>
      </c>
      <c r="G54" s="199"/>
      <c r="H54" s="453"/>
      <c r="I54" s="717"/>
      <c r="J54" s="455"/>
    </row>
    <row r="55" spans="1:10" ht="15" hidden="1" customHeight="1" x14ac:dyDescent="0.35">
      <c r="A55" s="454"/>
      <c r="B55" s="987"/>
      <c r="C55" s="86"/>
      <c r="D55" s="601"/>
      <c r="E55" s="602"/>
      <c r="F55" s="993">
        <f t="shared" si="0"/>
        <v>0</v>
      </c>
      <c r="G55" s="199"/>
      <c r="H55" s="453"/>
      <c r="I55" s="717"/>
      <c r="J55" s="455"/>
    </row>
    <row r="56" spans="1:10" ht="15" hidden="1" customHeight="1" x14ac:dyDescent="0.35">
      <c r="A56" s="454"/>
      <c r="B56" s="987"/>
      <c r="C56" s="86"/>
      <c r="D56" s="601"/>
      <c r="E56" s="602"/>
      <c r="F56" s="993">
        <f t="shared" si="0"/>
        <v>0</v>
      </c>
      <c r="G56" s="199"/>
      <c r="H56" s="453"/>
      <c r="I56" s="717"/>
      <c r="J56" s="455"/>
    </row>
    <row r="57" spans="1:10" ht="15" hidden="1" customHeight="1" x14ac:dyDescent="0.35">
      <c r="A57" s="454"/>
      <c r="B57" s="987"/>
      <c r="C57" s="86"/>
      <c r="D57" s="601"/>
      <c r="E57" s="602"/>
      <c r="F57" s="993">
        <f t="shared" si="0"/>
        <v>0</v>
      </c>
      <c r="G57" s="199"/>
      <c r="H57" s="453"/>
      <c r="I57" s="717"/>
      <c r="J57" s="455"/>
    </row>
    <row r="58" spans="1:10" ht="15" hidden="1" customHeight="1" x14ac:dyDescent="0.35">
      <c r="A58" s="454"/>
      <c r="B58" s="987"/>
      <c r="C58" s="86"/>
      <c r="D58" s="601"/>
      <c r="E58" s="602"/>
      <c r="F58" s="993">
        <f t="shared" si="0"/>
        <v>0</v>
      </c>
      <c r="G58" s="199"/>
      <c r="H58" s="453"/>
      <c r="I58" s="717"/>
      <c r="J58" s="455"/>
    </row>
    <row r="59" spans="1:10" ht="15" hidden="1" customHeight="1" x14ac:dyDescent="0.35">
      <c r="A59" s="454"/>
      <c r="B59" s="987"/>
      <c r="C59" s="86"/>
      <c r="D59" s="601"/>
      <c r="E59" s="602"/>
      <c r="F59" s="993">
        <f t="shared" si="0"/>
        <v>0</v>
      </c>
      <c r="G59" s="199"/>
      <c r="H59" s="453"/>
      <c r="I59" s="717"/>
      <c r="J59" s="455"/>
    </row>
    <row r="60" spans="1:10" ht="15" hidden="1" customHeight="1" x14ac:dyDescent="0.35">
      <c r="A60" s="454"/>
      <c r="B60" s="987"/>
      <c r="C60" s="86"/>
      <c r="D60" s="601"/>
      <c r="E60" s="602"/>
      <c r="F60" s="993">
        <f t="shared" si="0"/>
        <v>0</v>
      </c>
      <c r="G60" s="199"/>
      <c r="H60" s="453"/>
      <c r="I60" s="717"/>
      <c r="J60" s="455"/>
    </row>
    <row r="61" spans="1:10" ht="15" hidden="1" customHeight="1" x14ac:dyDescent="0.35">
      <c r="A61" s="454"/>
      <c r="B61" s="987"/>
      <c r="C61" s="86"/>
      <c r="D61" s="601"/>
      <c r="E61" s="602"/>
      <c r="F61" s="993">
        <f t="shared" si="0"/>
        <v>0</v>
      </c>
      <c r="G61" s="199"/>
      <c r="H61" s="453"/>
      <c r="I61" s="717"/>
      <c r="J61" s="455"/>
    </row>
    <row r="62" spans="1:10" ht="15" hidden="1" customHeight="1" x14ac:dyDescent="0.35">
      <c r="A62" s="454"/>
      <c r="B62" s="987"/>
      <c r="C62" s="86"/>
      <c r="D62" s="601"/>
      <c r="E62" s="602"/>
      <c r="F62" s="993">
        <f t="shared" si="0"/>
        <v>0</v>
      </c>
      <c r="G62" s="199"/>
      <c r="H62" s="453"/>
      <c r="I62" s="717"/>
      <c r="J62" s="455"/>
    </row>
    <row r="63" spans="1:10" ht="15" hidden="1" customHeight="1" x14ac:dyDescent="0.35">
      <c r="A63" s="454"/>
      <c r="B63" s="987"/>
      <c r="C63" s="86"/>
      <c r="D63" s="601"/>
      <c r="E63" s="602"/>
      <c r="F63" s="993">
        <f t="shared" si="0"/>
        <v>0</v>
      </c>
      <c r="G63" s="199"/>
      <c r="H63" s="453"/>
      <c r="I63" s="717"/>
      <c r="J63" s="455"/>
    </row>
    <row r="64" spans="1:10" ht="15" hidden="1" customHeight="1" x14ac:dyDescent="0.35">
      <c r="A64" s="454"/>
      <c r="B64" s="987"/>
      <c r="C64" s="86"/>
      <c r="D64" s="601"/>
      <c r="E64" s="602"/>
      <c r="F64" s="993">
        <f t="shared" si="0"/>
        <v>0</v>
      </c>
      <c r="G64" s="199"/>
      <c r="H64" s="453"/>
      <c r="I64" s="717"/>
      <c r="J64" s="455"/>
    </row>
    <row r="65" spans="1:10" ht="15" hidden="1" customHeight="1" x14ac:dyDescent="0.35">
      <c r="A65" s="454"/>
      <c r="B65" s="987"/>
      <c r="C65" s="86"/>
      <c r="D65" s="601"/>
      <c r="E65" s="602"/>
      <c r="F65" s="993">
        <f t="shared" si="0"/>
        <v>0</v>
      </c>
      <c r="G65" s="199"/>
      <c r="H65" s="453"/>
      <c r="I65" s="717"/>
      <c r="J65" s="455"/>
    </row>
    <row r="66" spans="1:10" ht="15" hidden="1" customHeight="1" x14ac:dyDescent="0.35">
      <c r="A66" s="454"/>
      <c r="B66" s="987"/>
      <c r="C66" s="86"/>
      <c r="D66" s="601"/>
      <c r="E66" s="602"/>
      <c r="F66" s="993">
        <f t="shared" si="0"/>
        <v>0</v>
      </c>
      <c r="G66" s="199"/>
      <c r="H66" s="453"/>
      <c r="I66" s="717"/>
      <c r="J66" s="455"/>
    </row>
    <row r="67" spans="1:10" ht="15" hidden="1" customHeight="1" x14ac:dyDescent="0.35">
      <c r="A67" s="454"/>
      <c r="B67" s="987"/>
      <c r="C67" s="86"/>
      <c r="D67" s="601"/>
      <c r="E67" s="602"/>
      <c r="F67" s="993">
        <f t="shared" si="0"/>
        <v>0</v>
      </c>
      <c r="G67" s="199"/>
      <c r="H67" s="453"/>
      <c r="I67" s="717"/>
      <c r="J67" s="455"/>
    </row>
    <row r="68" spans="1:10" ht="15" hidden="1" customHeight="1" x14ac:dyDescent="0.35">
      <c r="A68" s="454"/>
      <c r="B68" s="987"/>
      <c r="C68" s="86"/>
      <c r="D68" s="601"/>
      <c r="E68" s="602"/>
      <c r="F68" s="993">
        <f t="shared" si="0"/>
        <v>0</v>
      </c>
      <c r="G68" s="199"/>
      <c r="H68" s="453"/>
      <c r="I68" s="717"/>
      <c r="J68" s="455"/>
    </row>
    <row r="69" spans="1:10" ht="15" hidden="1" customHeight="1" x14ac:dyDescent="0.35">
      <c r="A69" s="454"/>
      <c r="B69" s="987"/>
      <c r="C69" s="86"/>
      <c r="D69" s="601"/>
      <c r="E69" s="602"/>
      <c r="F69" s="993">
        <f t="shared" si="0"/>
        <v>0</v>
      </c>
      <c r="G69" s="199"/>
      <c r="H69" s="453"/>
      <c r="I69" s="717"/>
      <c r="J69" s="455"/>
    </row>
    <row r="70" spans="1:10" ht="15" hidden="1" customHeight="1" x14ac:dyDescent="0.35">
      <c r="A70" s="454"/>
      <c r="B70" s="987"/>
      <c r="C70" s="86"/>
      <c r="D70" s="601"/>
      <c r="E70" s="602"/>
      <c r="F70" s="993">
        <f t="shared" si="0"/>
        <v>0</v>
      </c>
      <c r="G70" s="199"/>
      <c r="H70" s="453"/>
      <c r="I70" s="717"/>
      <c r="J70" s="455"/>
    </row>
    <row r="71" spans="1:10" ht="15" hidden="1" customHeight="1" x14ac:dyDescent="0.35">
      <c r="A71" s="454"/>
      <c r="B71" s="987"/>
      <c r="C71" s="86"/>
      <c r="D71" s="601"/>
      <c r="E71" s="602"/>
      <c r="F71" s="993">
        <f t="shared" si="0"/>
        <v>0</v>
      </c>
      <c r="G71" s="199"/>
      <c r="H71" s="453"/>
      <c r="I71" s="717"/>
      <c r="J71" s="455"/>
    </row>
    <row r="72" spans="1:10" ht="15" hidden="1" customHeight="1" x14ac:dyDescent="0.35">
      <c r="A72" s="454"/>
      <c r="B72" s="987"/>
      <c r="C72" s="86"/>
      <c r="D72" s="601"/>
      <c r="E72" s="602"/>
      <c r="F72" s="993">
        <f t="shared" si="0"/>
        <v>0</v>
      </c>
      <c r="G72" s="199"/>
      <c r="H72" s="453"/>
      <c r="I72" s="717"/>
      <c r="J72" s="455"/>
    </row>
    <row r="73" spans="1:10" ht="15" hidden="1" customHeight="1" x14ac:dyDescent="0.35">
      <c r="A73" s="454"/>
      <c r="B73" s="987"/>
      <c r="C73" s="86"/>
      <c r="D73" s="601"/>
      <c r="E73" s="602"/>
      <c r="F73" s="993">
        <f t="shared" ref="F73:F136" si="1">D73+E73</f>
        <v>0</v>
      </c>
      <c r="G73" s="199"/>
      <c r="H73" s="453"/>
      <c r="I73" s="717"/>
      <c r="J73" s="455"/>
    </row>
    <row r="74" spans="1:10" ht="15" hidden="1" customHeight="1" x14ac:dyDescent="0.35">
      <c r="A74" s="454"/>
      <c r="B74" s="987"/>
      <c r="C74" s="86"/>
      <c r="D74" s="601"/>
      <c r="E74" s="602"/>
      <c r="F74" s="993">
        <f t="shared" si="1"/>
        <v>0</v>
      </c>
      <c r="G74" s="199"/>
      <c r="H74" s="453"/>
      <c r="I74" s="717"/>
      <c r="J74" s="455"/>
    </row>
    <row r="75" spans="1:10" ht="15" hidden="1" customHeight="1" x14ac:dyDescent="0.35">
      <c r="A75" s="454"/>
      <c r="B75" s="987"/>
      <c r="C75" s="86"/>
      <c r="D75" s="601"/>
      <c r="E75" s="602"/>
      <c r="F75" s="993">
        <f t="shared" si="1"/>
        <v>0</v>
      </c>
      <c r="G75" s="199"/>
      <c r="H75" s="453"/>
      <c r="I75" s="717"/>
      <c r="J75" s="455"/>
    </row>
    <row r="76" spans="1:10" ht="15" hidden="1" customHeight="1" x14ac:dyDescent="0.35">
      <c r="A76" s="454"/>
      <c r="B76" s="987"/>
      <c r="C76" s="86"/>
      <c r="D76" s="601"/>
      <c r="E76" s="602"/>
      <c r="F76" s="993">
        <f t="shared" si="1"/>
        <v>0</v>
      </c>
      <c r="G76" s="199"/>
      <c r="H76" s="453"/>
      <c r="I76" s="717"/>
      <c r="J76" s="455"/>
    </row>
    <row r="77" spans="1:10" ht="15" hidden="1" customHeight="1" x14ac:dyDescent="0.35">
      <c r="A77" s="454"/>
      <c r="B77" s="987"/>
      <c r="C77" s="86"/>
      <c r="D77" s="601"/>
      <c r="E77" s="602"/>
      <c r="F77" s="993">
        <f t="shared" si="1"/>
        <v>0</v>
      </c>
      <c r="G77" s="199"/>
      <c r="H77" s="453"/>
      <c r="I77" s="717"/>
      <c r="J77" s="455"/>
    </row>
    <row r="78" spans="1:10" ht="15" hidden="1" customHeight="1" x14ac:dyDescent="0.35">
      <c r="A78" s="454"/>
      <c r="B78" s="987"/>
      <c r="C78" s="86"/>
      <c r="D78" s="601"/>
      <c r="E78" s="602"/>
      <c r="F78" s="993">
        <f t="shared" si="1"/>
        <v>0</v>
      </c>
      <c r="G78" s="199"/>
      <c r="H78" s="453"/>
      <c r="I78" s="717"/>
      <c r="J78" s="455"/>
    </row>
    <row r="79" spans="1:10" ht="15" hidden="1" customHeight="1" x14ac:dyDescent="0.35">
      <c r="A79" s="454"/>
      <c r="B79" s="987"/>
      <c r="C79" s="86"/>
      <c r="D79" s="601"/>
      <c r="E79" s="602"/>
      <c r="F79" s="993">
        <f t="shared" si="1"/>
        <v>0</v>
      </c>
      <c r="G79" s="199"/>
      <c r="H79" s="453"/>
      <c r="I79" s="717"/>
      <c r="J79" s="455"/>
    </row>
    <row r="80" spans="1:10" ht="15" hidden="1" customHeight="1" x14ac:dyDescent="0.35">
      <c r="A80" s="454"/>
      <c r="B80" s="987"/>
      <c r="C80" s="86"/>
      <c r="D80" s="601"/>
      <c r="E80" s="602"/>
      <c r="F80" s="993">
        <f t="shared" si="1"/>
        <v>0</v>
      </c>
      <c r="G80" s="199"/>
      <c r="H80" s="453"/>
      <c r="I80" s="717"/>
      <c r="J80" s="455"/>
    </row>
    <row r="81" spans="1:10" ht="15" hidden="1" customHeight="1" x14ac:dyDescent="0.35">
      <c r="A81" s="454"/>
      <c r="B81" s="987"/>
      <c r="C81" s="86"/>
      <c r="D81" s="601"/>
      <c r="E81" s="602"/>
      <c r="F81" s="993">
        <f t="shared" si="1"/>
        <v>0</v>
      </c>
      <c r="G81" s="199"/>
      <c r="H81" s="453"/>
      <c r="I81" s="717"/>
      <c r="J81" s="455"/>
    </row>
    <row r="82" spans="1:10" ht="15" hidden="1" customHeight="1" x14ac:dyDescent="0.35">
      <c r="A82" s="454"/>
      <c r="B82" s="987"/>
      <c r="C82" s="86"/>
      <c r="D82" s="601"/>
      <c r="E82" s="602"/>
      <c r="F82" s="993">
        <f t="shared" si="1"/>
        <v>0</v>
      </c>
      <c r="G82" s="199"/>
      <c r="H82" s="453"/>
      <c r="I82" s="717"/>
      <c r="J82" s="455"/>
    </row>
    <row r="83" spans="1:10" ht="15" hidden="1" customHeight="1" x14ac:dyDescent="0.35">
      <c r="A83" s="454"/>
      <c r="B83" s="987"/>
      <c r="C83" s="86"/>
      <c r="D83" s="601"/>
      <c r="E83" s="602"/>
      <c r="F83" s="993">
        <f t="shared" si="1"/>
        <v>0</v>
      </c>
      <c r="G83" s="199"/>
      <c r="H83" s="453"/>
      <c r="I83" s="717"/>
      <c r="J83" s="455"/>
    </row>
    <row r="84" spans="1:10" ht="15" hidden="1" customHeight="1" x14ac:dyDescent="0.35">
      <c r="A84" s="454"/>
      <c r="B84" s="987"/>
      <c r="C84" s="86"/>
      <c r="D84" s="601"/>
      <c r="E84" s="602"/>
      <c r="F84" s="993">
        <f t="shared" si="1"/>
        <v>0</v>
      </c>
      <c r="G84" s="199"/>
      <c r="H84" s="453"/>
      <c r="I84" s="717"/>
      <c r="J84" s="455"/>
    </row>
    <row r="85" spans="1:10" ht="15" hidden="1" customHeight="1" x14ac:dyDescent="0.35">
      <c r="A85" s="454"/>
      <c r="B85" s="987"/>
      <c r="C85" s="86"/>
      <c r="D85" s="601"/>
      <c r="E85" s="602"/>
      <c r="F85" s="993">
        <f t="shared" si="1"/>
        <v>0</v>
      </c>
      <c r="G85" s="199"/>
      <c r="H85" s="453"/>
      <c r="I85" s="717"/>
      <c r="J85" s="455"/>
    </row>
    <row r="86" spans="1:10" ht="15" hidden="1" customHeight="1" x14ac:dyDescent="0.35">
      <c r="A86" s="454"/>
      <c r="B86" s="987"/>
      <c r="C86" s="86"/>
      <c r="D86" s="601"/>
      <c r="E86" s="602"/>
      <c r="F86" s="993">
        <f t="shared" si="1"/>
        <v>0</v>
      </c>
      <c r="G86" s="199"/>
      <c r="H86" s="453"/>
      <c r="I86" s="717"/>
      <c r="J86" s="455"/>
    </row>
    <row r="87" spans="1:10" ht="15" hidden="1" customHeight="1" x14ac:dyDescent="0.35">
      <c r="A87" s="454"/>
      <c r="B87" s="987"/>
      <c r="C87" s="86"/>
      <c r="D87" s="601"/>
      <c r="E87" s="602"/>
      <c r="F87" s="993">
        <f t="shared" si="1"/>
        <v>0</v>
      </c>
      <c r="G87" s="199"/>
      <c r="H87" s="453"/>
      <c r="I87" s="717"/>
      <c r="J87" s="455"/>
    </row>
    <row r="88" spans="1:10" ht="15" hidden="1" customHeight="1" x14ac:dyDescent="0.35">
      <c r="A88" s="454"/>
      <c r="B88" s="987"/>
      <c r="C88" s="86"/>
      <c r="D88" s="601"/>
      <c r="E88" s="602"/>
      <c r="F88" s="993">
        <f t="shared" si="1"/>
        <v>0</v>
      </c>
      <c r="G88" s="199"/>
      <c r="H88" s="453"/>
      <c r="I88" s="717"/>
      <c r="J88" s="455"/>
    </row>
    <row r="89" spans="1:10" ht="15" hidden="1" customHeight="1" x14ac:dyDescent="0.35">
      <c r="A89" s="454"/>
      <c r="B89" s="987"/>
      <c r="C89" s="86"/>
      <c r="D89" s="601"/>
      <c r="E89" s="602"/>
      <c r="F89" s="993">
        <f t="shared" si="1"/>
        <v>0</v>
      </c>
      <c r="G89" s="199"/>
      <c r="H89" s="453"/>
      <c r="I89" s="717"/>
      <c r="J89" s="455"/>
    </row>
    <row r="90" spans="1:10" ht="15" hidden="1" customHeight="1" x14ac:dyDescent="0.35">
      <c r="A90" s="454"/>
      <c r="B90" s="987"/>
      <c r="C90" s="86"/>
      <c r="D90" s="601"/>
      <c r="E90" s="602"/>
      <c r="F90" s="993">
        <f t="shared" si="1"/>
        <v>0</v>
      </c>
      <c r="G90" s="199"/>
      <c r="H90" s="453"/>
      <c r="I90" s="717"/>
      <c r="J90" s="455"/>
    </row>
    <row r="91" spans="1:10" ht="15" hidden="1" customHeight="1" x14ac:dyDescent="0.35">
      <c r="A91" s="454"/>
      <c r="B91" s="987"/>
      <c r="C91" s="86"/>
      <c r="D91" s="601"/>
      <c r="E91" s="602"/>
      <c r="F91" s="993">
        <f t="shared" si="1"/>
        <v>0</v>
      </c>
      <c r="G91" s="199"/>
      <c r="H91" s="453"/>
      <c r="I91" s="717"/>
      <c r="J91" s="455"/>
    </row>
    <row r="92" spans="1:10" ht="15" hidden="1" customHeight="1" x14ac:dyDescent="0.35">
      <c r="A92" s="454"/>
      <c r="B92" s="987"/>
      <c r="C92" s="86"/>
      <c r="D92" s="601"/>
      <c r="E92" s="602"/>
      <c r="F92" s="993">
        <f t="shared" si="1"/>
        <v>0</v>
      </c>
      <c r="G92" s="199"/>
      <c r="H92" s="453"/>
      <c r="I92" s="717"/>
      <c r="J92" s="455"/>
    </row>
    <row r="93" spans="1:10" ht="15" hidden="1" customHeight="1" x14ac:dyDescent="0.35">
      <c r="A93" s="454"/>
      <c r="B93" s="987"/>
      <c r="C93" s="86"/>
      <c r="D93" s="601"/>
      <c r="E93" s="602"/>
      <c r="F93" s="993">
        <f t="shared" si="1"/>
        <v>0</v>
      </c>
      <c r="G93" s="199"/>
      <c r="H93" s="453"/>
      <c r="I93" s="717"/>
      <c r="J93" s="455"/>
    </row>
    <row r="94" spans="1:10" ht="15" hidden="1" customHeight="1" x14ac:dyDescent="0.35">
      <c r="A94" s="454"/>
      <c r="B94" s="987"/>
      <c r="C94" s="86"/>
      <c r="D94" s="601"/>
      <c r="E94" s="602"/>
      <c r="F94" s="993">
        <f t="shared" si="1"/>
        <v>0</v>
      </c>
      <c r="G94" s="199"/>
      <c r="H94" s="453"/>
      <c r="I94" s="717"/>
      <c r="J94" s="455"/>
    </row>
    <row r="95" spans="1:10" ht="15" hidden="1" customHeight="1" x14ac:dyDescent="0.35">
      <c r="A95" s="454"/>
      <c r="B95" s="987"/>
      <c r="C95" s="86"/>
      <c r="D95" s="601"/>
      <c r="E95" s="602"/>
      <c r="F95" s="993">
        <f t="shared" si="1"/>
        <v>0</v>
      </c>
      <c r="G95" s="199"/>
      <c r="H95" s="453"/>
      <c r="I95" s="717"/>
      <c r="J95" s="455"/>
    </row>
    <row r="96" spans="1:10" ht="15" hidden="1" customHeight="1" x14ac:dyDescent="0.35">
      <c r="A96" s="454"/>
      <c r="B96" s="987"/>
      <c r="C96" s="86"/>
      <c r="D96" s="601"/>
      <c r="E96" s="602"/>
      <c r="F96" s="993">
        <f t="shared" si="1"/>
        <v>0</v>
      </c>
      <c r="G96" s="199"/>
      <c r="H96" s="453"/>
      <c r="I96" s="717"/>
      <c r="J96" s="455"/>
    </row>
    <row r="97" spans="1:10" ht="15" hidden="1" customHeight="1" x14ac:dyDescent="0.35">
      <c r="A97" s="454"/>
      <c r="B97" s="987"/>
      <c r="C97" s="86"/>
      <c r="D97" s="601"/>
      <c r="E97" s="602"/>
      <c r="F97" s="993">
        <f t="shared" si="1"/>
        <v>0</v>
      </c>
      <c r="G97" s="199"/>
      <c r="H97" s="453"/>
      <c r="I97" s="717"/>
      <c r="J97" s="455"/>
    </row>
    <row r="98" spans="1:10" ht="15" hidden="1" customHeight="1" x14ac:dyDescent="0.35">
      <c r="A98" s="454"/>
      <c r="B98" s="987"/>
      <c r="C98" s="86"/>
      <c r="D98" s="601"/>
      <c r="E98" s="602"/>
      <c r="F98" s="993">
        <f t="shared" si="1"/>
        <v>0</v>
      </c>
      <c r="G98" s="199"/>
      <c r="H98" s="453"/>
      <c r="I98" s="717"/>
      <c r="J98" s="455"/>
    </row>
    <row r="99" spans="1:10" ht="15" hidden="1" customHeight="1" x14ac:dyDescent="0.35">
      <c r="A99" s="454"/>
      <c r="B99" s="987"/>
      <c r="C99" s="86"/>
      <c r="D99" s="601"/>
      <c r="E99" s="602"/>
      <c r="F99" s="993">
        <f t="shared" si="1"/>
        <v>0</v>
      </c>
      <c r="G99" s="199"/>
      <c r="H99" s="453"/>
      <c r="I99" s="717"/>
      <c r="J99" s="455"/>
    </row>
    <row r="100" spans="1:10" ht="15" hidden="1" customHeight="1" x14ac:dyDescent="0.35">
      <c r="A100" s="454"/>
      <c r="B100" s="987"/>
      <c r="C100" s="86"/>
      <c r="D100" s="601"/>
      <c r="E100" s="602"/>
      <c r="F100" s="993">
        <f t="shared" si="1"/>
        <v>0</v>
      </c>
      <c r="G100" s="199"/>
      <c r="H100" s="453"/>
      <c r="I100" s="717"/>
      <c r="J100" s="455"/>
    </row>
    <row r="101" spans="1:10" ht="15" hidden="1" customHeight="1" x14ac:dyDescent="0.35">
      <c r="A101" s="454"/>
      <c r="B101" s="987"/>
      <c r="C101" s="86"/>
      <c r="D101" s="601"/>
      <c r="E101" s="602"/>
      <c r="F101" s="993">
        <f t="shared" si="1"/>
        <v>0</v>
      </c>
      <c r="G101" s="199"/>
      <c r="H101" s="453"/>
      <c r="I101" s="717"/>
      <c r="J101" s="455"/>
    </row>
    <row r="102" spans="1:10" ht="15" hidden="1" customHeight="1" x14ac:dyDescent="0.35">
      <c r="A102" s="454"/>
      <c r="B102" s="987"/>
      <c r="C102" s="86"/>
      <c r="D102" s="601"/>
      <c r="E102" s="602"/>
      <c r="F102" s="993"/>
      <c r="G102" s="199"/>
      <c r="H102" s="453"/>
      <c r="I102" s="717"/>
      <c r="J102" s="455"/>
    </row>
    <row r="103" spans="1:10" s="205" customFormat="1" ht="15" hidden="1" customHeight="1" x14ac:dyDescent="0.35">
      <c r="A103" s="456"/>
      <c r="B103" s="988"/>
      <c r="C103" s="86"/>
      <c r="D103" s="603"/>
      <c r="E103" s="604"/>
      <c r="F103" s="993">
        <f t="shared" si="1"/>
        <v>0</v>
      </c>
      <c r="G103" s="203"/>
      <c r="H103" s="453"/>
      <c r="I103" s="719"/>
      <c r="J103" s="459"/>
    </row>
    <row r="104" spans="1:10" s="205" customFormat="1" ht="15" hidden="1" customHeight="1" x14ac:dyDescent="0.35">
      <c r="A104" s="456"/>
      <c r="B104" s="988"/>
      <c r="C104" s="86"/>
      <c r="D104" s="603"/>
      <c r="E104" s="604"/>
      <c r="F104" s="993">
        <f t="shared" si="1"/>
        <v>0</v>
      </c>
      <c r="G104" s="203"/>
      <c r="H104" s="453"/>
      <c r="I104" s="719"/>
      <c r="J104" s="459"/>
    </row>
    <row r="105" spans="1:10" s="205" customFormat="1" ht="15" hidden="1" customHeight="1" x14ac:dyDescent="0.35">
      <c r="A105" s="456"/>
      <c r="B105" s="988"/>
      <c r="C105" s="86"/>
      <c r="D105" s="603"/>
      <c r="E105" s="604"/>
      <c r="F105" s="993">
        <f t="shared" si="1"/>
        <v>0</v>
      </c>
      <c r="G105" s="203"/>
      <c r="H105" s="453"/>
      <c r="I105" s="719"/>
      <c r="J105" s="459"/>
    </row>
    <row r="106" spans="1:10" s="205" customFormat="1" ht="15" hidden="1" customHeight="1" x14ac:dyDescent="0.35">
      <c r="A106" s="456"/>
      <c r="B106" s="988"/>
      <c r="C106" s="86"/>
      <c r="D106" s="603"/>
      <c r="E106" s="604"/>
      <c r="F106" s="993">
        <f t="shared" si="1"/>
        <v>0</v>
      </c>
      <c r="G106" s="203"/>
      <c r="H106" s="453"/>
      <c r="I106" s="719"/>
      <c r="J106" s="459"/>
    </row>
    <row r="107" spans="1:10" s="205" customFormat="1" ht="15" hidden="1" customHeight="1" x14ac:dyDescent="0.35">
      <c r="A107" s="456"/>
      <c r="B107" s="988"/>
      <c r="C107" s="86"/>
      <c r="D107" s="603"/>
      <c r="E107" s="604"/>
      <c r="F107" s="993">
        <f t="shared" si="1"/>
        <v>0</v>
      </c>
      <c r="G107" s="203"/>
      <c r="H107" s="453"/>
      <c r="I107" s="719"/>
      <c r="J107" s="459"/>
    </row>
    <row r="108" spans="1:10" s="205" customFormat="1" ht="15" hidden="1" customHeight="1" thickBot="1" x14ac:dyDescent="0.4">
      <c r="A108" s="456"/>
      <c r="B108" s="988"/>
      <c r="C108" s="86"/>
      <c r="D108" s="603"/>
      <c r="E108" s="604"/>
      <c r="F108" s="993">
        <f t="shared" si="1"/>
        <v>0</v>
      </c>
      <c r="G108" s="203"/>
      <c r="H108" s="453"/>
      <c r="I108" s="719"/>
      <c r="J108" s="459"/>
    </row>
    <row r="109" spans="1:10" ht="15" customHeight="1" thickBot="1" x14ac:dyDescent="0.4">
      <c r="A109" s="454"/>
      <c r="B109" s="987"/>
      <c r="C109" s="111" t="s">
        <v>1915</v>
      </c>
      <c r="D109" s="1000">
        <f>SUM(D110:D209)</f>
        <v>0</v>
      </c>
      <c r="E109" s="1000">
        <f>SUM(E110:E209)</f>
        <v>0</v>
      </c>
      <c r="F109" s="930">
        <f>SUM(F110:F209)</f>
        <v>0</v>
      </c>
      <c r="G109" s="199"/>
      <c r="H109" s="453" t="s">
        <v>978</v>
      </c>
      <c r="I109" s="718">
        <f>Form3!G14+Form3!H14</f>
        <v>0</v>
      </c>
      <c r="J109" s="460"/>
    </row>
    <row r="110" spans="1:10" ht="15" customHeight="1" x14ac:dyDescent="0.35">
      <c r="A110" s="454"/>
      <c r="B110" s="987"/>
      <c r="C110" s="1500"/>
      <c r="D110" s="601"/>
      <c r="E110" s="602"/>
      <c r="F110" s="993">
        <f t="shared" si="1"/>
        <v>0</v>
      </c>
      <c r="G110" s="199"/>
      <c r="H110" s="453"/>
      <c r="I110" s="717"/>
      <c r="J110" s="455"/>
    </row>
    <row r="111" spans="1:10" ht="15" customHeight="1" x14ac:dyDescent="0.35">
      <c r="A111" s="454"/>
      <c r="B111" s="987"/>
      <c r="C111" s="1500"/>
      <c r="D111" s="601"/>
      <c r="E111" s="602"/>
      <c r="F111" s="993">
        <f t="shared" si="1"/>
        <v>0</v>
      </c>
      <c r="G111" s="199"/>
      <c r="H111" s="453"/>
      <c r="I111" s="717"/>
      <c r="J111" s="455"/>
    </row>
    <row r="112" spans="1:10" ht="15" customHeight="1" x14ac:dyDescent="0.35">
      <c r="A112" s="454"/>
      <c r="B112" s="987"/>
      <c r="C112" s="1500"/>
      <c r="D112" s="601"/>
      <c r="E112" s="602"/>
      <c r="F112" s="993">
        <f t="shared" si="1"/>
        <v>0</v>
      </c>
      <c r="G112" s="199"/>
      <c r="H112" s="453"/>
      <c r="I112" s="717"/>
      <c r="J112" s="455"/>
    </row>
    <row r="113" spans="1:10" ht="15" customHeight="1" x14ac:dyDescent="0.35">
      <c r="A113" s="454"/>
      <c r="B113" s="987"/>
      <c r="C113" s="1500"/>
      <c r="D113" s="601"/>
      <c r="E113" s="602"/>
      <c r="F113" s="993">
        <f t="shared" si="1"/>
        <v>0</v>
      </c>
      <c r="G113" s="199"/>
      <c r="H113" s="453"/>
      <c r="I113" s="717"/>
      <c r="J113" s="455"/>
    </row>
    <row r="114" spans="1:10" ht="15" customHeight="1" x14ac:dyDescent="0.35">
      <c r="A114" s="454"/>
      <c r="B114" s="987"/>
      <c r="C114" s="1500"/>
      <c r="D114" s="601"/>
      <c r="E114" s="602"/>
      <c r="F114" s="993">
        <f t="shared" si="1"/>
        <v>0</v>
      </c>
      <c r="G114" s="199"/>
      <c r="H114" s="453"/>
      <c r="I114" s="717"/>
      <c r="J114" s="455"/>
    </row>
    <row r="115" spans="1:10" ht="15" customHeight="1" x14ac:dyDescent="0.35">
      <c r="A115" s="454"/>
      <c r="B115" s="987"/>
      <c r="C115" s="1500"/>
      <c r="D115" s="601"/>
      <c r="E115" s="602"/>
      <c r="F115" s="993">
        <f t="shared" si="1"/>
        <v>0</v>
      </c>
      <c r="G115" s="199"/>
      <c r="H115" s="453"/>
      <c r="I115" s="717"/>
      <c r="J115" s="455"/>
    </row>
    <row r="116" spans="1:10" ht="15" customHeight="1" x14ac:dyDescent="0.35">
      <c r="A116" s="454"/>
      <c r="B116" s="987"/>
      <c r="C116" s="1500"/>
      <c r="D116" s="601"/>
      <c r="E116" s="602"/>
      <c r="F116" s="993">
        <f t="shared" si="1"/>
        <v>0</v>
      </c>
      <c r="G116" s="199"/>
      <c r="H116" s="453"/>
      <c r="I116" s="717"/>
      <c r="J116" s="455"/>
    </row>
    <row r="117" spans="1:10" ht="15" customHeight="1" x14ac:dyDescent="0.35">
      <c r="A117" s="454"/>
      <c r="B117" s="987"/>
      <c r="C117" s="1500"/>
      <c r="D117" s="601"/>
      <c r="E117" s="602"/>
      <c r="F117" s="993">
        <f t="shared" si="1"/>
        <v>0</v>
      </c>
      <c r="G117" s="199"/>
      <c r="H117" s="453"/>
      <c r="I117" s="717"/>
      <c r="J117" s="455"/>
    </row>
    <row r="118" spans="1:10" ht="15" customHeight="1" x14ac:dyDescent="0.35">
      <c r="A118" s="454"/>
      <c r="B118" s="987"/>
      <c r="C118" s="1500"/>
      <c r="D118" s="601"/>
      <c r="E118" s="602"/>
      <c r="F118" s="993">
        <f t="shared" si="1"/>
        <v>0</v>
      </c>
      <c r="G118" s="199"/>
      <c r="H118" s="453"/>
      <c r="I118" s="717"/>
      <c r="J118" s="455"/>
    </row>
    <row r="119" spans="1:10" ht="15" customHeight="1" thickBot="1" x14ac:dyDescent="0.4">
      <c r="A119" s="454"/>
      <c r="B119" s="987"/>
      <c r="C119" s="1500"/>
      <c r="D119" s="601"/>
      <c r="E119" s="602"/>
      <c r="F119" s="993">
        <f t="shared" si="1"/>
        <v>0</v>
      </c>
      <c r="G119" s="199"/>
      <c r="H119" s="453"/>
      <c r="I119" s="717"/>
      <c r="J119" s="455"/>
    </row>
    <row r="120" spans="1:10" ht="15" hidden="1" customHeight="1" x14ac:dyDescent="0.35">
      <c r="A120" s="454"/>
      <c r="B120" s="987"/>
      <c r="C120" s="86"/>
      <c r="D120" s="601"/>
      <c r="E120" s="602"/>
      <c r="F120" s="993">
        <f t="shared" si="1"/>
        <v>0</v>
      </c>
      <c r="G120" s="199"/>
      <c r="H120" s="453"/>
      <c r="I120" s="717"/>
      <c r="J120" s="455"/>
    </row>
    <row r="121" spans="1:10" ht="15" hidden="1" customHeight="1" x14ac:dyDescent="0.35">
      <c r="A121" s="454"/>
      <c r="B121" s="987"/>
      <c r="C121" s="86"/>
      <c r="D121" s="601"/>
      <c r="E121" s="602"/>
      <c r="F121" s="993">
        <f t="shared" si="1"/>
        <v>0</v>
      </c>
      <c r="G121" s="199"/>
      <c r="H121" s="453"/>
      <c r="I121" s="717"/>
      <c r="J121" s="455"/>
    </row>
    <row r="122" spans="1:10" ht="15" hidden="1" customHeight="1" x14ac:dyDescent="0.35">
      <c r="A122" s="454"/>
      <c r="B122" s="987"/>
      <c r="C122" s="86"/>
      <c r="D122" s="601"/>
      <c r="E122" s="602"/>
      <c r="F122" s="993">
        <f t="shared" si="1"/>
        <v>0</v>
      </c>
      <c r="G122" s="199"/>
      <c r="H122" s="453"/>
      <c r="I122" s="717"/>
      <c r="J122" s="455"/>
    </row>
    <row r="123" spans="1:10" ht="15" hidden="1" customHeight="1" x14ac:dyDescent="0.35">
      <c r="A123" s="454"/>
      <c r="B123" s="987"/>
      <c r="C123" s="86"/>
      <c r="D123" s="601"/>
      <c r="E123" s="602"/>
      <c r="F123" s="993">
        <f t="shared" si="1"/>
        <v>0</v>
      </c>
      <c r="G123" s="199"/>
      <c r="H123" s="453"/>
      <c r="I123" s="717"/>
      <c r="J123" s="455"/>
    </row>
    <row r="124" spans="1:10" ht="15" hidden="1" customHeight="1" x14ac:dyDescent="0.35">
      <c r="A124" s="454"/>
      <c r="B124" s="987"/>
      <c r="C124" s="86"/>
      <c r="D124" s="601"/>
      <c r="E124" s="602"/>
      <c r="F124" s="993">
        <f t="shared" si="1"/>
        <v>0</v>
      </c>
      <c r="G124" s="199"/>
      <c r="H124" s="453"/>
      <c r="I124" s="717"/>
      <c r="J124" s="455"/>
    </row>
    <row r="125" spans="1:10" ht="15" hidden="1" customHeight="1" x14ac:dyDescent="0.35">
      <c r="A125" s="454"/>
      <c r="B125" s="987"/>
      <c r="C125" s="86"/>
      <c r="D125" s="601"/>
      <c r="E125" s="602"/>
      <c r="F125" s="993">
        <f t="shared" si="1"/>
        <v>0</v>
      </c>
      <c r="G125" s="199"/>
      <c r="H125" s="453"/>
      <c r="I125" s="717"/>
      <c r="J125" s="455"/>
    </row>
    <row r="126" spans="1:10" ht="15" hidden="1" customHeight="1" x14ac:dyDescent="0.35">
      <c r="A126" s="454"/>
      <c r="B126" s="987"/>
      <c r="C126" s="86"/>
      <c r="D126" s="601"/>
      <c r="E126" s="602"/>
      <c r="F126" s="993">
        <f t="shared" si="1"/>
        <v>0</v>
      </c>
      <c r="G126" s="199"/>
      <c r="H126" s="453"/>
      <c r="I126" s="717"/>
      <c r="J126" s="455"/>
    </row>
    <row r="127" spans="1:10" ht="15" hidden="1" customHeight="1" x14ac:dyDescent="0.35">
      <c r="A127" s="454"/>
      <c r="B127" s="987"/>
      <c r="C127" s="86"/>
      <c r="D127" s="601"/>
      <c r="E127" s="602"/>
      <c r="F127" s="993">
        <f t="shared" si="1"/>
        <v>0</v>
      </c>
      <c r="G127" s="199"/>
      <c r="H127" s="453"/>
      <c r="I127" s="717"/>
      <c r="J127" s="455"/>
    </row>
    <row r="128" spans="1:10" ht="15" hidden="1" customHeight="1" x14ac:dyDescent="0.35">
      <c r="A128" s="454"/>
      <c r="B128" s="987"/>
      <c r="C128" s="86"/>
      <c r="D128" s="601"/>
      <c r="E128" s="602"/>
      <c r="F128" s="993">
        <f t="shared" si="1"/>
        <v>0</v>
      </c>
      <c r="G128" s="199"/>
      <c r="H128" s="453"/>
      <c r="I128" s="717"/>
      <c r="J128" s="455"/>
    </row>
    <row r="129" spans="1:10" ht="15" hidden="1" customHeight="1" x14ac:dyDescent="0.35">
      <c r="A129" s="454"/>
      <c r="B129" s="987"/>
      <c r="C129" s="86"/>
      <c r="D129" s="601"/>
      <c r="E129" s="602"/>
      <c r="F129" s="993">
        <f t="shared" si="1"/>
        <v>0</v>
      </c>
      <c r="G129" s="199"/>
      <c r="H129" s="453"/>
      <c r="I129" s="717"/>
      <c r="J129" s="455"/>
    </row>
    <row r="130" spans="1:10" ht="15" hidden="1" customHeight="1" x14ac:dyDescent="0.35">
      <c r="A130" s="454"/>
      <c r="B130" s="987"/>
      <c r="C130" s="86"/>
      <c r="D130" s="601"/>
      <c r="E130" s="602"/>
      <c r="F130" s="993">
        <f t="shared" si="1"/>
        <v>0</v>
      </c>
      <c r="G130" s="199"/>
      <c r="H130" s="453"/>
      <c r="I130" s="717"/>
      <c r="J130" s="455"/>
    </row>
    <row r="131" spans="1:10" ht="15" hidden="1" customHeight="1" x14ac:dyDescent="0.35">
      <c r="A131" s="454"/>
      <c r="B131" s="987"/>
      <c r="C131" s="86"/>
      <c r="D131" s="601"/>
      <c r="E131" s="602"/>
      <c r="F131" s="993">
        <f t="shared" si="1"/>
        <v>0</v>
      </c>
      <c r="G131" s="199"/>
      <c r="H131" s="453"/>
      <c r="I131" s="717"/>
      <c r="J131" s="455"/>
    </row>
    <row r="132" spans="1:10" ht="15" hidden="1" customHeight="1" x14ac:dyDescent="0.35">
      <c r="A132" s="454"/>
      <c r="B132" s="987"/>
      <c r="C132" s="86"/>
      <c r="D132" s="601"/>
      <c r="E132" s="602"/>
      <c r="F132" s="993">
        <f t="shared" si="1"/>
        <v>0</v>
      </c>
      <c r="G132" s="199"/>
      <c r="H132" s="453"/>
      <c r="I132" s="717"/>
      <c r="J132" s="455"/>
    </row>
    <row r="133" spans="1:10" ht="15" hidden="1" customHeight="1" x14ac:dyDescent="0.35">
      <c r="A133" s="454"/>
      <c r="B133" s="987"/>
      <c r="C133" s="86"/>
      <c r="D133" s="601"/>
      <c r="E133" s="602"/>
      <c r="F133" s="993">
        <f t="shared" si="1"/>
        <v>0</v>
      </c>
      <c r="G133" s="199"/>
      <c r="H133" s="453"/>
      <c r="I133" s="717"/>
      <c r="J133" s="455"/>
    </row>
    <row r="134" spans="1:10" ht="15" hidden="1" customHeight="1" x14ac:dyDescent="0.35">
      <c r="A134" s="454"/>
      <c r="B134" s="987"/>
      <c r="C134" s="86"/>
      <c r="D134" s="601"/>
      <c r="E134" s="602"/>
      <c r="F134" s="993">
        <f t="shared" si="1"/>
        <v>0</v>
      </c>
      <c r="G134" s="199"/>
      <c r="H134" s="453"/>
      <c r="I134" s="717"/>
      <c r="J134" s="455"/>
    </row>
    <row r="135" spans="1:10" ht="15" hidden="1" customHeight="1" x14ac:dyDescent="0.35">
      <c r="A135" s="454"/>
      <c r="B135" s="987"/>
      <c r="C135" s="86"/>
      <c r="D135" s="601"/>
      <c r="E135" s="602"/>
      <c r="F135" s="993">
        <f t="shared" si="1"/>
        <v>0</v>
      </c>
      <c r="G135" s="199"/>
      <c r="H135" s="453"/>
      <c r="I135" s="717"/>
      <c r="J135" s="455"/>
    </row>
    <row r="136" spans="1:10" ht="15" hidden="1" customHeight="1" x14ac:dyDescent="0.35">
      <c r="A136" s="454"/>
      <c r="B136" s="987"/>
      <c r="C136" s="86"/>
      <c r="D136" s="601"/>
      <c r="E136" s="602"/>
      <c r="F136" s="993">
        <f t="shared" si="1"/>
        <v>0</v>
      </c>
      <c r="G136" s="199"/>
      <c r="H136" s="453"/>
      <c r="I136" s="717"/>
      <c r="J136" s="455"/>
    </row>
    <row r="137" spans="1:10" ht="15" hidden="1" customHeight="1" x14ac:dyDescent="0.35">
      <c r="A137" s="454"/>
      <c r="B137" s="987"/>
      <c r="C137" s="86"/>
      <c r="D137" s="601"/>
      <c r="E137" s="602"/>
      <c r="F137" s="993">
        <f t="shared" ref="F137:F200" si="2">D137+E137</f>
        <v>0</v>
      </c>
      <c r="G137" s="199"/>
      <c r="H137" s="453"/>
      <c r="I137" s="717"/>
      <c r="J137" s="455"/>
    </row>
    <row r="138" spans="1:10" ht="15" hidden="1" customHeight="1" x14ac:dyDescent="0.35">
      <c r="A138" s="454"/>
      <c r="B138" s="987"/>
      <c r="C138" s="86"/>
      <c r="D138" s="601"/>
      <c r="E138" s="602"/>
      <c r="F138" s="993">
        <f t="shared" si="2"/>
        <v>0</v>
      </c>
      <c r="G138" s="199"/>
      <c r="H138" s="453"/>
      <c r="I138" s="717"/>
      <c r="J138" s="455"/>
    </row>
    <row r="139" spans="1:10" ht="15" hidden="1" customHeight="1" x14ac:dyDescent="0.35">
      <c r="A139" s="454"/>
      <c r="B139" s="987"/>
      <c r="C139" s="86"/>
      <c r="D139" s="601"/>
      <c r="E139" s="602"/>
      <c r="F139" s="993">
        <f t="shared" si="2"/>
        <v>0</v>
      </c>
      <c r="G139" s="199"/>
      <c r="H139" s="453"/>
      <c r="I139" s="717"/>
      <c r="J139" s="455"/>
    </row>
    <row r="140" spans="1:10" ht="15" hidden="1" customHeight="1" x14ac:dyDescent="0.35">
      <c r="A140" s="454"/>
      <c r="B140" s="987"/>
      <c r="C140" s="86"/>
      <c r="D140" s="601"/>
      <c r="E140" s="602"/>
      <c r="F140" s="993">
        <f t="shared" si="2"/>
        <v>0</v>
      </c>
      <c r="G140" s="199"/>
      <c r="H140" s="453"/>
      <c r="I140" s="717"/>
      <c r="J140" s="455"/>
    </row>
    <row r="141" spans="1:10" ht="15" hidden="1" customHeight="1" x14ac:dyDescent="0.35">
      <c r="A141" s="454"/>
      <c r="B141" s="987"/>
      <c r="C141" s="86"/>
      <c r="D141" s="601"/>
      <c r="E141" s="602"/>
      <c r="F141" s="993">
        <f t="shared" si="2"/>
        <v>0</v>
      </c>
      <c r="G141" s="199"/>
      <c r="H141" s="453"/>
      <c r="I141" s="717"/>
      <c r="J141" s="455"/>
    </row>
    <row r="142" spans="1:10" ht="15" hidden="1" customHeight="1" x14ac:dyDescent="0.35">
      <c r="A142" s="454"/>
      <c r="B142" s="987"/>
      <c r="C142" s="86"/>
      <c r="D142" s="601"/>
      <c r="E142" s="602"/>
      <c r="F142" s="993">
        <f t="shared" si="2"/>
        <v>0</v>
      </c>
      <c r="G142" s="199"/>
      <c r="H142" s="453"/>
      <c r="I142" s="717"/>
      <c r="J142" s="455"/>
    </row>
    <row r="143" spans="1:10" ht="15" hidden="1" customHeight="1" x14ac:dyDescent="0.35">
      <c r="A143" s="454"/>
      <c r="B143" s="987"/>
      <c r="C143" s="86"/>
      <c r="D143" s="601"/>
      <c r="E143" s="602"/>
      <c r="F143" s="993">
        <f t="shared" si="2"/>
        <v>0</v>
      </c>
      <c r="G143" s="199"/>
      <c r="H143" s="453"/>
      <c r="I143" s="717"/>
      <c r="J143" s="455"/>
    </row>
    <row r="144" spans="1:10" ht="15" hidden="1" customHeight="1" x14ac:dyDescent="0.35">
      <c r="A144" s="454"/>
      <c r="B144" s="987"/>
      <c r="C144" s="86"/>
      <c r="D144" s="601"/>
      <c r="E144" s="602"/>
      <c r="F144" s="993">
        <f t="shared" si="2"/>
        <v>0</v>
      </c>
      <c r="G144" s="199"/>
      <c r="H144" s="453"/>
      <c r="I144" s="717"/>
      <c r="J144" s="455"/>
    </row>
    <row r="145" spans="1:10" ht="15" hidden="1" customHeight="1" x14ac:dyDescent="0.35">
      <c r="A145" s="454"/>
      <c r="B145" s="987"/>
      <c r="C145" s="86"/>
      <c r="D145" s="601"/>
      <c r="E145" s="602"/>
      <c r="F145" s="993">
        <f t="shared" si="2"/>
        <v>0</v>
      </c>
      <c r="G145" s="199"/>
      <c r="H145" s="453"/>
      <c r="I145" s="717"/>
      <c r="J145" s="455"/>
    </row>
    <row r="146" spans="1:10" ht="15" hidden="1" customHeight="1" x14ac:dyDescent="0.35">
      <c r="A146" s="454"/>
      <c r="B146" s="987"/>
      <c r="C146" s="86"/>
      <c r="D146" s="601"/>
      <c r="E146" s="602"/>
      <c r="F146" s="993">
        <f t="shared" si="2"/>
        <v>0</v>
      </c>
      <c r="G146" s="199"/>
      <c r="H146" s="453"/>
      <c r="I146" s="717"/>
      <c r="J146" s="455"/>
    </row>
    <row r="147" spans="1:10" ht="15" hidden="1" customHeight="1" x14ac:dyDescent="0.35">
      <c r="A147" s="454"/>
      <c r="B147" s="987"/>
      <c r="C147" s="86"/>
      <c r="D147" s="601"/>
      <c r="E147" s="602"/>
      <c r="F147" s="993">
        <f t="shared" si="2"/>
        <v>0</v>
      </c>
      <c r="G147" s="199"/>
      <c r="H147" s="453"/>
      <c r="I147" s="717"/>
      <c r="J147" s="455"/>
    </row>
    <row r="148" spans="1:10" ht="15" hidden="1" customHeight="1" x14ac:dyDescent="0.35">
      <c r="A148" s="454"/>
      <c r="B148" s="987"/>
      <c r="C148" s="86"/>
      <c r="D148" s="601"/>
      <c r="E148" s="602"/>
      <c r="F148" s="993">
        <f t="shared" si="2"/>
        <v>0</v>
      </c>
      <c r="G148" s="199"/>
      <c r="H148" s="453"/>
      <c r="I148" s="717"/>
      <c r="J148" s="455"/>
    </row>
    <row r="149" spans="1:10" ht="15" hidden="1" customHeight="1" x14ac:dyDescent="0.35">
      <c r="A149" s="454"/>
      <c r="B149" s="987"/>
      <c r="C149" s="86"/>
      <c r="D149" s="601"/>
      <c r="E149" s="602"/>
      <c r="F149" s="993">
        <f t="shared" si="2"/>
        <v>0</v>
      </c>
      <c r="G149" s="199"/>
      <c r="H149" s="453"/>
      <c r="I149" s="717"/>
      <c r="J149" s="455"/>
    </row>
    <row r="150" spans="1:10" ht="15" hidden="1" customHeight="1" x14ac:dyDescent="0.35">
      <c r="A150" s="454"/>
      <c r="B150" s="987"/>
      <c r="C150" s="86"/>
      <c r="D150" s="601"/>
      <c r="E150" s="602"/>
      <c r="F150" s="993">
        <f t="shared" si="2"/>
        <v>0</v>
      </c>
      <c r="G150" s="199"/>
      <c r="H150" s="453"/>
      <c r="I150" s="717"/>
      <c r="J150" s="455"/>
    </row>
    <row r="151" spans="1:10" ht="15" hidden="1" customHeight="1" x14ac:dyDescent="0.35">
      <c r="A151" s="454"/>
      <c r="B151" s="987"/>
      <c r="C151" s="86"/>
      <c r="D151" s="601"/>
      <c r="E151" s="602"/>
      <c r="F151" s="993">
        <f t="shared" si="2"/>
        <v>0</v>
      </c>
      <c r="G151" s="199"/>
      <c r="H151" s="453"/>
      <c r="I151" s="717"/>
      <c r="J151" s="455"/>
    </row>
    <row r="152" spans="1:10" ht="15" hidden="1" customHeight="1" x14ac:dyDescent="0.35">
      <c r="A152" s="454"/>
      <c r="B152" s="987"/>
      <c r="C152" s="86"/>
      <c r="D152" s="601"/>
      <c r="E152" s="602"/>
      <c r="F152" s="993">
        <f t="shared" si="2"/>
        <v>0</v>
      </c>
      <c r="G152" s="199"/>
      <c r="H152" s="453"/>
      <c r="I152" s="717"/>
      <c r="J152" s="455"/>
    </row>
    <row r="153" spans="1:10" ht="15" hidden="1" customHeight="1" x14ac:dyDescent="0.35">
      <c r="A153" s="454"/>
      <c r="B153" s="987"/>
      <c r="C153" s="86"/>
      <c r="D153" s="601"/>
      <c r="E153" s="602"/>
      <c r="F153" s="993">
        <f t="shared" si="2"/>
        <v>0</v>
      </c>
      <c r="G153" s="199"/>
      <c r="H153" s="453"/>
      <c r="I153" s="717"/>
      <c r="J153" s="455"/>
    </row>
    <row r="154" spans="1:10" ht="15" hidden="1" customHeight="1" x14ac:dyDescent="0.35">
      <c r="A154" s="454"/>
      <c r="B154" s="987"/>
      <c r="C154" s="86"/>
      <c r="D154" s="601"/>
      <c r="E154" s="602"/>
      <c r="F154" s="993">
        <f t="shared" si="2"/>
        <v>0</v>
      </c>
      <c r="G154" s="199"/>
      <c r="H154" s="453"/>
      <c r="I154" s="717"/>
      <c r="J154" s="455"/>
    </row>
    <row r="155" spans="1:10" ht="15" hidden="1" customHeight="1" x14ac:dyDescent="0.35">
      <c r="A155" s="454"/>
      <c r="B155" s="987"/>
      <c r="C155" s="86"/>
      <c r="D155" s="601"/>
      <c r="E155" s="602"/>
      <c r="F155" s="993">
        <f t="shared" si="2"/>
        <v>0</v>
      </c>
      <c r="G155" s="199"/>
      <c r="H155" s="453"/>
      <c r="I155" s="717"/>
      <c r="J155" s="455"/>
    </row>
    <row r="156" spans="1:10" ht="15" hidden="1" customHeight="1" x14ac:dyDescent="0.35">
      <c r="A156" s="454"/>
      <c r="B156" s="987"/>
      <c r="C156" s="86"/>
      <c r="D156" s="601"/>
      <c r="E156" s="602"/>
      <c r="F156" s="993">
        <f t="shared" si="2"/>
        <v>0</v>
      </c>
      <c r="G156" s="199"/>
      <c r="H156" s="453"/>
      <c r="I156" s="717"/>
      <c r="J156" s="455"/>
    </row>
    <row r="157" spans="1:10" ht="15" hidden="1" customHeight="1" x14ac:dyDescent="0.35">
      <c r="A157" s="454"/>
      <c r="B157" s="987"/>
      <c r="C157" s="86"/>
      <c r="D157" s="601"/>
      <c r="E157" s="602"/>
      <c r="F157" s="993">
        <f t="shared" si="2"/>
        <v>0</v>
      </c>
      <c r="G157" s="199"/>
      <c r="H157" s="453"/>
      <c r="I157" s="717"/>
      <c r="J157" s="455"/>
    </row>
    <row r="158" spans="1:10" ht="15" hidden="1" customHeight="1" x14ac:dyDescent="0.35">
      <c r="A158" s="454"/>
      <c r="B158" s="987"/>
      <c r="C158" s="86"/>
      <c r="D158" s="601"/>
      <c r="E158" s="602"/>
      <c r="F158" s="993">
        <f t="shared" si="2"/>
        <v>0</v>
      </c>
      <c r="G158" s="199"/>
      <c r="H158" s="453"/>
      <c r="I158" s="717"/>
      <c r="J158" s="455"/>
    </row>
    <row r="159" spans="1:10" ht="15" hidden="1" customHeight="1" x14ac:dyDescent="0.35">
      <c r="A159" s="454"/>
      <c r="B159" s="987"/>
      <c r="C159" s="86"/>
      <c r="D159" s="601"/>
      <c r="E159" s="602"/>
      <c r="F159" s="993">
        <f t="shared" si="2"/>
        <v>0</v>
      </c>
      <c r="G159" s="199"/>
      <c r="H159" s="453"/>
      <c r="I159" s="717"/>
      <c r="J159" s="455"/>
    </row>
    <row r="160" spans="1:10" ht="15" hidden="1" customHeight="1" x14ac:dyDescent="0.35">
      <c r="A160" s="454"/>
      <c r="B160" s="987"/>
      <c r="C160" s="86"/>
      <c r="D160" s="601"/>
      <c r="E160" s="602"/>
      <c r="F160" s="993">
        <f t="shared" si="2"/>
        <v>0</v>
      </c>
      <c r="G160" s="199"/>
      <c r="H160" s="453"/>
      <c r="I160" s="717"/>
      <c r="J160" s="455"/>
    </row>
    <row r="161" spans="1:10" ht="15" hidden="1" customHeight="1" x14ac:dyDescent="0.35">
      <c r="A161" s="454"/>
      <c r="B161" s="987"/>
      <c r="C161" s="86"/>
      <c r="D161" s="601"/>
      <c r="E161" s="602"/>
      <c r="F161" s="993">
        <f t="shared" si="2"/>
        <v>0</v>
      </c>
      <c r="G161" s="199"/>
      <c r="H161" s="453"/>
      <c r="I161" s="717"/>
      <c r="J161" s="455"/>
    </row>
    <row r="162" spans="1:10" ht="15" hidden="1" customHeight="1" x14ac:dyDescent="0.35">
      <c r="A162" s="454"/>
      <c r="B162" s="987"/>
      <c r="C162" s="86"/>
      <c r="D162" s="601"/>
      <c r="E162" s="602"/>
      <c r="F162" s="993">
        <f t="shared" si="2"/>
        <v>0</v>
      </c>
      <c r="G162" s="199"/>
      <c r="H162" s="453"/>
      <c r="I162" s="717"/>
      <c r="J162" s="455"/>
    </row>
    <row r="163" spans="1:10" ht="15" hidden="1" customHeight="1" x14ac:dyDescent="0.35">
      <c r="A163" s="454"/>
      <c r="B163" s="987"/>
      <c r="C163" s="86"/>
      <c r="D163" s="601"/>
      <c r="E163" s="602"/>
      <c r="F163" s="993">
        <f t="shared" si="2"/>
        <v>0</v>
      </c>
      <c r="G163" s="199"/>
      <c r="H163" s="453"/>
      <c r="I163" s="717"/>
      <c r="J163" s="455"/>
    </row>
    <row r="164" spans="1:10" ht="15" hidden="1" customHeight="1" x14ac:dyDescent="0.35">
      <c r="A164" s="454"/>
      <c r="B164" s="987"/>
      <c r="C164" s="86"/>
      <c r="D164" s="601"/>
      <c r="E164" s="602"/>
      <c r="F164" s="993">
        <f t="shared" si="2"/>
        <v>0</v>
      </c>
      <c r="G164" s="199"/>
      <c r="H164" s="453"/>
      <c r="I164" s="717"/>
      <c r="J164" s="455"/>
    </row>
    <row r="165" spans="1:10" ht="15" hidden="1" customHeight="1" x14ac:dyDescent="0.35">
      <c r="A165" s="454"/>
      <c r="B165" s="987"/>
      <c r="C165" s="86"/>
      <c r="D165" s="601"/>
      <c r="E165" s="602"/>
      <c r="F165" s="993">
        <f t="shared" si="2"/>
        <v>0</v>
      </c>
      <c r="G165" s="199"/>
      <c r="H165" s="453"/>
      <c r="I165" s="717"/>
      <c r="J165" s="455"/>
    </row>
    <row r="166" spans="1:10" ht="15" hidden="1" customHeight="1" x14ac:dyDescent="0.35">
      <c r="A166" s="454"/>
      <c r="B166" s="987"/>
      <c r="C166" s="86"/>
      <c r="D166" s="601"/>
      <c r="E166" s="602"/>
      <c r="F166" s="993">
        <f t="shared" si="2"/>
        <v>0</v>
      </c>
      <c r="G166" s="199"/>
      <c r="H166" s="453"/>
      <c r="I166" s="717"/>
      <c r="J166" s="455"/>
    </row>
    <row r="167" spans="1:10" ht="15" hidden="1" customHeight="1" x14ac:dyDescent="0.35">
      <c r="A167" s="454"/>
      <c r="B167" s="987"/>
      <c r="C167" s="86"/>
      <c r="D167" s="601"/>
      <c r="E167" s="602"/>
      <c r="F167" s="993">
        <f t="shared" si="2"/>
        <v>0</v>
      </c>
      <c r="G167" s="199"/>
      <c r="H167" s="453"/>
      <c r="I167" s="717"/>
      <c r="J167" s="455"/>
    </row>
    <row r="168" spans="1:10" ht="15" hidden="1" customHeight="1" x14ac:dyDescent="0.35">
      <c r="A168" s="454"/>
      <c r="B168" s="987"/>
      <c r="C168" s="86"/>
      <c r="D168" s="601"/>
      <c r="E168" s="602"/>
      <c r="F168" s="993">
        <f t="shared" si="2"/>
        <v>0</v>
      </c>
      <c r="G168" s="199"/>
      <c r="H168" s="453"/>
      <c r="I168" s="717"/>
      <c r="J168" s="455"/>
    </row>
    <row r="169" spans="1:10" ht="15" hidden="1" customHeight="1" x14ac:dyDescent="0.35">
      <c r="A169" s="454"/>
      <c r="B169" s="987"/>
      <c r="C169" s="86"/>
      <c r="D169" s="601"/>
      <c r="E169" s="602"/>
      <c r="F169" s="993">
        <f t="shared" si="2"/>
        <v>0</v>
      </c>
      <c r="G169" s="199"/>
      <c r="H169" s="453"/>
      <c r="I169" s="717"/>
      <c r="J169" s="455"/>
    </row>
    <row r="170" spans="1:10" ht="15" hidden="1" customHeight="1" x14ac:dyDescent="0.35">
      <c r="A170" s="454"/>
      <c r="B170" s="987"/>
      <c r="C170" s="86"/>
      <c r="D170" s="601"/>
      <c r="E170" s="602"/>
      <c r="F170" s="993">
        <f t="shared" si="2"/>
        <v>0</v>
      </c>
      <c r="G170" s="199"/>
      <c r="H170" s="453"/>
      <c r="I170" s="717"/>
      <c r="J170" s="455"/>
    </row>
    <row r="171" spans="1:10" ht="15" hidden="1" customHeight="1" x14ac:dyDescent="0.35">
      <c r="A171" s="454"/>
      <c r="B171" s="987"/>
      <c r="C171" s="86"/>
      <c r="D171" s="601"/>
      <c r="E171" s="602"/>
      <c r="F171" s="993">
        <f t="shared" si="2"/>
        <v>0</v>
      </c>
      <c r="G171" s="199"/>
      <c r="H171" s="453"/>
      <c r="I171" s="717"/>
      <c r="J171" s="455"/>
    </row>
    <row r="172" spans="1:10" ht="15" hidden="1" customHeight="1" x14ac:dyDescent="0.35">
      <c r="A172" s="454"/>
      <c r="B172" s="987"/>
      <c r="C172" s="86"/>
      <c r="D172" s="601"/>
      <c r="E172" s="602"/>
      <c r="F172" s="993">
        <f t="shared" si="2"/>
        <v>0</v>
      </c>
      <c r="G172" s="199"/>
      <c r="H172" s="453"/>
      <c r="I172" s="717"/>
      <c r="J172" s="455"/>
    </row>
    <row r="173" spans="1:10" ht="15" hidden="1" customHeight="1" x14ac:dyDescent="0.35">
      <c r="A173" s="454"/>
      <c r="B173" s="987"/>
      <c r="C173" s="86"/>
      <c r="D173" s="601"/>
      <c r="E173" s="602"/>
      <c r="F173" s="993">
        <f t="shared" si="2"/>
        <v>0</v>
      </c>
      <c r="G173" s="199"/>
      <c r="H173" s="453"/>
      <c r="I173" s="717"/>
      <c r="J173" s="455"/>
    </row>
    <row r="174" spans="1:10" ht="15" hidden="1" customHeight="1" x14ac:dyDescent="0.35">
      <c r="A174" s="454"/>
      <c r="B174" s="987"/>
      <c r="C174" s="86"/>
      <c r="D174" s="601"/>
      <c r="E174" s="602"/>
      <c r="F174" s="993">
        <f t="shared" si="2"/>
        <v>0</v>
      </c>
      <c r="G174" s="199"/>
      <c r="H174" s="453"/>
      <c r="I174" s="717"/>
      <c r="J174" s="455"/>
    </row>
    <row r="175" spans="1:10" ht="15" hidden="1" customHeight="1" x14ac:dyDescent="0.35">
      <c r="A175" s="454"/>
      <c r="B175" s="987"/>
      <c r="C175" s="86"/>
      <c r="D175" s="601"/>
      <c r="E175" s="602"/>
      <c r="F175" s="993">
        <f t="shared" si="2"/>
        <v>0</v>
      </c>
      <c r="G175" s="199"/>
      <c r="H175" s="453"/>
      <c r="I175" s="717"/>
      <c r="J175" s="455"/>
    </row>
    <row r="176" spans="1:10" ht="15" hidden="1" customHeight="1" x14ac:dyDescent="0.35">
      <c r="A176" s="454"/>
      <c r="B176" s="987"/>
      <c r="C176" s="86"/>
      <c r="D176" s="601"/>
      <c r="E176" s="602"/>
      <c r="F176" s="993">
        <f t="shared" si="2"/>
        <v>0</v>
      </c>
      <c r="G176" s="199"/>
      <c r="H176" s="453"/>
      <c r="I176" s="717"/>
      <c r="J176" s="455"/>
    </row>
    <row r="177" spans="1:10" ht="15" hidden="1" customHeight="1" x14ac:dyDescent="0.35">
      <c r="A177" s="454"/>
      <c r="B177" s="987"/>
      <c r="C177" s="86"/>
      <c r="D177" s="601"/>
      <c r="E177" s="602"/>
      <c r="F177" s="993">
        <f t="shared" si="2"/>
        <v>0</v>
      </c>
      <c r="G177" s="199"/>
      <c r="H177" s="453"/>
      <c r="I177" s="717"/>
      <c r="J177" s="455"/>
    </row>
    <row r="178" spans="1:10" ht="15" hidden="1" customHeight="1" x14ac:dyDescent="0.35">
      <c r="A178" s="454"/>
      <c r="B178" s="987"/>
      <c r="C178" s="86"/>
      <c r="D178" s="601"/>
      <c r="E178" s="602"/>
      <c r="F178" s="993">
        <f t="shared" si="2"/>
        <v>0</v>
      </c>
      <c r="G178" s="199"/>
      <c r="H178" s="453"/>
      <c r="I178" s="717"/>
      <c r="J178" s="455"/>
    </row>
    <row r="179" spans="1:10" ht="15" hidden="1" customHeight="1" x14ac:dyDescent="0.35">
      <c r="A179" s="454"/>
      <c r="B179" s="987"/>
      <c r="C179" s="86"/>
      <c r="D179" s="601"/>
      <c r="E179" s="602"/>
      <c r="F179" s="993">
        <f t="shared" si="2"/>
        <v>0</v>
      </c>
      <c r="G179" s="199"/>
      <c r="H179" s="453"/>
      <c r="I179" s="717"/>
      <c r="J179" s="455"/>
    </row>
    <row r="180" spans="1:10" ht="15" hidden="1" customHeight="1" x14ac:dyDescent="0.35">
      <c r="A180" s="454"/>
      <c r="B180" s="987"/>
      <c r="C180" s="86"/>
      <c r="D180" s="601"/>
      <c r="E180" s="602"/>
      <c r="F180" s="993">
        <f t="shared" si="2"/>
        <v>0</v>
      </c>
      <c r="G180" s="199"/>
      <c r="H180" s="453"/>
      <c r="I180" s="717"/>
      <c r="J180" s="455"/>
    </row>
    <row r="181" spans="1:10" ht="15" hidden="1" customHeight="1" x14ac:dyDescent="0.35">
      <c r="A181" s="454"/>
      <c r="B181" s="987"/>
      <c r="C181" s="86"/>
      <c r="D181" s="601"/>
      <c r="E181" s="602"/>
      <c r="F181" s="993">
        <f t="shared" si="2"/>
        <v>0</v>
      </c>
      <c r="G181" s="199"/>
      <c r="H181" s="453"/>
      <c r="I181" s="717"/>
      <c r="J181" s="455"/>
    </row>
    <row r="182" spans="1:10" ht="15" hidden="1" customHeight="1" x14ac:dyDescent="0.35">
      <c r="A182" s="454"/>
      <c r="B182" s="987"/>
      <c r="C182" s="86"/>
      <c r="D182" s="601"/>
      <c r="E182" s="602"/>
      <c r="F182" s="993">
        <f t="shared" si="2"/>
        <v>0</v>
      </c>
      <c r="G182" s="199"/>
      <c r="H182" s="453"/>
      <c r="I182" s="717"/>
      <c r="J182" s="455"/>
    </row>
    <row r="183" spans="1:10" ht="15" hidden="1" customHeight="1" x14ac:dyDescent="0.35">
      <c r="A183" s="454"/>
      <c r="B183" s="987"/>
      <c r="C183" s="86"/>
      <c r="D183" s="601"/>
      <c r="E183" s="602"/>
      <c r="F183" s="993">
        <f t="shared" si="2"/>
        <v>0</v>
      </c>
      <c r="G183" s="199"/>
      <c r="H183" s="453"/>
      <c r="I183" s="717"/>
      <c r="J183" s="455"/>
    </row>
    <row r="184" spans="1:10" ht="15" hidden="1" customHeight="1" x14ac:dyDescent="0.35">
      <c r="A184" s="454"/>
      <c r="B184" s="987"/>
      <c r="C184" s="86"/>
      <c r="D184" s="601"/>
      <c r="E184" s="602"/>
      <c r="F184" s="993">
        <f t="shared" si="2"/>
        <v>0</v>
      </c>
      <c r="G184" s="199"/>
      <c r="H184" s="453"/>
      <c r="I184" s="717"/>
      <c r="J184" s="455"/>
    </row>
    <row r="185" spans="1:10" ht="15" hidden="1" customHeight="1" x14ac:dyDescent="0.35">
      <c r="A185" s="454"/>
      <c r="B185" s="987"/>
      <c r="C185" s="86"/>
      <c r="D185" s="601"/>
      <c r="E185" s="602"/>
      <c r="F185" s="993">
        <f t="shared" si="2"/>
        <v>0</v>
      </c>
      <c r="G185" s="199"/>
      <c r="H185" s="453"/>
      <c r="I185" s="717"/>
      <c r="J185" s="455"/>
    </row>
    <row r="186" spans="1:10" ht="15" hidden="1" customHeight="1" x14ac:dyDescent="0.35">
      <c r="A186" s="454"/>
      <c r="B186" s="987"/>
      <c r="C186" s="86"/>
      <c r="D186" s="601"/>
      <c r="E186" s="602"/>
      <c r="F186" s="993">
        <f t="shared" si="2"/>
        <v>0</v>
      </c>
      <c r="G186" s="199"/>
      <c r="H186" s="453"/>
      <c r="I186" s="717"/>
      <c r="J186" s="455"/>
    </row>
    <row r="187" spans="1:10" ht="15" hidden="1" customHeight="1" x14ac:dyDescent="0.35">
      <c r="A187" s="454"/>
      <c r="B187" s="987"/>
      <c r="C187" s="86"/>
      <c r="D187" s="601"/>
      <c r="E187" s="602"/>
      <c r="F187" s="993">
        <f t="shared" si="2"/>
        <v>0</v>
      </c>
      <c r="G187" s="199"/>
      <c r="H187" s="453"/>
      <c r="I187" s="717"/>
      <c r="J187" s="455"/>
    </row>
    <row r="188" spans="1:10" ht="15" hidden="1" customHeight="1" x14ac:dyDescent="0.35">
      <c r="A188" s="454"/>
      <c r="B188" s="987"/>
      <c r="C188" s="86"/>
      <c r="D188" s="601"/>
      <c r="E188" s="602"/>
      <c r="F188" s="993">
        <f t="shared" si="2"/>
        <v>0</v>
      </c>
      <c r="G188" s="199"/>
      <c r="H188" s="453"/>
      <c r="I188" s="717"/>
      <c r="J188" s="455"/>
    </row>
    <row r="189" spans="1:10" ht="15" hidden="1" customHeight="1" x14ac:dyDescent="0.35">
      <c r="A189" s="454"/>
      <c r="B189" s="987"/>
      <c r="C189" s="86"/>
      <c r="D189" s="601"/>
      <c r="E189" s="602"/>
      <c r="F189" s="993">
        <f t="shared" si="2"/>
        <v>0</v>
      </c>
      <c r="G189" s="199"/>
      <c r="H189" s="453"/>
      <c r="I189" s="717"/>
      <c r="J189" s="455"/>
    </row>
    <row r="190" spans="1:10" ht="15" hidden="1" customHeight="1" x14ac:dyDescent="0.35">
      <c r="A190" s="454"/>
      <c r="B190" s="987"/>
      <c r="C190" s="86"/>
      <c r="D190" s="601"/>
      <c r="E190" s="602"/>
      <c r="F190" s="993">
        <f t="shared" si="2"/>
        <v>0</v>
      </c>
      <c r="G190" s="199"/>
      <c r="H190" s="453"/>
      <c r="I190" s="717"/>
      <c r="J190" s="455"/>
    </row>
    <row r="191" spans="1:10" ht="15" hidden="1" customHeight="1" x14ac:dyDescent="0.35">
      <c r="A191" s="454"/>
      <c r="B191" s="987"/>
      <c r="C191" s="86"/>
      <c r="D191" s="601"/>
      <c r="E191" s="602"/>
      <c r="F191" s="993">
        <f t="shared" si="2"/>
        <v>0</v>
      </c>
      <c r="G191" s="199"/>
      <c r="H191" s="453"/>
      <c r="I191" s="717"/>
      <c r="J191" s="455"/>
    </row>
    <row r="192" spans="1:10" ht="15" hidden="1" customHeight="1" x14ac:dyDescent="0.35">
      <c r="A192" s="454"/>
      <c r="B192" s="987"/>
      <c r="C192" s="86"/>
      <c r="D192" s="601"/>
      <c r="E192" s="602"/>
      <c r="F192" s="993">
        <f t="shared" si="2"/>
        <v>0</v>
      </c>
      <c r="G192" s="199"/>
      <c r="H192" s="453"/>
      <c r="I192" s="717"/>
      <c r="J192" s="455"/>
    </row>
    <row r="193" spans="1:10" ht="15" hidden="1" customHeight="1" x14ac:dyDescent="0.35">
      <c r="A193" s="454"/>
      <c r="B193" s="987"/>
      <c r="C193" s="86"/>
      <c r="D193" s="601"/>
      <c r="E193" s="602"/>
      <c r="F193" s="993">
        <f t="shared" si="2"/>
        <v>0</v>
      </c>
      <c r="G193" s="199"/>
      <c r="H193" s="453"/>
      <c r="I193" s="717"/>
      <c r="J193" s="455"/>
    </row>
    <row r="194" spans="1:10" ht="15" hidden="1" customHeight="1" x14ac:dyDescent="0.35">
      <c r="A194" s="454"/>
      <c r="B194" s="987"/>
      <c r="C194" s="86"/>
      <c r="D194" s="601"/>
      <c r="E194" s="602"/>
      <c r="F194" s="993">
        <f t="shared" si="2"/>
        <v>0</v>
      </c>
      <c r="G194" s="199"/>
      <c r="H194" s="453"/>
      <c r="I194" s="717"/>
      <c r="J194" s="455"/>
    </row>
    <row r="195" spans="1:10" ht="15" hidden="1" customHeight="1" x14ac:dyDescent="0.35">
      <c r="A195" s="454"/>
      <c r="B195" s="987"/>
      <c r="C195" s="86"/>
      <c r="D195" s="601"/>
      <c r="E195" s="602"/>
      <c r="F195" s="993">
        <f t="shared" si="2"/>
        <v>0</v>
      </c>
      <c r="G195" s="199"/>
      <c r="H195" s="453"/>
      <c r="I195" s="717"/>
      <c r="J195" s="455"/>
    </row>
    <row r="196" spans="1:10" ht="15" hidden="1" customHeight="1" x14ac:dyDescent="0.35">
      <c r="A196" s="454"/>
      <c r="B196" s="987"/>
      <c r="C196" s="86"/>
      <c r="D196" s="601"/>
      <c r="E196" s="602"/>
      <c r="F196" s="993">
        <f t="shared" si="2"/>
        <v>0</v>
      </c>
      <c r="G196" s="199"/>
      <c r="H196" s="453"/>
      <c r="I196" s="717"/>
      <c r="J196" s="455"/>
    </row>
    <row r="197" spans="1:10" ht="15" hidden="1" customHeight="1" x14ac:dyDescent="0.35">
      <c r="A197" s="454"/>
      <c r="B197" s="987"/>
      <c r="C197" s="86"/>
      <c r="D197" s="601"/>
      <c r="E197" s="602"/>
      <c r="F197" s="993">
        <f t="shared" si="2"/>
        <v>0</v>
      </c>
      <c r="G197" s="199"/>
      <c r="H197" s="453"/>
      <c r="I197" s="717"/>
      <c r="J197" s="455"/>
    </row>
    <row r="198" spans="1:10" ht="15" hidden="1" customHeight="1" x14ac:dyDescent="0.35">
      <c r="A198" s="454"/>
      <c r="B198" s="987"/>
      <c r="C198" s="86"/>
      <c r="D198" s="601"/>
      <c r="E198" s="602"/>
      <c r="F198" s="993">
        <f t="shared" si="2"/>
        <v>0</v>
      </c>
      <c r="G198" s="199"/>
      <c r="H198" s="453"/>
      <c r="I198" s="717"/>
      <c r="J198" s="455"/>
    </row>
    <row r="199" spans="1:10" ht="15" hidden="1" customHeight="1" x14ac:dyDescent="0.35">
      <c r="A199" s="454"/>
      <c r="B199" s="987"/>
      <c r="C199" s="86"/>
      <c r="D199" s="601"/>
      <c r="E199" s="602"/>
      <c r="F199" s="993">
        <f t="shared" si="2"/>
        <v>0</v>
      </c>
      <c r="G199" s="199"/>
      <c r="H199" s="453"/>
      <c r="I199" s="717"/>
      <c r="J199" s="455"/>
    </row>
    <row r="200" spans="1:10" ht="15" hidden="1" customHeight="1" x14ac:dyDescent="0.35">
      <c r="A200" s="454"/>
      <c r="B200" s="987"/>
      <c r="C200" s="86"/>
      <c r="D200" s="601"/>
      <c r="E200" s="602"/>
      <c r="F200" s="993">
        <f t="shared" si="2"/>
        <v>0</v>
      </c>
      <c r="G200" s="199"/>
      <c r="H200" s="453"/>
      <c r="I200" s="717"/>
      <c r="J200" s="455"/>
    </row>
    <row r="201" spans="1:10" ht="15" hidden="1" customHeight="1" x14ac:dyDescent="0.35">
      <c r="A201" s="454"/>
      <c r="B201" s="987"/>
      <c r="C201" s="86"/>
      <c r="D201" s="601"/>
      <c r="E201" s="602"/>
      <c r="F201" s="993">
        <f t="shared" ref="F201:F227" si="3">D201+E201</f>
        <v>0</v>
      </c>
      <c r="G201" s="199"/>
      <c r="H201" s="453"/>
      <c r="I201" s="717"/>
      <c r="J201" s="455"/>
    </row>
    <row r="202" spans="1:10" ht="15" hidden="1" customHeight="1" x14ac:dyDescent="0.35">
      <c r="A202" s="454"/>
      <c r="B202" s="987"/>
      <c r="C202" s="86"/>
      <c r="D202" s="601"/>
      <c r="E202" s="602"/>
      <c r="F202" s="993">
        <f t="shared" si="3"/>
        <v>0</v>
      </c>
      <c r="G202" s="199"/>
      <c r="H202" s="453"/>
      <c r="I202" s="717"/>
      <c r="J202" s="455"/>
    </row>
    <row r="203" spans="1:10" s="205" customFormat="1" ht="15" hidden="1" customHeight="1" x14ac:dyDescent="0.35">
      <c r="A203" s="456"/>
      <c r="B203" s="988"/>
      <c r="C203" s="86"/>
      <c r="D203" s="603"/>
      <c r="E203" s="604"/>
      <c r="F203" s="993">
        <f t="shared" si="3"/>
        <v>0</v>
      </c>
      <c r="G203" s="203"/>
      <c r="H203" s="453"/>
      <c r="I203" s="719"/>
      <c r="J203" s="459"/>
    </row>
    <row r="204" spans="1:10" s="205" customFormat="1" ht="15" hidden="1" customHeight="1" x14ac:dyDescent="0.35">
      <c r="A204" s="456"/>
      <c r="B204" s="988"/>
      <c r="C204" s="86"/>
      <c r="D204" s="603"/>
      <c r="E204" s="604"/>
      <c r="F204" s="993">
        <f t="shared" si="3"/>
        <v>0</v>
      </c>
      <c r="G204" s="203"/>
      <c r="H204" s="453"/>
      <c r="I204" s="719"/>
      <c r="J204" s="459"/>
    </row>
    <row r="205" spans="1:10" s="205" customFormat="1" ht="15" hidden="1" customHeight="1" x14ac:dyDescent="0.35">
      <c r="A205" s="456"/>
      <c r="B205" s="988"/>
      <c r="C205" s="86"/>
      <c r="D205" s="603"/>
      <c r="E205" s="604"/>
      <c r="F205" s="993">
        <f t="shared" si="3"/>
        <v>0</v>
      </c>
      <c r="G205" s="203"/>
      <c r="H205" s="453"/>
      <c r="I205" s="719"/>
      <c r="J205" s="459"/>
    </row>
    <row r="206" spans="1:10" s="205" customFormat="1" ht="15" hidden="1" customHeight="1" x14ac:dyDescent="0.35">
      <c r="A206" s="456"/>
      <c r="B206" s="988"/>
      <c r="C206" s="86"/>
      <c r="D206" s="603"/>
      <c r="E206" s="604"/>
      <c r="F206" s="993">
        <f t="shared" si="3"/>
        <v>0</v>
      </c>
      <c r="G206" s="203"/>
      <c r="H206" s="453"/>
      <c r="I206" s="719"/>
      <c r="J206" s="459"/>
    </row>
    <row r="207" spans="1:10" s="205" customFormat="1" ht="15" hidden="1" customHeight="1" x14ac:dyDescent="0.35">
      <c r="A207" s="456"/>
      <c r="B207" s="988"/>
      <c r="C207" s="86"/>
      <c r="D207" s="603"/>
      <c r="E207" s="604"/>
      <c r="F207" s="993">
        <f t="shared" si="3"/>
        <v>0</v>
      </c>
      <c r="G207" s="203"/>
      <c r="H207" s="453"/>
      <c r="I207" s="719"/>
      <c r="J207" s="459"/>
    </row>
    <row r="208" spans="1:10" s="205" customFormat="1" ht="15" hidden="1" customHeight="1" x14ac:dyDescent="0.35">
      <c r="A208" s="456"/>
      <c r="B208" s="988"/>
      <c r="C208" s="86"/>
      <c r="D208" s="603"/>
      <c r="E208" s="604"/>
      <c r="F208" s="993">
        <f t="shared" si="3"/>
        <v>0</v>
      </c>
      <c r="G208" s="203"/>
      <c r="H208" s="453"/>
      <c r="I208" s="719"/>
      <c r="J208" s="459"/>
    </row>
    <row r="209" spans="1:10" s="205" customFormat="1" ht="15" hidden="1" customHeight="1" thickBot="1" x14ac:dyDescent="0.4">
      <c r="A209" s="456"/>
      <c r="B209" s="988"/>
      <c r="C209" s="461"/>
      <c r="D209" s="603"/>
      <c r="E209" s="604"/>
      <c r="F209" s="993">
        <f t="shared" si="3"/>
        <v>0</v>
      </c>
      <c r="G209" s="203"/>
      <c r="H209" s="453"/>
      <c r="I209" s="719"/>
      <c r="J209" s="462"/>
    </row>
    <row r="210" spans="1:10" ht="15" customHeight="1" thickBot="1" x14ac:dyDescent="0.4">
      <c r="A210" s="454"/>
      <c r="B210" s="987"/>
      <c r="C210" s="112" t="s">
        <v>1918</v>
      </c>
      <c r="D210" s="1000">
        <f>SUM(D211:D310)</f>
        <v>0</v>
      </c>
      <c r="E210" s="1000">
        <f>SUM(E211:E310)</f>
        <v>0</v>
      </c>
      <c r="F210" s="930">
        <f>SUM(F211:F310)</f>
        <v>0</v>
      </c>
      <c r="G210" s="199"/>
      <c r="H210" s="453" t="s">
        <v>978</v>
      </c>
      <c r="I210" s="718">
        <f>Form3!G15+Form3!H15</f>
        <v>0</v>
      </c>
      <c r="J210" s="460"/>
    </row>
    <row r="211" spans="1:10" ht="15" customHeight="1" x14ac:dyDescent="0.35">
      <c r="A211" s="454"/>
      <c r="B211" s="987"/>
      <c r="C211" s="1500"/>
      <c r="D211" s="601"/>
      <c r="E211" s="602"/>
      <c r="F211" s="993">
        <f t="shared" si="3"/>
        <v>0</v>
      </c>
      <c r="G211" s="199"/>
      <c r="H211" s="453"/>
      <c r="I211" s="717"/>
      <c r="J211" s="455"/>
    </row>
    <row r="212" spans="1:10" ht="15" customHeight="1" x14ac:dyDescent="0.35">
      <c r="A212" s="454"/>
      <c r="B212" s="987"/>
      <c r="C212" s="1500"/>
      <c r="D212" s="601"/>
      <c r="E212" s="602"/>
      <c r="F212" s="993">
        <f t="shared" si="3"/>
        <v>0</v>
      </c>
      <c r="G212" s="199"/>
      <c r="H212" s="453"/>
      <c r="I212" s="717"/>
      <c r="J212" s="455"/>
    </row>
    <row r="213" spans="1:10" ht="15" customHeight="1" x14ac:dyDescent="0.35">
      <c r="A213" s="454"/>
      <c r="B213" s="987"/>
      <c r="C213" s="1500"/>
      <c r="D213" s="601"/>
      <c r="E213" s="602"/>
      <c r="F213" s="993">
        <f t="shared" si="3"/>
        <v>0</v>
      </c>
      <c r="G213" s="199"/>
      <c r="H213" s="453"/>
      <c r="I213" s="717"/>
      <c r="J213" s="455"/>
    </row>
    <row r="214" spans="1:10" ht="15" customHeight="1" x14ac:dyDescent="0.35">
      <c r="A214" s="454"/>
      <c r="B214" s="987"/>
      <c r="C214" s="1500"/>
      <c r="D214" s="601"/>
      <c r="E214" s="602"/>
      <c r="F214" s="993">
        <f t="shared" si="3"/>
        <v>0</v>
      </c>
      <c r="G214" s="199"/>
      <c r="H214" s="453"/>
      <c r="I214" s="717"/>
      <c r="J214" s="455"/>
    </row>
    <row r="215" spans="1:10" ht="15" customHeight="1" x14ac:dyDescent="0.35">
      <c r="A215" s="454"/>
      <c r="B215" s="987"/>
      <c r="C215" s="1500"/>
      <c r="D215" s="601"/>
      <c r="E215" s="602"/>
      <c r="F215" s="993">
        <f t="shared" si="3"/>
        <v>0</v>
      </c>
      <c r="G215" s="199"/>
      <c r="H215" s="453"/>
      <c r="I215" s="717"/>
      <c r="J215" s="455"/>
    </row>
    <row r="216" spans="1:10" ht="15" customHeight="1" x14ac:dyDescent="0.35">
      <c r="A216" s="454"/>
      <c r="B216" s="987"/>
      <c r="C216" s="1500"/>
      <c r="D216" s="601"/>
      <c r="E216" s="602"/>
      <c r="F216" s="993">
        <f t="shared" si="3"/>
        <v>0</v>
      </c>
      <c r="G216" s="199"/>
      <c r="H216" s="453"/>
      <c r="I216" s="717"/>
      <c r="J216" s="455"/>
    </row>
    <row r="217" spans="1:10" ht="15" customHeight="1" x14ac:dyDescent="0.35">
      <c r="A217" s="454"/>
      <c r="B217" s="987"/>
      <c r="C217" s="1500"/>
      <c r="D217" s="601"/>
      <c r="E217" s="602"/>
      <c r="F217" s="993">
        <f t="shared" si="3"/>
        <v>0</v>
      </c>
      <c r="G217" s="199"/>
      <c r="H217" s="453"/>
      <c r="I217" s="717"/>
      <c r="J217" s="455"/>
    </row>
    <row r="218" spans="1:10" ht="15" customHeight="1" x14ac:dyDescent="0.35">
      <c r="A218" s="454"/>
      <c r="B218" s="987"/>
      <c r="C218" s="1500"/>
      <c r="D218" s="601"/>
      <c r="E218" s="602"/>
      <c r="F218" s="993">
        <f t="shared" si="3"/>
        <v>0</v>
      </c>
      <c r="G218" s="199"/>
      <c r="H218" s="453"/>
      <c r="I218" s="717"/>
      <c r="J218" s="455"/>
    </row>
    <row r="219" spans="1:10" ht="15" customHeight="1" x14ac:dyDescent="0.35">
      <c r="A219" s="454"/>
      <c r="B219" s="987"/>
      <c r="C219" s="1500"/>
      <c r="D219" s="601"/>
      <c r="E219" s="602"/>
      <c r="F219" s="993">
        <f t="shared" si="3"/>
        <v>0</v>
      </c>
      <c r="G219" s="199"/>
      <c r="H219" s="453"/>
      <c r="I219" s="717"/>
      <c r="J219" s="455"/>
    </row>
    <row r="220" spans="1:10" ht="15" customHeight="1" thickBot="1" x14ac:dyDescent="0.4">
      <c r="A220" s="454"/>
      <c r="B220" s="987"/>
      <c r="C220" s="1500"/>
      <c r="D220" s="601"/>
      <c r="E220" s="602"/>
      <c r="F220" s="993">
        <f t="shared" si="3"/>
        <v>0</v>
      </c>
      <c r="G220" s="199"/>
      <c r="H220" s="453"/>
      <c r="I220" s="717"/>
      <c r="J220" s="455"/>
    </row>
    <row r="221" spans="1:10" ht="15" hidden="1" customHeight="1" x14ac:dyDescent="0.35">
      <c r="A221" s="454"/>
      <c r="B221" s="987"/>
      <c r="C221" s="86"/>
      <c r="D221" s="601"/>
      <c r="E221" s="602"/>
      <c r="F221" s="993">
        <f t="shared" si="3"/>
        <v>0</v>
      </c>
      <c r="G221" s="199"/>
      <c r="H221" s="453"/>
      <c r="I221" s="717"/>
      <c r="J221" s="455"/>
    </row>
    <row r="222" spans="1:10" ht="15" hidden="1" customHeight="1" x14ac:dyDescent="0.35">
      <c r="A222" s="454"/>
      <c r="B222" s="987"/>
      <c r="C222" s="86"/>
      <c r="D222" s="601"/>
      <c r="E222" s="602"/>
      <c r="F222" s="993">
        <f t="shared" si="3"/>
        <v>0</v>
      </c>
      <c r="G222" s="199"/>
      <c r="H222" s="453"/>
      <c r="I222" s="717"/>
      <c r="J222" s="455"/>
    </row>
    <row r="223" spans="1:10" ht="15" hidden="1" customHeight="1" x14ac:dyDescent="0.35">
      <c r="A223" s="454"/>
      <c r="B223" s="987"/>
      <c r="C223" s="86"/>
      <c r="D223" s="601"/>
      <c r="E223" s="602"/>
      <c r="F223" s="993">
        <f t="shared" si="3"/>
        <v>0</v>
      </c>
      <c r="G223" s="199"/>
      <c r="H223" s="453"/>
      <c r="I223" s="717"/>
      <c r="J223" s="455"/>
    </row>
    <row r="224" spans="1:10" ht="15" hidden="1" customHeight="1" x14ac:dyDescent="0.35">
      <c r="A224" s="454"/>
      <c r="B224" s="987"/>
      <c r="C224" s="86"/>
      <c r="D224" s="601"/>
      <c r="E224" s="602"/>
      <c r="F224" s="993">
        <f t="shared" si="3"/>
        <v>0</v>
      </c>
      <c r="G224" s="199"/>
      <c r="H224" s="453"/>
      <c r="I224" s="717"/>
      <c r="J224" s="455"/>
    </row>
    <row r="225" spans="1:10" ht="15" hidden="1" customHeight="1" x14ac:dyDescent="0.35">
      <c r="A225" s="454"/>
      <c r="B225" s="987"/>
      <c r="C225" s="86"/>
      <c r="D225" s="601"/>
      <c r="E225" s="602"/>
      <c r="F225" s="993">
        <f t="shared" si="3"/>
        <v>0</v>
      </c>
      <c r="G225" s="199"/>
      <c r="H225" s="453"/>
      <c r="I225" s="717"/>
      <c r="J225" s="455"/>
    </row>
    <row r="226" spans="1:10" ht="15" hidden="1" customHeight="1" x14ac:dyDescent="0.35">
      <c r="A226" s="454"/>
      <c r="B226" s="987"/>
      <c r="C226" s="86"/>
      <c r="D226" s="601"/>
      <c r="E226" s="602"/>
      <c r="F226" s="993">
        <f t="shared" si="3"/>
        <v>0</v>
      </c>
      <c r="G226" s="199"/>
      <c r="H226" s="453"/>
      <c r="I226" s="717"/>
      <c r="J226" s="455"/>
    </row>
    <row r="227" spans="1:10" ht="15" hidden="1" customHeight="1" x14ac:dyDescent="0.35">
      <c r="A227" s="454"/>
      <c r="B227" s="987"/>
      <c r="C227" s="86"/>
      <c r="D227" s="601"/>
      <c r="E227" s="602"/>
      <c r="F227" s="993">
        <f t="shared" si="3"/>
        <v>0</v>
      </c>
      <c r="G227" s="199"/>
      <c r="H227" s="453"/>
      <c r="I227" s="717"/>
      <c r="J227" s="455"/>
    </row>
    <row r="228" spans="1:10" ht="15" hidden="1" customHeight="1" x14ac:dyDescent="0.35">
      <c r="A228" s="454"/>
      <c r="B228" s="987"/>
      <c r="C228" s="86"/>
      <c r="D228" s="601"/>
      <c r="E228" s="602"/>
      <c r="F228" s="993"/>
      <c r="G228" s="199"/>
      <c r="H228" s="453"/>
      <c r="I228" s="717"/>
      <c r="J228" s="455"/>
    </row>
    <row r="229" spans="1:10" ht="15" hidden="1" customHeight="1" x14ac:dyDescent="0.35">
      <c r="A229" s="454"/>
      <c r="B229" s="987"/>
      <c r="C229" s="86"/>
      <c r="D229" s="601"/>
      <c r="E229" s="602"/>
      <c r="F229" s="993"/>
      <c r="G229" s="199"/>
      <c r="H229" s="453"/>
      <c r="I229" s="717"/>
      <c r="J229" s="455"/>
    </row>
    <row r="230" spans="1:10" ht="15" hidden="1" customHeight="1" x14ac:dyDescent="0.35">
      <c r="A230" s="454"/>
      <c r="B230" s="987"/>
      <c r="C230" s="86"/>
      <c r="D230" s="601"/>
      <c r="E230" s="602"/>
      <c r="F230" s="993"/>
      <c r="G230" s="199"/>
      <c r="H230" s="453"/>
      <c r="I230" s="717"/>
      <c r="J230" s="455"/>
    </row>
    <row r="231" spans="1:10" ht="15" hidden="1" customHeight="1" x14ac:dyDescent="0.35">
      <c r="A231" s="454"/>
      <c r="B231" s="987"/>
      <c r="C231" s="86"/>
      <c r="D231" s="601"/>
      <c r="E231" s="602"/>
      <c r="F231" s="993"/>
      <c r="G231" s="199"/>
      <c r="H231" s="453"/>
      <c r="I231" s="717"/>
      <c r="J231" s="455"/>
    </row>
    <row r="232" spans="1:10" ht="15" hidden="1" customHeight="1" x14ac:dyDescent="0.35">
      <c r="A232" s="454"/>
      <c r="B232" s="987"/>
      <c r="C232" s="86"/>
      <c r="D232" s="601"/>
      <c r="E232" s="602"/>
      <c r="F232" s="993"/>
      <c r="G232" s="199"/>
      <c r="H232" s="453"/>
      <c r="I232" s="717"/>
      <c r="J232" s="455"/>
    </row>
    <row r="233" spans="1:10" ht="15" hidden="1" customHeight="1" x14ac:dyDescent="0.35">
      <c r="A233" s="454"/>
      <c r="B233" s="987"/>
      <c r="C233" s="86"/>
      <c r="D233" s="601"/>
      <c r="E233" s="602"/>
      <c r="F233" s="993"/>
      <c r="G233" s="199"/>
      <c r="H233" s="453"/>
      <c r="I233" s="717"/>
      <c r="J233" s="455"/>
    </row>
    <row r="234" spans="1:10" ht="15" hidden="1" customHeight="1" x14ac:dyDescent="0.35">
      <c r="A234" s="454"/>
      <c r="B234" s="987"/>
      <c r="C234" s="86"/>
      <c r="D234" s="601"/>
      <c r="E234" s="602"/>
      <c r="F234" s="993"/>
      <c r="G234" s="199"/>
      <c r="H234" s="453"/>
      <c r="I234" s="717"/>
      <c r="J234" s="455"/>
    </row>
    <row r="235" spans="1:10" ht="15" hidden="1" customHeight="1" x14ac:dyDescent="0.35">
      <c r="A235" s="454"/>
      <c r="B235" s="987"/>
      <c r="C235" s="86"/>
      <c r="D235" s="601"/>
      <c r="E235" s="602"/>
      <c r="F235" s="993"/>
      <c r="G235" s="199"/>
      <c r="H235" s="453"/>
      <c r="I235" s="717"/>
      <c r="J235" s="455"/>
    </row>
    <row r="236" spans="1:10" ht="15" hidden="1" customHeight="1" x14ac:dyDescent="0.35">
      <c r="A236" s="454"/>
      <c r="B236" s="987"/>
      <c r="C236" s="86"/>
      <c r="D236" s="601"/>
      <c r="E236" s="602"/>
      <c r="F236" s="993"/>
      <c r="G236" s="199"/>
      <c r="H236" s="453"/>
      <c r="I236" s="717"/>
      <c r="J236" s="455"/>
    </row>
    <row r="237" spans="1:10" ht="15" hidden="1" customHeight="1" x14ac:dyDescent="0.35">
      <c r="A237" s="454"/>
      <c r="B237" s="987"/>
      <c r="C237" s="86"/>
      <c r="D237" s="601"/>
      <c r="E237" s="602"/>
      <c r="F237" s="993"/>
      <c r="G237" s="199"/>
      <c r="H237" s="453"/>
      <c r="I237" s="717"/>
      <c r="J237" s="455"/>
    </row>
    <row r="238" spans="1:10" ht="15" hidden="1" customHeight="1" x14ac:dyDescent="0.35">
      <c r="A238" s="454"/>
      <c r="B238" s="987"/>
      <c r="C238" s="86"/>
      <c r="D238" s="601"/>
      <c r="E238" s="602"/>
      <c r="F238" s="993"/>
      <c r="G238" s="199"/>
      <c r="H238" s="453"/>
      <c r="I238" s="717"/>
      <c r="J238" s="455"/>
    </row>
    <row r="239" spans="1:10" ht="15" hidden="1" customHeight="1" x14ac:dyDescent="0.35">
      <c r="A239" s="454"/>
      <c r="B239" s="987"/>
      <c r="C239" s="86"/>
      <c r="D239" s="601"/>
      <c r="E239" s="602"/>
      <c r="F239" s="993"/>
      <c r="G239" s="199"/>
      <c r="H239" s="453"/>
      <c r="I239" s="717"/>
      <c r="J239" s="455"/>
    </row>
    <row r="240" spans="1:10" ht="15" hidden="1" customHeight="1" x14ac:dyDescent="0.35">
      <c r="A240" s="454"/>
      <c r="B240" s="987"/>
      <c r="C240" s="86"/>
      <c r="D240" s="601"/>
      <c r="E240" s="602"/>
      <c r="F240" s="993"/>
      <c r="G240" s="199"/>
      <c r="H240" s="453"/>
      <c r="I240" s="717"/>
      <c r="J240" s="455"/>
    </row>
    <row r="241" spans="1:10" ht="15" hidden="1" customHeight="1" x14ac:dyDescent="0.35">
      <c r="A241" s="454"/>
      <c r="B241" s="987"/>
      <c r="C241" s="86"/>
      <c r="D241" s="601"/>
      <c r="E241" s="602"/>
      <c r="F241" s="993"/>
      <c r="G241" s="199"/>
      <c r="H241" s="453"/>
      <c r="I241" s="717"/>
      <c r="J241" s="455"/>
    </row>
    <row r="242" spans="1:10" ht="15" hidden="1" customHeight="1" x14ac:dyDescent="0.35">
      <c r="A242" s="454"/>
      <c r="B242" s="987"/>
      <c r="C242" s="86"/>
      <c r="D242" s="601"/>
      <c r="E242" s="602"/>
      <c r="F242" s="993"/>
      <c r="G242" s="199"/>
      <c r="H242" s="453"/>
      <c r="I242" s="717"/>
      <c r="J242" s="455"/>
    </row>
    <row r="243" spans="1:10" ht="15" hidden="1" customHeight="1" x14ac:dyDescent="0.35">
      <c r="A243" s="454"/>
      <c r="B243" s="987"/>
      <c r="C243" s="86"/>
      <c r="D243" s="601"/>
      <c r="E243" s="602"/>
      <c r="F243" s="993"/>
      <c r="G243" s="199"/>
      <c r="H243" s="453"/>
      <c r="I243" s="717"/>
      <c r="J243" s="455"/>
    </row>
    <row r="244" spans="1:10" ht="15" hidden="1" customHeight="1" x14ac:dyDescent="0.35">
      <c r="A244" s="454"/>
      <c r="B244" s="987"/>
      <c r="C244" s="86"/>
      <c r="D244" s="601"/>
      <c r="E244" s="602"/>
      <c r="F244" s="993"/>
      <c r="G244" s="199"/>
      <c r="H244" s="453"/>
      <c r="I244" s="717"/>
      <c r="J244" s="455"/>
    </row>
    <row r="245" spans="1:10" ht="15" hidden="1" customHeight="1" x14ac:dyDescent="0.35">
      <c r="A245" s="454"/>
      <c r="B245" s="987"/>
      <c r="C245" s="86"/>
      <c r="D245" s="601"/>
      <c r="E245" s="602"/>
      <c r="F245" s="993"/>
      <c r="G245" s="199"/>
      <c r="H245" s="453"/>
      <c r="I245" s="717"/>
      <c r="J245" s="455"/>
    </row>
    <row r="246" spans="1:10" ht="15" hidden="1" customHeight="1" x14ac:dyDescent="0.35">
      <c r="A246" s="454"/>
      <c r="B246" s="987"/>
      <c r="C246" s="86"/>
      <c r="D246" s="601"/>
      <c r="E246" s="602"/>
      <c r="F246" s="993"/>
      <c r="G246" s="199"/>
      <c r="H246" s="453"/>
      <c r="I246" s="717"/>
      <c r="J246" s="455"/>
    </row>
    <row r="247" spans="1:10" ht="15" hidden="1" customHeight="1" x14ac:dyDescent="0.35">
      <c r="A247" s="454"/>
      <c r="B247" s="987"/>
      <c r="C247" s="86"/>
      <c r="D247" s="601"/>
      <c r="E247" s="602"/>
      <c r="F247" s="993"/>
      <c r="G247" s="199"/>
      <c r="H247" s="453"/>
      <c r="I247" s="717"/>
      <c r="J247" s="455"/>
    </row>
    <row r="248" spans="1:10" ht="15" hidden="1" customHeight="1" x14ac:dyDescent="0.35">
      <c r="A248" s="454"/>
      <c r="B248" s="987"/>
      <c r="C248" s="86"/>
      <c r="D248" s="601"/>
      <c r="E248" s="602"/>
      <c r="F248" s="993"/>
      <c r="G248" s="199"/>
      <c r="H248" s="453"/>
      <c r="I248" s="717"/>
      <c r="J248" s="455"/>
    </row>
    <row r="249" spans="1:10" ht="15" hidden="1" customHeight="1" x14ac:dyDescent="0.35">
      <c r="A249" s="454"/>
      <c r="B249" s="987"/>
      <c r="C249" s="86"/>
      <c r="D249" s="601"/>
      <c r="E249" s="602"/>
      <c r="F249" s="993"/>
      <c r="G249" s="199"/>
      <c r="H249" s="453"/>
      <c r="I249" s="717"/>
      <c r="J249" s="455"/>
    </row>
    <row r="250" spans="1:10" ht="15" hidden="1" customHeight="1" x14ac:dyDescent="0.35">
      <c r="A250" s="454"/>
      <c r="B250" s="987"/>
      <c r="C250" s="86"/>
      <c r="D250" s="601"/>
      <c r="E250" s="602"/>
      <c r="F250" s="993"/>
      <c r="G250" s="199"/>
      <c r="H250" s="453"/>
      <c r="I250" s="717"/>
      <c r="J250" s="455"/>
    </row>
    <row r="251" spans="1:10" ht="15" hidden="1" customHeight="1" x14ac:dyDescent="0.35">
      <c r="A251" s="454"/>
      <c r="B251" s="987"/>
      <c r="C251" s="86"/>
      <c r="D251" s="601"/>
      <c r="E251" s="602"/>
      <c r="F251" s="993"/>
      <c r="G251" s="199"/>
      <c r="H251" s="453"/>
      <c r="I251" s="717"/>
      <c r="J251" s="455"/>
    </row>
    <row r="252" spans="1:10" ht="15" hidden="1" customHeight="1" x14ac:dyDescent="0.35">
      <c r="A252" s="454"/>
      <c r="B252" s="987"/>
      <c r="C252" s="86"/>
      <c r="D252" s="601"/>
      <c r="E252" s="602"/>
      <c r="F252" s="993"/>
      <c r="G252" s="199"/>
      <c r="H252" s="453"/>
      <c r="I252" s="717"/>
      <c r="J252" s="455"/>
    </row>
    <row r="253" spans="1:10" ht="15" hidden="1" customHeight="1" x14ac:dyDescent="0.35">
      <c r="A253" s="454"/>
      <c r="B253" s="987"/>
      <c r="C253" s="86"/>
      <c r="D253" s="601"/>
      <c r="E253" s="602"/>
      <c r="F253" s="993"/>
      <c r="G253" s="199"/>
      <c r="H253" s="453"/>
      <c r="I253" s="717"/>
      <c r="J253" s="455"/>
    </row>
    <row r="254" spans="1:10" ht="15" hidden="1" customHeight="1" x14ac:dyDescent="0.35">
      <c r="A254" s="454"/>
      <c r="B254" s="987"/>
      <c r="C254" s="86"/>
      <c r="D254" s="601"/>
      <c r="E254" s="602"/>
      <c r="F254" s="993"/>
      <c r="G254" s="199"/>
      <c r="H254" s="453"/>
      <c r="I254" s="717"/>
      <c r="J254" s="455"/>
    </row>
    <row r="255" spans="1:10" ht="15" hidden="1" customHeight="1" x14ac:dyDescent="0.35">
      <c r="A255" s="454"/>
      <c r="B255" s="987"/>
      <c r="C255" s="86"/>
      <c r="D255" s="601"/>
      <c r="E255" s="602"/>
      <c r="F255" s="993"/>
      <c r="G255" s="199"/>
      <c r="H255" s="453"/>
      <c r="I255" s="717"/>
      <c r="J255" s="455"/>
    </row>
    <row r="256" spans="1:10" ht="15" hidden="1" customHeight="1" x14ac:dyDescent="0.35">
      <c r="A256" s="454"/>
      <c r="B256" s="987"/>
      <c r="C256" s="86"/>
      <c r="D256" s="601"/>
      <c r="E256" s="602"/>
      <c r="F256" s="993"/>
      <c r="G256" s="199"/>
      <c r="H256" s="453"/>
      <c r="I256" s="717"/>
      <c r="J256" s="455"/>
    </row>
    <row r="257" spans="1:10" ht="15" hidden="1" customHeight="1" x14ac:dyDescent="0.35">
      <c r="A257" s="454"/>
      <c r="B257" s="987"/>
      <c r="C257" s="86"/>
      <c r="D257" s="601"/>
      <c r="E257" s="602"/>
      <c r="F257" s="993"/>
      <c r="G257" s="199"/>
      <c r="H257" s="453"/>
      <c r="I257" s="717"/>
      <c r="J257" s="455"/>
    </row>
    <row r="258" spans="1:10" ht="15" hidden="1" customHeight="1" x14ac:dyDescent="0.35">
      <c r="A258" s="454"/>
      <c r="B258" s="987"/>
      <c r="C258" s="86"/>
      <c r="D258" s="601"/>
      <c r="E258" s="602"/>
      <c r="F258" s="993"/>
      <c r="G258" s="199"/>
      <c r="H258" s="453"/>
      <c r="I258" s="717"/>
      <c r="J258" s="455"/>
    </row>
    <row r="259" spans="1:10" ht="15" hidden="1" customHeight="1" x14ac:dyDescent="0.35">
      <c r="A259" s="454"/>
      <c r="B259" s="987"/>
      <c r="C259" s="86"/>
      <c r="D259" s="601"/>
      <c r="E259" s="602"/>
      <c r="F259" s="993"/>
      <c r="G259" s="199"/>
      <c r="H259" s="453"/>
      <c r="I259" s="717"/>
      <c r="J259" s="455"/>
    </row>
    <row r="260" spans="1:10" ht="15" hidden="1" customHeight="1" x14ac:dyDescent="0.35">
      <c r="A260" s="454"/>
      <c r="B260" s="987"/>
      <c r="C260" s="86"/>
      <c r="D260" s="601"/>
      <c r="E260" s="602"/>
      <c r="F260" s="993"/>
      <c r="G260" s="199"/>
      <c r="H260" s="453"/>
      <c r="I260" s="717"/>
      <c r="J260" s="455"/>
    </row>
    <row r="261" spans="1:10" ht="15" hidden="1" customHeight="1" x14ac:dyDescent="0.35">
      <c r="A261" s="454"/>
      <c r="B261" s="987"/>
      <c r="C261" s="86"/>
      <c r="D261" s="601"/>
      <c r="E261" s="602"/>
      <c r="F261" s="993"/>
      <c r="G261" s="199"/>
      <c r="H261" s="453"/>
      <c r="I261" s="717"/>
      <c r="J261" s="455"/>
    </row>
    <row r="262" spans="1:10" ht="15" hidden="1" customHeight="1" x14ac:dyDescent="0.35">
      <c r="A262" s="454"/>
      <c r="B262" s="987"/>
      <c r="C262" s="86"/>
      <c r="D262" s="601"/>
      <c r="E262" s="602"/>
      <c r="F262" s="993"/>
      <c r="G262" s="199"/>
      <c r="H262" s="453"/>
      <c r="I262" s="717"/>
      <c r="J262" s="455"/>
    </row>
    <row r="263" spans="1:10" ht="15" hidden="1" customHeight="1" x14ac:dyDescent="0.35">
      <c r="A263" s="454"/>
      <c r="B263" s="987"/>
      <c r="C263" s="86"/>
      <c r="D263" s="601"/>
      <c r="E263" s="602"/>
      <c r="F263" s="993"/>
      <c r="G263" s="199"/>
      <c r="H263" s="453"/>
      <c r="I263" s="717"/>
      <c r="J263" s="455"/>
    </row>
    <row r="264" spans="1:10" ht="15" hidden="1" customHeight="1" x14ac:dyDescent="0.35">
      <c r="A264" s="454"/>
      <c r="B264" s="987"/>
      <c r="C264" s="86"/>
      <c r="D264" s="601"/>
      <c r="E264" s="602"/>
      <c r="F264" s="993"/>
      <c r="G264" s="199"/>
      <c r="H264" s="453"/>
      <c r="I264" s="717"/>
      <c r="J264" s="455"/>
    </row>
    <row r="265" spans="1:10" ht="15" hidden="1" customHeight="1" x14ac:dyDescent="0.35">
      <c r="A265" s="454"/>
      <c r="B265" s="987"/>
      <c r="C265" s="86"/>
      <c r="D265" s="601"/>
      <c r="E265" s="602"/>
      <c r="F265" s="993"/>
      <c r="G265" s="199"/>
      <c r="H265" s="453"/>
      <c r="I265" s="717"/>
      <c r="J265" s="455"/>
    </row>
    <row r="266" spans="1:10" ht="15" hidden="1" customHeight="1" x14ac:dyDescent="0.35">
      <c r="A266" s="454"/>
      <c r="B266" s="987"/>
      <c r="C266" s="86"/>
      <c r="D266" s="601"/>
      <c r="E266" s="602"/>
      <c r="F266" s="993"/>
      <c r="G266" s="199"/>
      <c r="H266" s="453"/>
      <c r="I266" s="717"/>
      <c r="J266" s="455"/>
    </row>
    <row r="267" spans="1:10" ht="15" hidden="1" customHeight="1" x14ac:dyDescent="0.35">
      <c r="A267" s="454"/>
      <c r="B267" s="987"/>
      <c r="C267" s="86"/>
      <c r="D267" s="601"/>
      <c r="E267" s="602"/>
      <c r="F267" s="993"/>
      <c r="G267" s="199"/>
      <c r="H267" s="453"/>
      <c r="I267" s="717"/>
      <c r="J267" s="455"/>
    </row>
    <row r="268" spans="1:10" ht="15" hidden="1" customHeight="1" x14ac:dyDescent="0.35">
      <c r="A268" s="454"/>
      <c r="B268" s="987"/>
      <c r="C268" s="86"/>
      <c r="D268" s="601"/>
      <c r="E268" s="602"/>
      <c r="F268" s="993"/>
      <c r="G268" s="199"/>
      <c r="H268" s="453"/>
      <c r="I268" s="717"/>
      <c r="J268" s="455"/>
    </row>
    <row r="269" spans="1:10" ht="15" hidden="1" customHeight="1" x14ac:dyDescent="0.35">
      <c r="A269" s="454"/>
      <c r="B269" s="987"/>
      <c r="C269" s="86"/>
      <c r="D269" s="601"/>
      <c r="E269" s="602"/>
      <c r="F269" s="993"/>
      <c r="G269" s="199"/>
      <c r="H269" s="453"/>
      <c r="I269" s="717"/>
      <c r="J269" s="455"/>
    </row>
    <row r="270" spans="1:10" ht="15" hidden="1" customHeight="1" x14ac:dyDescent="0.35">
      <c r="A270" s="454"/>
      <c r="B270" s="987"/>
      <c r="C270" s="86"/>
      <c r="D270" s="601"/>
      <c r="E270" s="602"/>
      <c r="F270" s="993"/>
      <c r="G270" s="199"/>
      <c r="H270" s="453"/>
      <c r="I270" s="717"/>
      <c r="J270" s="455"/>
    </row>
    <row r="271" spans="1:10" ht="15" hidden="1" customHeight="1" x14ac:dyDescent="0.35">
      <c r="A271" s="454"/>
      <c r="B271" s="987"/>
      <c r="C271" s="86"/>
      <c r="D271" s="601"/>
      <c r="E271" s="602"/>
      <c r="F271" s="993"/>
      <c r="G271" s="199"/>
      <c r="H271" s="453"/>
      <c r="I271" s="717"/>
      <c r="J271" s="455"/>
    </row>
    <row r="272" spans="1:10" ht="15" hidden="1" customHeight="1" x14ac:dyDescent="0.35">
      <c r="A272" s="454"/>
      <c r="B272" s="987"/>
      <c r="C272" s="86"/>
      <c r="D272" s="601"/>
      <c r="E272" s="602"/>
      <c r="F272" s="993"/>
      <c r="G272" s="199"/>
      <c r="H272" s="453"/>
      <c r="I272" s="717"/>
      <c r="J272" s="455"/>
    </row>
    <row r="273" spans="1:10" ht="15" hidden="1" customHeight="1" x14ac:dyDescent="0.35">
      <c r="A273" s="454"/>
      <c r="B273" s="987"/>
      <c r="C273" s="86"/>
      <c r="D273" s="601"/>
      <c r="E273" s="602"/>
      <c r="F273" s="993"/>
      <c r="G273" s="199"/>
      <c r="H273" s="453"/>
      <c r="I273" s="717"/>
      <c r="J273" s="455"/>
    </row>
    <row r="274" spans="1:10" ht="15" hidden="1" customHeight="1" x14ac:dyDescent="0.35">
      <c r="A274" s="454"/>
      <c r="B274" s="987"/>
      <c r="C274" s="86"/>
      <c r="D274" s="601"/>
      <c r="E274" s="602"/>
      <c r="F274" s="993"/>
      <c r="G274" s="199"/>
      <c r="H274" s="453"/>
      <c r="I274" s="717"/>
      <c r="J274" s="455"/>
    </row>
    <row r="275" spans="1:10" ht="15" hidden="1" customHeight="1" x14ac:dyDescent="0.35">
      <c r="A275" s="454"/>
      <c r="B275" s="987"/>
      <c r="C275" s="86"/>
      <c r="D275" s="601"/>
      <c r="E275" s="602"/>
      <c r="F275" s="993"/>
      <c r="G275" s="199"/>
      <c r="H275" s="453"/>
      <c r="I275" s="717"/>
      <c r="J275" s="455"/>
    </row>
    <row r="276" spans="1:10" ht="15" hidden="1" customHeight="1" x14ac:dyDescent="0.35">
      <c r="A276" s="454"/>
      <c r="B276" s="987"/>
      <c r="C276" s="86"/>
      <c r="D276" s="601"/>
      <c r="E276" s="602"/>
      <c r="F276" s="993"/>
      <c r="G276" s="199"/>
      <c r="H276" s="453"/>
      <c r="I276" s="717"/>
      <c r="J276" s="455"/>
    </row>
    <row r="277" spans="1:10" ht="15" hidden="1" customHeight="1" x14ac:dyDescent="0.35">
      <c r="A277" s="454"/>
      <c r="B277" s="987"/>
      <c r="C277" s="86"/>
      <c r="D277" s="601"/>
      <c r="E277" s="602"/>
      <c r="F277" s="993"/>
      <c r="G277" s="199"/>
      <c r="H277" s="453"/>
      <c r="I277" s="717"/>
      <c r="J277" s="455"/>
    </row>
    <row r="278" spans="1:10" ht="15" hidden="1" customHeight="1" x14ac:dyDescent="0.35">
      <c r="A278" s="454"/>
      <c r="B278" s="987"/>
      <c r="C278" s="86"/>
      <c r="D278" s="601"/>
      <c r="E278" s="602"/>
      <c r="F278" s="993"/>
      <c r="G278" s="199"/>
      <c r="H278" s="453"/>
      <c r="I278" s="717"/>
      <c r="J278" s="455"/>
    </row>
    <row r="279" spans="1:10" ht="15" hidden="1" customHeight="1" x14ac:dyDescent="0.35">
      <c r="A279" s="454"/>
      <c r="B279" s="987"/>
      <c r="C279" s="86"/>
      <c r="D279" s="601"/>
      <c r="E279" s="602"/>
      <c r="F279" s="993"/>
      <c r="G279" s="199"/>
      <c r="H279" s="453"/>
      <c r="I279" s="717"/>
      <c r="J279" s="455"/>
    </row>
    <row r="280" spans="1:10" ht="15" hidden="1" customHeight="1" x14ac:dyDescent="0.35">
      <c r="A280" s="454"/>
      <c r="B280" s="987"/>
      <c r="C280" s="86"/>
      <c r="D280" s="601"/>
      <c r="E280" s="602"/>
      <c r="F280" s="993"/>
      <c r="G280" s="199"/>
      <c r="H280" s="453"/>
      <c r="I280" s="717"/>
      <c r="J280" s="455"/>
    </row>
    <row r="281" spans="1:10" ht="15" hidden="1" customHeight="1" x14ac:dyDescent="0.35">
      <c r="A281" s="454"/>
      <c r="B281" s="987"/>
      <c r="C281" s="86"/>
      <c r="D281" s="601"/>
      <c r="E281" s="602"/>
      <c r="F281" s="993"/>
      <c r="G281" s="199"/>
      <c r="H281" s="453"/>
      <c r="I281" s="717"/>
      <c r="J281" s="455"/>
    </row>
    <row r="282" spans="1:10" ht="15" hidden="1" customHeight="1" x14ac:dyDescent="0.35">
      <c r="A282" s="454"/>
      <c r="B282" s="987"/>
      <c r="C282" s="86"/>
      <c r="D282" s="601"/>
      <c r="E282" s="602"/>
      <c r="F282" s="993"/>
      <c r="G282" s="199"/>
      <c r="H282" s="453"/>
      <c r="I282" s="717"/>
      <c r="J282" s="455"/>
    </row>
    <row r="283" spans="1:10" ht="15" hidden="1" customHeight="1" x14ac:dyDescent="0.35">
      <c r="A283" s="454"/>
      <c r="B283" s="987"/>
      <c r="C283" s="86"/>
      <c r="D283" s="601"/>
      <c r="E283" s="602"/>
      <c r="F283" s="993"/>
      <c r="G283" s="199"/>
      <c r="H283" s="453"/>
      <c r="I283" s="717"/>
      <c r="J283" s="455"/>
    </row>
    <row r="284" spans="1:10" ht="15" hidden="1" customHeight="1" x14ac:dyDescent="0.35">
      <c r="A284" s="454"/>
      <c r="B284" s="987"/>
      <c r="C284" s="86"/>
      <c r="D284" s="601"/>
      <c r="E284" s="602"/>
      <c r="F284" s="993"/>
      <c r="G284" s="199"/>
      <c r="H284" s="453"/>
      <c r="I284" s="717"/>
      <c r="J284" s="455"/>
    </row>
    <row r="285" spans="1:10" ht="15" hidden="1" customHeight="1" x14ac:dyDescent="0.35">
      <c r="A285" s="454"/>
      <c r="B285" s="987"/>
      <c r="C285" s="86"/>
      <c r="D285" s="601"/>
      <c r="E285" s="602"/>
      <c r="F285" s="993"/>
      <c r="G285" s="199"/>
      <c r="H285" s="453"/>
      <c r="I285" s="717"/>
      <c r="J285" s="455"/>
    </row>
    <row r="286" spans="1:10" ht="15" hidden="1" customHeight="1" x14ac:dyDescent="0.35">
      <c r="A286" s="454"/>
      <c r="B286" s="987"/>
      <c r="C286" s="86"/>
      <c r="D286" s="601"/>
      <c r="E286" s="602"/>
      <c r="F286" s="993"/>
      <c r="G286" s="199"/>
      <c r="H286" s="453"/>
      <c r="I286" s="717"/>
      <c r="J286" s="455"/>
    </row>
    <row r="287" spans="1:10" ht="15" hidden="1" customHeight="1" x14ac:dyDescent="0.35">
      <c r="A287" s="454"/>
      <c r="B287" s="987"/>
      <c r="C287" s="86"/>
      <c r="D287" s="601"/>
      <c r="E287" s="602"/>
      <c r="F287" s="993"/>
      <c r="G287" s="199"/>
      <c r="H287" s="453"/>
      <c r="I287" s="717"/>
      <c r="J287" s="455"/>
    </row>
    <row r="288" spans="1:10" ht="15" hidden="1" customHeight="1" x14ac:dyDescent="0.35">
      <c r="A288" s="454"/>
      <c r="B288" s="987"/>
      <c r="C288" s="86"/>
      <c r="D288" s="601"/>
      <c r="E288" s="602"/>
      <c r="F288" s="993"/>
      <c r="G288" s="199"/>
      <c r="H288" s="453"/>
      <c r="I288" s="717"/>
      <c r="J288" s="455"/>
    </row>
    <row r="289" spans="1:10" ht="15" hidden="1" customHeight="1" x14ac:dyDescent="0.35">
      <c r="A289" s="454"/>
      <c r="B289" s="987"/>
      <c r="C289" s="86"/>
      <c r="D289" s="601"/>
      <c r="E289" s="602"/>
      <c r="F289" s="993"/>
      <c r="G289" s="199"/>
      <c r="H289" s="453"/>
      <c r="I289" s="717"/>
      <c r="J289" s="455"/>
    </row>
    <row r="290" spans="1:10" ht="15" hidden="1" customHeight="1" x14ac:dyDescent="0.35">
      <c r="A290" s="454"/>
      <c r="B290" s="987"/>
      <c r="C290" s="86"/>
      <c r="D290" s="601"/>
      <c r="E290" s="602"/>
      <c r="F290" s="993"/>
      <c r="G290" s="199"/>
      <c r="H290" s="453"/>
      <c r="I290" s="717"/>
      <c r="J290" s="455"/>
    </row>
    <row r="291" spans="1:10" ht="15" hidden="1" customHeight="1" x14ac:dyDescent="0.35">
      <c r="A291" s="454"/>
      <c r="B291" s="987"/>
      <c r="C291" s="86"/>
      <c r="D291" s="601"/>
      <c r="E291" s="602"/>
      <c r="F291" s="993"/>
      <c r="G291" s="199"/>
      <c r="H291" s="453"/>
      <c r="I291" s="717"/>
      <c r="J291" s="455"/>
    </row>
    <row r="292" spans="1:10" ht="15" hidden="1" customHeight="1" x14ac:dyDescent="0.35">
      <c r="A292" s="454"/>
      <c r="B292" s="987"/>
      <c r="C292" s="86"/>
      <c r="D292" s="601"/>
      <c r="E292" s="602"/>
      <c r="F292" s="993"/>
      <c r="G292" s="199"/>
      <c r="H292" s="453"/>
      <c r="I292" s="717"/>
      <c r="J292" s="455"/>
    </row>
    <row r="293" spans="1:10" ht="15" hidden="1" customHeight="1" x14ac:dyDescent="0.35">
      <c r="A293" s="454"/>
      <c r="B293" s="987"/>
      <c r="C293" s="86"/>
      <c r="D293" s="601"/>
      <c r="E293" s="602"/>
      <c r="F293" s="993"/>
      <c r="G293" s="199"/>
      <c r="H293" s="453"/>
      <c r="I293" s="717"/>
      <c r="J293" s="455"/>
    </row>
    <row r="294" spans="1:10" ht="15" hidden="1" customHeight="1" x14ac:dyDescent="0.35">
      <c r="A294" s="454"/>
      <c r="B294" s="987"/>
      <c r="C294" s="86"/>
      <c r="D294" s="601"/>
      <c r="E294" s="602"/>
      <c r="F294" s="993"/>
      <c r="G294" s="199"/>
      <c r="H294" s="453"/>
      <c r="I294" s="717"/>
      <c r="J294" s="455"/>
    </row>
    <row r="295" spans="1:10" ht="15" hidden="1" customHeight="1" x14ac:dyDescent="0.35">
      <c r="A295" s="454"/>
      <c r="B295" s="987"/>
      <c r="C295" s="86"/>
      <c r="D295" s="601"/>
      <c r="E295" s="602"/>
      <c r="F295" s="993"/>
      <c r="G295" s="199"/>
      <c r="H295" s="453"/>
      <c r="I295" s="717"/>
      <c r="J295" s="455"/>
    </row>
    <row r="296" spans="1:10" ht="15" hidden="1" customHeight="1" x14ac:dyDescent="0.35">
      <c r="A296" s="454"/>
      <c r="B296" s="987"/>
      <c r="C296" s="86"/>
      <c r="D296" s="601"/>
      <c r="E296" s="602"/>
      <c r="F296" s="993"/>
      <c r="G296" s="199"/>
      <c r="H296" s="453"/>
      <c r="I296" s="717"/>
      <c r="J296" s="455"/>
    </row>
    <row r="297" spans="1:10" ht="15" hidden="1" customHeight="1" x14ac:dyDescent="0.35">
      <c r="A297" s="454"/>
      <c r="B297" s="987"/>
      <c r="C297" s="86"/>
      <c r="D297" s="601"/>
      <c r="E297" s="602"/>
      <c r="F297" s="993"/>
      <c r="G297" s="199"/>
      <c r="H297" s="453"/>
      <c r="I297" s="717"/>
      <c r="J297" s="455"/>
    </row>
    <row r="298" spans="1:10" ht="15" hidden="1" customHeight="1" x14ac:dyDescent="0.35">
      <c r="A298" s="454"/>
      <c r="B298" s="987"/>
      <c r="C298" s="86"/>
      <c r="D298" s="601"/>
      <c r="E298" s="602"/>
      <c r="F298" s="993"/>
      <c r="G298" s="199"/>
      <c r="H298" s="453"/>
      <c r="I298" s="717"/>
      <c r="J298" s="455"/>
    </row>
    <row r="299" spans="1:10" ht="15" hidden="1" customHeight="1" x14ac:dyDescent="0.35">
      <c r="A299" s="454"/>
      <c r="B299" s="987"/>
      <c r="C299" s="86"/>
      <c r="D299" s="601"/>
      <c r="E299" s="602"/>
      <c r="F299" s="993"/>
      <c r="G299" s="199"/>
      <c r="H299" s="453"/>
      <c r="I299" s="717"/>
      <c r="J299" s="455"/>
    </row>
    <row r="300" spans="1:10" ht="15" hidden="1" customHeight="1" x14ac:dyDescent="0.35">
      <c r="A300" s="454"/>
      <c r="B300" s="987"/>
      <c r="C300" s="86"/>
      <c r="D300" s="601"/>
      <c r="E300" s="602"/>
      <c r="F300" s="993"/>
      <c r="G300" s="199"/>
      <c r="H300" s="453"/>
      <c r="I300" s="717"/>
      <c r="J300" s="455"/>
    </row>
    <row r="301" spans="1:10" ht="15" hidden="1" customHeight="1" x14ac:dyDescent="0.35">
      <c r="A301" s="454"/>
      <c r="B301" s="987"/>
      <c r="C301" s="86"/>
      <c r="D301" s="601"/>
      <c r="E301" s="602"/>
      <c r="F301" s="993"/>
      <c r="G301" s="199"/>
      <c r="H301" s="453"/>
      <c r="I301" s="717"/>
      <c r="J301" s="455"/>
    </row>
    <row r="302" spans="1:10" ht="15" hidden="1" customHeight="1" x14ac:dyDescent="0.35">
      <c r="A302" s="454"/>
      <c r="B302" s="987"/>
      <c r="C302" s="86"/>
      <c r="D302" s="601"/>
      <c r="E302" s="602"/>
      <c r="F302" s="993"/>
      <c r="G302" s="199"/>
      <c r="H302" s="453"/>
      <c r="I302" s="717"/>
      <c r="J302" s="455"/>
    </row>
    <row r="303" spans="1:10" s="205" customFormat="1" ht="15" hidden="1" customHeight="1" x14ac:dyDescent="0.35">
      <c r="A303" s="456"/>
      <c r="B303" s="988"/>
      <c r="C303" s="86"/>
      <c r="D303" s="603"/>
      <c r="E303" s="604"/>
      <c r="F303" s="994"/>
      <c r="G303" s="203"/>
      <c r="H303" s="453"/>
      <c r="I303" s="719"/>
      <c r="J303" s="459"/>
    </row>
    <row r="304" spans="1:10" s="205" customFormat="1" ht="15" hidden="1" customHeight="1" x14ac:dyDescent="0.35">
      <c r="A304" s="456"/>
      <c r="B304" s="988"/>
      <c r="C304" s="86"/>
      <c r="D304" s="603"/>
      <c r="E304" s="604"/>
      <c r="F304" s="994"/>
      <c r="G304" s="203"/>
      <c r="H304" s="453"/>
      <c r="I304" s="719"/>
      <c r="J304" s="459"/>
    </row>
    <row r="305" spans="1:10" s="205" customFormat="1" ht="15" hidden="1" customHeight="1" x14ac:dyDescent="0.35">
      <c r="A305" s="456"/>
      <c r="B305" s="988"/>
      <c r="C305" s="86"/>
      <c r="D305" s="603"/>
      <c r="E305" s="604"/>
      <c r="F305" s="994"/>
      <c r="G305" s="203"/>
      <c r="H305" s="453"/>
      <c r="I305" s="719"/>
      <c r="J305" s="459"/>
    </row>
    <row r="306" spans="1:10" s="205" customFormat="1" ht="15" hidden="1" customHeight="1" x14ac:dyDescent="0.35">
      <c r="A306" s="456"/>
      <c r="B306" s="988"/>
      <c r="C306" s="86"/>
      <c r="D306" s="603"/>
      <c r="E306" s="604"/>
      <c r="F306" s="994"/>
      <c r="G306" s="203"/>
      <c r="H306" s="453"/>
      <c r="I306" s="719"/>
      <c r="J306" s="459"/>
    </row>
    <row r="307" spans="1:10" s="205" customFormat="1" ht="15" hidden="1" customHeight="1" x14ac:dyDescent="0.35">
      <c r="A307" s="456"/>
      <c r="B307" s="988"/>
      <c r="C307" s="86"/>
      <c r="D307" s="603"/>
      <c r="E307" s="604"/>
      <c r="F307" s="994"/>
      <c r="G307" s="203"/>
      <c r="H307" s="453"/>
      <c r="I307" s="719"/>
      <c r="J307" s="459"/>
    </row>
    <row r="308" spans="1:10" s="205" customFormat="1" ht="15" hidden="1" customHeight="1" x14ac:dyDescent="0.35">
      <c r="A308" s="456"/>
      <c r="B308" s="988"/>
      <c r="C308" s="86"/>
      <c r="D308" s="603"/>
      <c r="E308" s="604"/>
      <c r="F308" s="994"/>
      <c r="G308" s="203"/>
      <c r="H308" s="453"/>
      <c r="I308" s="719"/>
      <c r="J308" s="459"/>
    </row>
    <row r="309" spans="1:10" s="205" customFormat="1" ht="15" hidden="1" customHeight="1" x14ac:dyDescent="0.35">
      <c r="A309" s="456"/>
      <c r="B309" s="988"/>
      <c r="C309" s="461"/>
      <c r="D309" s="603"/>
      <c r="E309" s="604"/>
      <c r="F309" s="994">
        <f t="shared" ref="F309:F356" si="4">D309+E309</f>
        <v>0</v>
      </c>
      <c r="G309" s="203"/>
      <c r="H309" s="453"/>
      <c r="I309" s="719"/>
      <c r="J309" s="462"/>
    </row>
    <row r="310" spans="1:10" ht="15" hidden="1" customHeight="1" thickBot="1" x14ac:dyDescent="0.4">
      <c r="A310" s="454"/>
      <c r="B310" s="987"/>
      <c r="C310" s="463"/>
      <c r="D310" s="601"/>
      <c r="E310" s="602"/>
      <c r="F310" s="993">
        <f t="shared" si="4"/>
        <v>0</v>
      </c>
      <c r="G310" s="199"/>
      <c r="H310" s="453"/>
      <c r="I310" s="717"/>
      <c r="J310" s="448"/>
    </row>
    <row r="311" spans="1:10" ht="15" customHeight="1" thickBot="1" x14ac:dyDescent="0.4">
      <c r="A311" s="454"/>
      <c r="B311" s="987"/>
      <c r="C311" s="112" t="s">
        <v>1917</v>
      </c>
      <c r="D311" s="1000">
        <f>SUM(D312:D411)</f>
        <v>0</v>
      </c>
      <c r="E311" s="1000">
        <f>SUM(E312:E411)</f>
        <v>0</v>
      </c>
      <c r="F311" s="930">
        <f>SUM(F312:F411)</f>
        <v>0</v>
      </c>
      <c r="G311" s="199"/>
      <c r="H311" s="453" t="s">
        <v>978</v>
      </c>
      <c r="I311" s="718">
        <f>Form3!G16+Form3!H16</f>
        <v>0</v>
      </c>
      <c r="J311" s="460"/>
    </row>
    <row r="312" spans="1:10" ht="15" customHeight="1" x14ac:dyDescent="0.35">
      <c r="A312" s="454"/>
      <c r="B312" s="987"/>
      <c r="C312" s="1500"/>
      <c r="D312" s="588"/>
      <c r="E312" s="588"/>
      <c r="F312" s="993">
        <f t="shared" si="4"/>
        <v>0</v>
      </c>
      <c r="G312" s="199"/>
      <c r="H312" s="453"/>
      <c r="I312" s="717"/>
      <c r="J312" s="455"/>
    </row>
    <row r="313" spans="1:10" ht="15" customHeight="1" x14ac:dyDescent="0.35">
      <c r="A313" s="454"/>
      <c r="B313" s="987"/>
      <c r="C313" s="1500"/>
      <c r="D313" s="601"/>
      <c r="E313" s="602"/>
      <c r="F313" s="993">
        <f t="shared" si="4"/>
        <v>0</v>
      </c>
      <c r="G313" s="199"/>
      <c r="H313" s="453"/>
      <c r="I313" s="717"/>
      <c r="J313" s="455"/>
    </row>
    <row r="314" spans="1:10" ht="15" customHeight="1" x14ac:dyDescent="0.35">
      <c r="A314" s="454"/>
      <c r="B314" s="987"/>
      <c r="C314" s="1500"/>
      <c r="D314" s="601"/>
      <c r="E314" s="602"/>
      <c r="F314" s="993">
        <f t="shared" si="4"/>
        <v>0</v>
      </c>
      <c r="G314" s="199"/>
      <c r="H314" s="453"/>
      <c r="I314" s="717"/>
      <c r="J314" s="455"/>
    </row>
    <row r="315" spans="1:10" ht="15" customHeight="1" x14ac:dyDescent="0.35">
      <c r="A315" s="454"/>
      <c r="B315" s="987"/>
      <c r="C315" s="1500"/>
      <c r="D315" s="601"/>
      <c r="E315" s="602"/>
      <c r="F315" s="993">
        <f t="shared" si="4"/>
        <v>0</v>
      </c>
      <c r="G315" s="199"/>
      <c r="H315" s="453"/>
      <c r="I315" s="717"/>
      <c r="J315" s="455"/>
    </row>
    <row r="316" spans="1:10" ht="15" customHeight="1" x14ac:dyDescent="0.35">
      <c r="A316" s="454"/>
      <c r="B316" s="987"/>
      <c r="C316" s="1500"/>
      <c r="D316" s="601"/>
      <c r="E316" s="602"/>
      <c r="F316" s="993">
        <f t="shared" si="4"/>
        <v>0</v>
      </c>
      <c r="G316" s="199"/>
      <c r="H316" s="453"/>
      <c r="I316" s="717"/>
      <c r="J316" s="455"/>
    </row>
    <row r="317" spans="1:10" ht="15" customHeight="1" x14ac:dyDescent="0.35">
      <c r="A317" s="454"/>
      <c r="B317" s="987"/>
      <c r="C317" s="1500"/>
      <c r="D317" s="601"/>
      <c r="E317" s="602"/>
      <c r="F317" s="993">
        <f t="shared" si="4"/>
        <v>0</v>
      </c>
      <c r="G317" s="199"/>
      <c r="H317" s="453"/>
      <c r="I317" s="717"/>
      <c r="J317" s="455"/>
    </row>
    <row r="318" spans="1:10" ht="15" customHeight="1" x14ac:dyDescent="0.35">
      <c r="A318" s="454"/>
      <c r="B318" s="987"/>
      <c r="C318" s="1500"/>
      <c r="D318" s="601"/>
      <c r="E318" s="602"/>
      <c r="F318" s="993">
        <f t="shared" si="4"/>
        <v>0</v>
      </c>
      <c r="G318" s="199"/>
      <c r="H318" s="453"/>
      <c r="I318" s="717"/>
      <c r="J318" s="455"/>
    </row>
    <row r="319" spans="1:10" ht="15" customHeight="1" x14ac:dyDescent="0.35">
      <c r="A319" s="454"/>
      <c r="B319" s="987"/>
      <c r="C319" s="1500"/>
      <c r="D319" s="601"/>
      <c r="E319" s="602"/>
      <c r="F319" s="993">
        <f t="shared" si="4"/>
        <v>0</v>
      </c>
      <c r="G319" s="199"/>
      <c r="H319" s="453"/>
      <c r="I319" s="717"/>
      <c r="J319" s="455"/>
    </row>
    <row r="320" spans="1:10" ht="15" customHeight="1" x14ac:dyDescent="0.35">
      <c r="A320" s="454"/>
      <c r="B320" s="987"/>
      <c r="C320" s="1500"/>
      <c r="D320" s="601"/>
      <c r="E320" s="602"/>
      <c r="F320" s="993">
        <f t="shared" si="4"/>
        <v>0</v>
      </c>
      <c r="G320" s="199"/>
      <c r="H320" s="453"/>
      <c r="I320" s="717"/>
      <c r="J320" s="455"/>
    </row>
    <row r="321" spans="1:10" ht="15" customHeight="1" thickBot="1" x14ac:dyDescent="0.4">
      <c r="A321" s="454"/>
      <c r="B321" s="987"/>
      <c r="C321" s="1500"/>
      <c r="D321" s="601"/>
      <c r="E321" s="602"/>
      <c r="F321" s="993">
        <f t="shared" si="4"/>
        <v>0</v>
      </c>
      <c r="G321" s="199"/>
      <c r="H321" s="453"/>
      <c r="I321" s="717"/>
      <c r="J321" s="455"/>
    </row>
    <row r="322" spans="1:10" ht="15" hidden="1" customHeight="1" x14ac:dyDescent="0.35">
      <c r="A322" s="454"/>
      <c r="B322" s="987"/>
      <c r="C322" s="86"/>
      <c r="D322" s="601"/>
      <c r="E322" s="602"/>
      <c r="F322" s="993">
        <f t="shared" si="4"/>
        <v>0</v>
      </c>
      <c r="G322" s="199"/>
      <c r="H322" s="453"/>
      <c r="I322" s="717"/>
      <c r="J322" s="455"/>
    </row>
    <row r="323" spans="1:10" ht="15" hidden="1" customHeight="1" x14ac:dyDescent="0.35">
      <c r="A323" s="454"/>
      <c r="B323" s="987"/>
      <c r="C323" s="86"/>
      <c r="D323" s="601"/>
      <c r="E323" s="602"/>
      <c r="F323" s="993">
        <f t="shared" si="4"/>
        <v>0</v>
      </c>
      <c r="G323" s="199"/>
      <c r="H323" s="453"/>
      <c r="I323" s="717"/>
      <c r="J323" s="455"/>
    </row>
    <row r="324" spans="1:10" ht="15" hidden="1" customHeight="1" x14ac:dyDescent="0.35">
      <c r="A324" s="454"/>
      <c r="B324" s="987"/>
      <c r="C324" s="86"/>
      <c r="D324" s="601"/>
      <c r="E324" s="602"/>
      <c r="F324" s="993">
        <f t="shared" si="4"/>
        <v>0</v>
      </c>
      <c r="G324" s="199"/>
      <c r="H324" s="453"/>
      <c r="I324" s="717"/>
      <c r="J324" s="455"/>
    </row>
    <row r="325" spans="1:10" ht="15" hidden="1" customHeight="1" x14ac:dyDescent="0.35">
      <c r="A325" s="454"/>
      <c r="B325" s="987"/>
      <c r="C325" s="86"/>
      <c r="D325" s="601"/>
      <c r="E325" s="602"/>
      <c r="F325" s="993">
        <f t="shared" si="4"/>
        <v>0</v>
      </c>
      <c r="G325" s="199"/>
      <c r="H325" s="453"/>
      <c r="I325" s="717"/>
      <c r="J325" s="455"/>
    </row>
    <row r="326" spans="1:10" ht="15" hidden="1" customHeight="1" x14ac:dyDescent="0.35">
      <c r="A326" s="454"/>
      <c r="B326" s="987"/>
      <c r="C326" s="86"/>
      <c r="D326" s="601"/>
      <c r="E326" s="602"/>
      <c r="F326" s="993">
        <f t="shared" si="4"/>
        <v>0</v>
      </c>
      <c r="G326" s="199"/>
      <c r="H326" s="453"/>
      <c r="I326" s="717"/>
      <c r="J326" s="455"/>
    </row>
    <row r="327" spans="1:10" ht="15" hidden="1" customHeight="1" x14ac:dyDescent="0.35">
      <c r="A327" s="454"/>
      <c r="B327" s="987"/>
      <c r="C327" s="86"/>
      <c r="D327" s="601"/>
      <c r="E327" s="602"/>
      <c r="F327" s="993">
        <f t="shared" si="4"/>
        <v>0</v>
      </c>
      <c r="G327" s="199"/>
      <c r="H327" s="453"/>
      <c r="I327" s="717"/>
      <c r="J327" s="455"/>
    </row>
    <row r="328" spans="1:10" ht="15" hidden="1" customHeight="1" x14ac:dyDescent="0.35">
      <c r="A328" s="454"/>
      <c r="B328" s="987"/>
      <c r="C328" s="86"/>
      <c r="D328" s="601"/>
      <c r="E328" s="602"/>
      <c r="F328" s="993">
        <f t="shared" si="4"/>
        <v>0</v>
      </c>
      <c r="G328" s="199"/>
      <c r="H328" s="453"/>
      <c r="I328" s="717"/>
      <c r="J328" s="455"/>
    </row>
    <row r="329" spans="1:10" ht="15" hidden="1" customHeight="1" x14ac:dyDescent="0.35">
      <c r="A329" s="454"/>
      <c r="B329" s="987"/>
      <c r="C329" s="86"/>
      <c r="D329" s="601"/>
      <c r="E329" s="602"/>
      <c r="F329" s="993">
        <f t="shared" si="4"/>
        <v>0</v>
      </c>
      <c r="G329" s="199"/>
      <c r="H329" s="453"/>
      <c r="I329" s="717"/>
      <c r="J329" s="455"/>
    </row>
    <row r="330" spans="1:10" ht="15" hidden="1" customHeight="1" x14ac:dyDescent="0.35">
      <c r="A330" s="454"/>
      <c r="B330" s="987"/>
      <c r="C330" s="86"/>
      <c r="D330" s="601"/>
      <c r="E330" s="602"/>
      <c r="F330" s="993">
        <f t="shared" si="4"/>
        <v>0</v>
      </c>
      <c r="G330" s="199"/>
      <c r="H330" s="453"/>
      <c r="I330" s="717"/>
      <c r="J330" s="455"/>
    </row>
    <row r="331" spans="1:10" ht="15" hidden="1" customHeight="1" x14ac:dyDescent="0.35">
      <c r="A331" s="454"/>
      <c r="B331" s="987"/>
      <c r="C331" s="86"/>
      <c r="D331" s="601"/>
      <c r="E331" s="602"/>
      <c r="F331" s="993">
        <f t="shared" si="4"/>
        <v>0</v>
      </c>
      <c r="G331" s="199"/>
      <c r="H331" s="453"/>
      <c r="I331" s="717"/>
      <c r="J331" s="455"/>
    </row>
    <row r="332" spans="1:10" ht="15" hidden="1" customHeight="1" x14ac:dyDescent="0.35">
      <c r="A332" s="454"/>
      <c r="B332" s="987"/>
      <c r="C332" s="86"/>
      <c r="D332" s="601"/>
      <c r="E332" s="602"/>
      <c r="F332" s="993">
        <f t="shared" si="4"/>
        <v>0</v>
      </c>
      <c r="G332" s="199"/>
      <c r="H332" s="453"/>
      <c r="I332" s="717"/>
      <c r="J332" s="455"/>
    </row>
    <row r="333" spans="1:10" ht="15" hidden="1" customHeight="1" x14ac:dyDescent="0.35">
      <c r="A333" s="454"/>
      <c r="B333" s="987"/>
      <c r="C333" s="86"/>
      <c r="D333" s="601"/>
      <c r="E333" s="602"/>
      <c r="F333" s="993">
        <f t="shared" si="4"/>
        <v>0</v>
      </c>
      <c r="G333" s="199"/>
      <c r="H333" s="453"/>
      <c r="I333" s="717"/>
      <c r="J333" s="455"/>
    </row>
    <row r="334" spans="1:10" ht="15" hidden="1" customHeight="1" x14ac:dyDescent="0.35">
      <c r="A334" s="454"/>
      <c r="B334" s="987"/>
      <c r="C334" s="86"/>
      <c r="D334" s="601"/>
      <c r="E334" s="602"/>
      <c r="F334" s="993">
        <f t="shared" si="4"/>
        <v>0</v>
      </c>
      <c r="G334" s="199"/>
      <c r="H334" s="453"/>
      <c r="I334" s="717"/>
      <c r="J334" s="455"/>
    </row>
    <row r="335" spans="1:10" ht="15" hidden="1" customHeight="1" x14ac:dyDescent="0.35">
      <c r="A335" s="454"/>
      <c r="B335" s="987"/>
      <c r="C335" s="86"/>
      <c r="D335" s="601"/>
      <c r="E335" s="602"/>
      <c r="F335" s="993">
        <f t="shared" si="4"/>
        <v>0</v>
      </c>
      <c r="G335" s="199"/>
      <c r="H335" s="453"/>
      <c r="I335" s="717"/>
      <c r="J335" s="455"/>
    </row>
    <row r="336" spans="1:10" ht="15" hidden="1" customHeight="1" x14ac:dyDescent="0.35">
      <c r="A336" s="454"/>
      <c r="B336" s="987"/>
      <c r="C336" s="86"/>
      <c r="D336" s="601"/>
      <c r="E336" s="602"/>
      <c r="F336" s="993">
        <f t="shared" si="4"/>
        <v>0</v>
      </c>
      <c r="G336" s="199"/>
      <c r="H336" s="453"/>
      <c r="I336" s="717"/>
      <c r="J336" s="455"/>
    </row>
    <row r="337" spans="1:10" ht="15" hidden="1" customHeight="1" x14ac:dyDescent="0.35">
      <c r="A337" s="454"/>
      <c r="B337" s="987"/>
      <c r="C337" s="86"/>
      <c r="D337" s="601"/>
      <c r="E337" s="602"/>
      <c r="F337" s="993">
        <f t="shared" si="4"/>
        <v>0</v>
      </c>
      <c r="G337" s="199"/>
      <c r="H337" s="453"/>
      <c r="I337" s="717"/>
      <c r="J337" s="455"/>
    </row>
    <row r="338" spans="1:10" ht="15" hidden="1" customHeight="1" x14ac:dyDescent="0.35">
      <c r="A338" s="454"/>
      <c r="B338" s="987"/>
      <c r="C338" s="86"/>
      <c r="D338" s="601"/>
      <c r="E338" s="602"/>
      <c r="F338" s="993">
        <f t="shared" si="4"/>
        <v>0</v>
      </c>
      <c r="G338" s="199"/>
      <c r="H338" s="453"/>
      <c r="I338" s="717"/>
      <c r="J338" s="455"/>
    </row>
    <row r="339" spans="1:10" ht="15" hidden="1" customHeight="1" x14ac:dyDescent="0.35">
      <c r="A339" s="454"/>
      <c r="B339" s="987"/>
      <c r="C339" s="86"/>
      <c r="D339" s="601"/>
      <c r="E339" s="602"/>
      <c r="F339" s="993">
        <f t="shared" si="4"/>
        <v>0</v>
      </c>
      <c r="G339" s="199"/>
      <c r="H339" s="453"/>
      <c r="I339" s="717"/>
      <c r="J339" s="455"/>
    </row>
    <row r="340" spans="1:10" ht="15" hidden="1" customHeight="1" x14ac:dyDescent="0.35">
      <c r="A340" s="454"/>
      <c r="B340" s="987"/>
      <c r="C340" s="86"/>
      <c r="D340" s="601"/>
      <c r="E340" s="602"/>
      <c r="F340" s="993">
        <f t="shared" si="4"/>
        <v>0</v>
      </c>
      <c r="G340" s="199"/>
      <c r="H340" s="453"/>
      <c r="I340" s="717"/>
      <c r="J340" s="455"/>
    </row>
    <row r="341" spans="1:10" ht="15" hidden="1" customHeight="1" x14ac:dyDescent="0.35">
      <c r="A341" s="454"/>
      <c r="B341" s="987"/>
      <c r="C341" s="86"/>
      <c r="D341" s="601"/>
      <c r="E341" s="602"/>
      <c r="F341" s="993">
        <f t="shared" si="4"/>
        <v>0</v>
      </c>
      <c r="G341" s="199"/>
      <c r="H341" s="453"/>
      <c r="I341" s="717"/>
      <c r="J341" s="455"/>
    </row>
    <row r="342" spans="1:10" ht="15" hidden="1" customHeight="1" x14ac:dyDescent="0.35">
      <c r="A342" s="454"/>
      <c r="B342" s="987"/>
      <c r="C342" s="86"/>
      <c r="D342" s="601"/>
      <c r="E342" s="602"/>
      <c r="F342" s="993">
        <f t="shared" si="4"/>
        <v>0</v>
      </c>
      <c r="G342" s="199"/>
      <c r="H342" s="453"/>
      <c r="I342" s="717"/>
      <c r="J342" s="455"/>
    </row>
    <row r="343" spans="1:10" ht="15" hidden="1" customHeight="1" x14ac:dyDescent="0.35">
      <c r="A343" s="454"/>
      <c r="B343" s="987"/>
      <c r="C343" s="86"/>
      <c r="D343" s="601"/>
      <c r="E343" s="602"/>
      <c r="F343" s="993">
        <f t="shared" si="4"/>
        <v>0</v>
      </c>
      <c r="G343" s="199"/>
      <c r="H343" s="453"/>
      <c r="I343" s="717"/>
      <c r="J343" s="455"/>
    </row>
    <row r="344" spans="1:10" ht="15" hidden="1" customHeight="1" x14ac:dyDescent="0.35">
      <c r="A344" s="454"/>
      <c r="B344" s="987"/>
      <c r="C344" s="86"/>
      <c r="D344" s="601"/>
      <c r="E344" s="602"/>
      <c r="F344" s="993">
        <f t="shared" si="4"/>
        <v>0</v>
      </c>
      <c r="G344" s="199"/>
      <c r="H344" s="453"/>
      <c r="I344" s="717"/>
      <c r="J344" s="455"/>
    </row>
    <row r="345" spans="1:10" ht="15" hidden="1" customHeight="1" x14ac:dyDescent="0.35">
      <c r="A345" s="454"/>
      <c r="B345" s="987"/>
      <c r="C345" s="86"/>
      <c r="D345" s="601"/>
      <c r="E345" s="602"/>
      <c r="F345" s="993">
        <f t="shared" si="4"/>
        <v>0</v>
      </c>
      <c r="G345" s="199"/>
      <c r="H345" s="453"/>
      <c r="I345" s="717"/>
      <c r="J345" s="455"/>
    </row>
    <row r="346" spans="1:10" ht="15" hidden="1" customHeight="1" x14ac:dyDescent="0.35">
      <c r="A346" s="454"/>
      <c r="B346" s="987"/>
      <c r="C346" s="86"/>
      <c r="D346" s="601"/>
      <c r="E346" s="602"/>
      <c r="F346" s="993">
        <f t="shared" si="4"/>
        <v>0</v>
      </c>
      <c r="G346" s="199"/>
      <c r="H346" s="453"/>
      <c r="I346" s="717"/>
      <c r="J346" s="455"/>
    </row>
    <row r="347" spans="1:10" ht="15" hidden="1" customHeight="1" x14ac:dyDescent="0.35">
      <c r="A347" s="454"/>
      <c r="B347" s="987"/>
      <c r="C347" s="86"/>
      <c r="D347" s="601"/>
      <c r="E347" s="602"/>
      <c r="F347" s="993">
        <f t="shared" si="4"/>
        <v>0</v>
      </c>
      <c r="G347" s="199"/>
      <c r="H347" s="453"/>
      <c r="I347" s="717"/>
      <c r="J347" s="455"/>
    </row>
    <row r="348" spans="1:10" ht="15" hidden="1" customHeight="1" x14ac:dyDescent="0.35">
      <c r="A348" s="454"/>
      <c r="B348" s="987"/>
      <c r="C348" s="86"/>
      <c r="D348" s="601"/>
      <c r="E348" s="602"/>
      <c r="F348" s="993">
        <f t="shared" si="4"/>
        <v>0</v>
      </c>
      <c r="G348" s="199"/>
      <c r="H348" s="453"/>
      <c r="I348" s="717"/>
      <c r="J348" s="455"/>
    </row>
    <row r="349" spans="1:10" ht="15" hidden="1" customHeight="1" x14ac:dyDescent="0.35">
      <c r="A349" s="454"/>
      <c r="B349" s="987"/>
      <c r="C349" s="86"/>
      <c r="D349" s="601"/>
      <c r="E349" s="602"/>
      <c r="F349" s="993">
        <f t="shared" si="4"/>
        <v>0</v>
      </c>
      <c r="G349" s="199"/>
      <c r="H349" s="453"/>
      <c r="I349" s="717"/>
      <c r="J349" s="455"/>
    </row>
    <row r="350" spans="1:10" ht="15" hidden="1" customHeight="1" x14ac:dyDescent="0.35">
      <c r="A350" s="454"/>
      <c r="B350" s="987"/>
      <c r="C350" s="86"/>
      <c r="D350" s="601"/>
      <c r="E350" s="602"/>
      <c r="F350" s="993">
        <f t="shared" si="4"/>
        <v>0</v>
      </c>
      <c r="G350" s="199"/>
      <c r="H350" s="453"/>
      <c r="I350" s="717"/>
      <c r="J350" s="455"/>
    </row>
    <row r="351" spans="1:10" ht="15" hidden="1" customHeight="1" x14ac:dyDescent="0.35">
      <c r="A351" s="454"/>
      <c r="B351" s="987"/>
      <c r="C351" s="86"/>
      <c r="D351" s="601"/>
      <c r="E351" s="602"/>
      <c r="F351" s="993">
        <f t="shared" si="4"/>
        <v>0</v>
      </c>
      <c r="G351" s="199"/>
      <c r="H351" s="453"/>
      <c r="I351" s="717"/>
      <c r="J351" s="455"/>
    </row>
    <row r="352" spans="1:10" ht="15" hidden="1" customHeight="1" x14ac:dyDescent="0.35">
      <c r="A352" s="454"/>
      <c r="B352" s="987"/>
      <c r="C352" s="86"/>
      <c r="D352" s="601"/>
      <c r="E352" s="602"/>
      <c r="F352" s="993">
        <f t="shared" si="4"/>
        <v>0</v>
      </c>
      <c r="G352" s="199"/>
      <c r="H352" s="453"/>
      <c r="I352" s="717"/>
      <c r="J352" s="455"/>
    </row>
    <row r="353" spans="1:10" ht="15" hidden="1" customHeight="1" x14ac:dyDescent="0.35">
      <c r="A353" s="454"/>
      <c r="B353" s="987"/>
      <c r="C353" s="86"/>
      <c r="D353" s="601"/>
      <c r="E353" s="602"/>
      <c r="F353" s="993">
        <f t="shared" si="4"/>
        <v>0</v>
      </c>
      <c r="G353" s="199"/>
      <c r="H353" s="453"/>
      <c r="I353" s="717"/>
      <c r="J353" s="455"/>
    </row>
    <row r="354" spans="1:10" ht="15" hidden="1" customHeight="1" x14ac:dyDescent="0.35">
      <c r="A354" s="454"/>
      <c r="B354" s="987"/>
      <c r="C354" s="86"/>
      <c r="D354" s="601"/>
      <c r="E354" s="602"/>
      <c r="F354" s="993">
        <f t="shared" si="4"/>
        <v>0</v>
      </c>
      <c r="G354" s="199"/>
      <c r="H354" s="453"/>
      <c r="I354" s="717"/>
      <c r="J354" s="455"/>
    </row>
    <row r="355" spans="1:10" ht="15" hidden="1" customHeight="1" x14ac:dyDescent="0.35">
      <c r="A355" s="454"/>
      <c r="B355" s="987"/>
      <c r="C355" s="86"/>
      <c r="D355" s="601"/>
      <c r="E355" s="602"/>
      <c r="F355" s="993">
        <f t="shared" si="4"/>
        <v>0</v>
      </c>
      <c r="G355" s="199"/>
      <c r="H355" s="453"/>
      <c r="I355" s="717"/>
      <c r="J355" s="455"/>
    </row>
    <row r="356" spans="1:10" ht="15" hidden="1" customHeight="1" x14ac:dyDescent="0.35">
      <c r="A356" s="454"/>
      <c r="B356" s="987"/>
      <c r="C356" s="86"/>
      <c r="D356" s="601"/>
      <c r="E356" s="602"/>
      <c r="F356" s="993">
        <f t="shared" si="4"/>
        <v>0</v>
      </c>
      <c r="G356" s="199"/>
      <c r="H356" s="453"/>
      <c r="I356" s="717"/>
      <c r="J356" s="455"/>
    </row>
    <row r="357" spans="1:10" ht="15" hidden="1" customHeight="1" x14ac:dyDescent="0.35">
      <c r="A357" s="454"/>
      <c r="B357" s="987"/>
      <c r="C357" s="86"/>
      <c r="D357" s="601"/>
      <c r="E357" s="602"/>
      <c r="F357" s="993"/>
      <c r="G357" s="199"/>
      <c r="H357" s="453"/>
      <c r="I357" s="717"/>
      <c r="J357" s="455"/>
    </row>
    <row r="358" spans="1:10" ht="15" hidden="1" customHeight="1" x14ac:dyDescent="0.35">
      <c r="A358" s="454"/>
      <c r="B358" s="987"/>
      <c r="C358" s="86"/>
      <c r="D358" s="601"/>
      <c r="E358" s="602"/>
      <c r="F358" s="993"/>
      <c r="G358" s="199"/>
      <c r="H358" s="453"/>
      <c r="I358" s="717"/>
      <c r="J358" s="455"/>
    </row>
    <row r="359" spans="1:10" ht="15" hidden="1" customHeight="1" x14ac:dyDescent="0.35">
      <c r="A359" s="454"/>
      <c r="B359" s="987"/>
      <c r="C359" s="86"/>
      <c r="D359" s="601"/>
      <c r="E359" s="602"/>
      <c r="F359" s="993"/>
      <c r="G359" s="199"/>
      <c r="H359" s="453"/>
      <c r="I359" s="717"/>
      <c r="J359" s="455"/>
    </row>
    <row r="360" spans="1:10" ht="15" hidden="1" customHeight="1" x14ac:dyDescent="0.35">
      <c r="A360" s="454"/>
      <c r="B360" s="987"/>
      <c r="C360" s="86"/>
      <c r="D360" s="601"/>
      <c r="E360" s="602"/>
      <c r="F360" s="993"/>
      <c r="G360" s="199"/>
      <c r="H360" s="453"/>
      <c r="I360" s="717"/>
      <c r="J360" s="455"/>
    </row>
    <row r="361" spans="1:10" ht="15" hidden="1" customHeight="1" x14ac:dyDescent="0.35">
      <c r="A361" s="454"/>
      <c r="B361" s="987"/>
      <c r="C361" s="86"/>
      <c r="D361" s="601"/>
      <c r="E361" s="602"/>
      <c r="F361" s="993"/>
      <c r="G361" s="199"/>
      <c r="H361" s="453"/>
      <c r="I361" s="717"/>
      <c r="J361" s="455"/>
    </row>
    <row r="362" spans="1:10" ht="15" hidden="1" customHeight="1" x14ac:dyDescent="0.35">
      <c r="A362" s="454"/>
      <c r="B362" s="987"/>
      <c r="C362" s="86"/>
      <c r="D362" s="601"/>
      <c r="E362" s="602"/>
      <c r="F362" s="993"/>
      <c r="G362" s="199"/>
      <c r="H362" s="453"/>
      <c r="I362" s="717"/>
      <c r="J362" s="455"/>
    </row>
    <row r="363" spans="1:10" ht="15" hidden="1" customHeight="1" x14ac:dyDescent="0.35">
      <c r="A363" s="454"/>
      <c r="B363" s="987"/>
      <c r="C363" s="86"/>
      <c r="D363" s="601"/>
      <c r="E363" s="602"/>
      <c r="F363" s="993"/>
      <c r="G363" s="199"/>
      <c r="H363" s="453"/>
      <c r="I363" s="717"/>
      <c r="J363" s="455"/>
    </row>
    <row r="364" spans="1:10" ht="15" hidden="1" customHeight="1" x14ac:dyDescent="0.35">
      <c r="A364" s="454"/>
      <c r="B364" s="987"/>
      <c r="C364" s="86"/>
      <c r="D364" s="601"/>
      <c r="E364" s="602"/>
      <c r="F364" s="993"/>
      <c r="G364" s="199"/>
      <c r="H364" s="453"/>
      <c r="I364" s="717"/>
      <c r="J364" s="455"/>
    </row>
    <row r="365" spans="1:10" ht="15" hidden="1" customHeight="1" x14ac:dyDescent="0.35">
      <c r="A365" s="454"/>
      <c r="B365" s="987"/>
      <c r="C365" s="86"/>
      <c r="D365" s="601"/>
      <c r="E365" s="602"/>
      <c r="F365" s="993"/>
      <c r="G365" s="199"/>
      <c r="H365" s="453"/>
      <c r="I365" s="717"/>
      <c r="J365" s="455"/>
    </row>
    <row r="366" spans="1:10" ht="15" hidden="1" customHeight="1" x14ac:dyDescent="0.35">
      <c r="A366" s="454"/>
      <c r="B366" s="987"/>
      <c r="C366" s="86"/>
      <c r="D366" s="601"/>
      <c r="E366" s="602"/>
      <c r="F366" s="993"/>
      <c r="G366" s="199"/>
      <c r="H366" s="453"/>
      <c r="I366" s="717"/>
      <c r="J366" s="455"/>
    </row>
    <row r="367" spans="1:10" ht="15" hidden="1" customHeight="1" x14ac:dyDescent="0.35">
      <c r="A367" s="454"/>
      <c r="B367" s="987"/>
      <c r="C367" s="86"/>
      <c r="D367" s="601"/>
      <c r="E367" s="602"/>
      <c r="F367" s="993"/>
      <c r="G367" s="199"/>
      <c r="H367" s="453"/>
      <c r="I367" s="717"/>
      <c r="J367" s="455"/>
    </row>
    <row r="368" spans="1:10" ht="15" hidden="1" customHeight="1" x14ac:dyDescent="0.35">
      <c r="A368" s="454"/>
      <c r="B368" s="987"/>
      <c r="C368" s="86"/>
      <c r="D368" s="601"/>
      <c r="E368" s="602"/>
      <c r="F368" s="993"/>
      <c r="G368" s="199"/>
      <c r="H368" s="453"/>
      <c r="I368" s="717"/>
      <c r="J368" s="455"/>
    </row>
    <row r="369" spans="1:10" ht="15" hidden="1" customHeight="1" x14ac:dyDescent="0.35">
      <c r="A369" s="454"/>
      <c r="B369" s="987"/>
      <c r="C369" s="86"/>
      <c r="D369" s="601"/>
      <c r="E369" s="602"/>
      <c r="F369" s="993"/>
      <c r="G369" s="199"/>
      <c r="H369" s="453"/>
      <c r="I369" s="717"/>
      <c r="J369" s="455"/>
    </row>
    <row r="370" spans="1:10" ht="15" hidden="1" customHeight="1" x14ac:dyDescent="0.35">
      <c r="A370" s="454"/>
      <c r="B370" s="987"/>
      <c r="C370" s="86"/>
      <c r="D370" s="601"/>
      <c r="E370" s="602"/>
      <c r="F370" s="993"/>
      <c r="G370" s="199"/>
      <c r="H370" s="453"/>
      <c r="I370" s="717"/>
      <c r="J370" s="455"/>
    </row>
    <row r="371" spans="1:10" ht="15" hidden="1" customHeight="1" x14ac:dyDescent="0.35">
      <c r="A371" s="454"/>
      <c r="B371" s="987"/>
      <c r="C371" s="86"/>
      <c r="D371" s="601"/>
      <c r="E371" s="602"/>
      <c r="F371" s="993"/>
      <c r="G371" s="199"/>
      <c r="H371" s="453"/>
      <c r="I371" s="717"/>
      <c r="J371" s="455"/>
    </row>
    <row r="372" spans="1:10" ht="15" hidden="1" customHeight="1" x14ac:dyDescent="0.35">
      <c r="A372" s="454"/>
      <c r="B372" s="987"/>
      <c r="C372" s="86"/>
      <c r="D372" s="601"/>
      <c r="E372" s="602"/>
      <c r="F372" s="993"/>
      <c r="G372" s="199"/>
      <c r="H372" s="453"/>
      <c r="I372" s="717"/>
      <c r="J372" s="455"/>
    </row>
    <row r="373" spans="1:10" ht="15" hidden="1" customHeight="1" x14ac:dyDescent="0.35">
      <c r="A373" s="454"/>
      <c r="B373" s="987"/>
      <c r="C373" s="86"/>
      <c r="D373" s="601"/>
      <c r="E373" s="602"/>
      <c r="F373" s="993"/>
      <c r="G373" s="199"/>
      <c r="H373" s="453"/>
      <c r="I373" s="717"/>
      <c r="J373" s="455"/>
    </row>
    <row r="374" spans="1:10" ht="15" hidden="1" customHeight="1" x14ac:dyDescent="0.35">
      <c r="A374" s="454"/>
      <c r="B374" s="987"/>
      <c r="C374" s="86"/>
      <c r="D374" s="601"/>
      <c r="E374" s="602"/>
      <c r="F374" s="993"/>
      <c r="G374" s="199"/>
      <c r="H374" s="453"/>
      <c r="I374" s="717"/>
      <c r="J374" s="455"/>
    </row>
    <row r="375" spans="1:10" ht="15" hidden="1" customHeight="1" x14ac:dyDescent="0.35">
      <c r="A375" s="454"/>
      <c r="B375" s="987"/>
      <c r="C375" s="86"/>
      <c r="D375" s="601"/>
      <c r="E375" s="602"/>
      <c r="F375" s="993"/>
      <c r="G375" s="199"/>
      <c r="H375" s="453"/>
      <c r="I375" s="717"/>
      <c r="J375" s="455"/>
    </row>
    <row r="376" spans="1:10" ht="15" hidden="1" customHeight="1" x14ac:dyDescent="0.35">
      <c r="A376" s="454"/>
      <c r="B376" s="987"/>
      <c r="C376" s="86"/>
      <c r="D376" s="601"/>
      <c r="E376" s="602"/>
      <c r="F376" s="993"/>
      <c r="G376" s="199"/>
      <c r="H376" s="453"/>
      <c r="I376" s="717"/>
      <c r="J376" s="455"/>
    </row>
    <row r="377" spans="1:10" ht="15" hidden="1" customHeight="1" x14ac:dyDescent="0.35">
      <c r="A377" s="454"/>
      <c r="B377" s="987"/>
      <c r="C377" s="86"/>
      <c r="D377" s="601"/>
      <c r="E377" s="602"/>
      <c r="F377" s="993"/>
      <c r="G377" s="199"/>
      <c r="H377" s="453"/>
      <c r="I377" s="717"/>
      <c r="J377" s="455"/>
    </row>
    <row r="378" spans="1:10" ht="15" hidden="1" customHeight="1" x14ac:dyDescent="0.35">
      <c r="A378" s="454"/>
      <c r="B378" s="987"/>
      <c r="C378" s="86"/>
      <c r="D378" s="601"/>
      <c r="E378" s="602"/>
      <c r="F378" s="993"/>
      <c r="G378" s="199"/>
      <c r="H378" s="453"/>
      <c r="I378" s="717"/>
      <c r="J378" s="455"/>
    </row>
    <row r="379" spans="1:10" ht="15" hidden="1" customHeight="1" x14ac:dyDescent="0.35">
      <c r="A379" s="454"/>
      <c r="B379" s="987"/>
      <c r="C379" s="86"/>
      <c r="D379" s="601"/>
      <c r="E379" s="602"/>
      <c r="F379" s="993"/>
      <c r="G379" s="199"/>
      <c r="H379" s="453"/>
      <c r="I379" s="717"/>
      <c r="J379" s="455"/>
    </row>
    <row r="380" spans="1:10" ht="15" hidden="1" customHeight="1" x14ac:dyDescent="0.35">
      <c r="A380" s="454"/>
      <c r="B380" s="987"/>
      <c r="C380" s="86"/>
      <c r="D380" s="601"/>
      <c r="E380" s="602"/>
      <c r="F380" s="993"/>
      <c r="G380" s="199"/>
      <c r="H380" s="453"/>
      <c r="I380" s="717"/>
      <c r="J380" s="455"/>
    </row>
    <row r="381" spans="1:10" ht="15" hidden="1" customHeight="1" x14ac:dyDescent="0.35">
      <c r="A381" s="454"/>
      <c r="B381" s="987"/>
      <c r="C381" s="86"/>
      <c r="D381" s="601"/>
      <c r="E381" s="602"/>
      <c r="F381" s="993"/>
      <c r="G381" s="199"/>
      <c r="H381" s="453"/>
      <c r="I381" s="717"/>
      <c r="J381" s="455"/>
    </row>
    <row r="382" spans="1:10" ht="15" hidden="1" customHeight="1" x14ac:dyDescent="0.35">
      <c r="A382" s="454"/>
      <c r="B382" s="987"/>
      <c r="C382" s="86"/>
      <c r="D382" s="601"/>
      <c r="E382" s="602"/>
      <c r="F382" s="993"/>
      <c r="G382" s="199"/>
      <c r="H382" s="453"/>
      <c r="I382" s="717"/>
      <c r="J382" s="455"/>
    </row>
    <row r="383" spans="1:10" ht="15" hidden="1" customHeight="1" x14ac:dyDescent="0.35">
      <c r="A383" s="454"/>
      <c r="B383" s="987"/>
      <c r="C383" s="86"/>
      <c r="D383" s="601"/>
      <c r="E383" s="602"/>
      <c r="F383" s="993"/>
      <c r="G383" s="199"/>
      <c r="H383" s="453"/>
      <c r="I383" s="717"/>
      <c r="J383" s="455"/>
    </row>
    <row r="384" spans="1:10" ht="15" hidden="1" customHeight="1" x14ac:dyDescent="0.35">
      <c r="A384" s="454"/>
      <c r="B384" s="987"/>
      <c r="C384" s="86"/>
      <c r="D384" s="601"/>
      <c r="E384" s="602"/>
      <c r="F384" s="993"/>
      <c r="G384" s="199"/>
      <c r="H384" s="453"/>
      <c r="I384" s="717"/>
      <c r="J384" s="455"/>
    </row>
    <row r="385" spans="1:10" ht="15" hidden="1" customHeight="1" x14ac:dyDescent="0.35">
      <c r="A385" s="454"/>
      <c r="B385" s="987"/>
      <c r="C385" s="86"/>
      <c r="D385" s="601"/>
      <c r="E385" s="602"/>
      <c r="F385" s="993"/>
      <c r="G385" s="199"/>
      <c r="H385" s="453"/>
      <c r="I385" s="717"/>
      <c r="J385" s="455"/>
    </row>
    <row r="386" spans="1:10" ht="15" hidden="1" customHeight="1" x14ac:dyDescent="0.35">
      <c r="A386" s="454"/>
      <c r="B386" s="987"/>
      <c r="C386" s="86"/>
      <c r="D386" s="601"/>
      <c r="E386" s="602"/>
      <c r="F386" s="993"/>
      <c r="G386" s="199"/>
      <c r="H386" s="453"/>
      <c r="I386" s="717"/>
      <c r="J386" s="455"/>
    </row>
    <row r="387" spans="1:10" ht="15" hidden="1" customHeight="1" x14ac:dyDescent="0.35">
      <c r="A387" s="454"/>
      <c r="B387" s="987"/>
      <c r="C387" s="86"/>
      <c r="D387" s="601"/>
      <c r="E387" s="602"/>
      <c r="F387" s="993"/>
      <c r="G387" s="199"/>
      <c r="H387" s="453"/>
      <c r="I387" s="717"/>
      <c r="J387" s="455"/>
    </row>
    <row r="388" spans="1:10" ht="15" hidden="1" customHeight="1" x14ac:dyDescent="0.35">
      <c r="A388" s="454"/>
      <c r="B388" s="987"/>
      <c r="C388" s="86"/>
      <c r="D388" s="601"/>
      <c r="E388" s="602"/>
      <c r="F388" s="993"/>
      <c r="G388" s="199"/>
      <c r="H388" s="453"/>
      <c r="I388" s="717"/>
      <c r="J388" s="455"/>
    </row>
    <row r="389" spans="1:10" ht="15" hidden="1" customHeight="1" x14ac:dyDescent="0.35">
      <c r="A389" s="454"/>
      <c r="B389" s="987"/>
      <c r="C389" s="86"/>
      <c r="D389" s="601"/>
      <c r="E389" s="602"/>
      <c r="F389" s="993"/>
      <c r="G389" s="199"/>
      <c r="H389" s="453"/>
      <c r="I389" s="717"/>
      <c r="J389" s="455"/>
    </row>
    <row r="390" spans="1:10" ht="15" hidden="1" customHeight="1" x14ac:dyDescent="0.35">
      <c r="A390" s="454"/>
      <c r="B390" s="987"/>
      <c r="C390" s="86"/>
      <c r="D390" s="601"/>
      <c r="E390" s="602"/>
      <c r="F390" s="993"/>
      <c r="G390" s="199"/>
      <c r="H390" s="453"/>
      <c r="I390" s="717"/>
      <c r="J390" s="455"/>
    </row>
    <row r="391" spans="1:10" ht="15" hidden="1" customHeight="1" x14ac:dyDescent="0.35">
      <c r="A391" s="454"/>
      <c r="B391" s="987"/>
      <c r="C391" s="86"/>
      <c r="D391" s="601"/>
      <c r="E391" s="602"/>
      <c r="F391" s="993"/>
      <c r="G391" s="199"/>
      <c r="H391" s="453"/>
      <c r="I391" s="717"/>
      <c r="J391" s="455"/>
    </row>
    <row r="392" spans="1:10" ht="15" hidden="1" customHeight="1" x14ac:dyDescent="0.35">
      <c r="A392" s="454"/>
      <c r="B392" s="987"/>
      <c r="C392" s="86"/>
      <c r="D392" s="601"/>
      <c r="E392" s="602"/>
      <c r="F392" s="993"/>
      <c r="G392" s="199"/>
      <c r="H392" s="453"/>
      <c r="I392" s="717"/>
      <c r="J392" s="455"/>
    </row>
    <row r="393" spans="1:10" ht="15" hidden="1" customHeight="1" x14ac:dyDescent="0.35">
      <c r="A393" s="454"/>
      <c r="B393" s="987"/>
      <c r="C393" s="86"/>
      <c r="D393" s="601"/>
      <c r="E393" s="602"/>
      <c r="F393" s="993"/>
      <c r="G393" s="199"/>
      <c r="H393" s="453"/>
      <c r="I393" s="717"/>
      <c r="J393" s="455"/>
    </row>
    <row r="394" spans="1:10" ht="15" hidden="1" customHeight="1" x14ac:dyDescent="0.35">
      <c r="A394" s="454"/>
      <c r="B394" s="987"/>
      <c r="C394" s="86"/>
      <c r="D394" s="601"/>
      <c r="E394" s="602"/>
      <c r="F394" s="993"/>
      <c r="G394" s="199"/>
      <c r="H394" s="453"/>
      <c r="I394" s="717"/>
      <c r="J394" s="455"/>
    </row>
    <row r="395" spans="1:10" ht="15" hidden="1" customHeight="1" x14ac:dyDescent="0.35">
      <c r="A395" s="454"/>
      <c r="B395" s="987"/>
      <c r="C395" s="86"/>
      <c r="D395" s="601"/>
      <c r="E395" s="602"/>
      <c r="F395" s="993"/>
      <c r="G395" s="199"/>
      <c r="H395" s="453"/>
      <c r="I395" s="717"/>
      <c r="J395" s="455"/>
    </row>
    <row r="396" spans="1:10" ht="15" hidden="1" customHeight="1" x14ac:dyDescent="0.35">
      <c r="A396" s="454"/>
      <c r="B396" s="987"/>
      <c r="C396" s="86"/>
      <c r="D396" s="601"/>
      <c r="E396" s="602"/>
      <c r="F396" s="993"/>
      <c r="G396" s="199"/>
      <c r="H396" s="453"/>
      <c r="I396" s="717"/>
      <c r="J396" s="455"/>
    </row>
    <row r="397" spans="1:10" ht="15" hidden="1" customHeight="1" x14ac:dyDescent="0.35">
      <c r="A397" s="454"/>
      <c r="B397" s="987"/>
      <c r="C397" s="86"/>
      <c r="D397" s="601"/>
      <c r="E397" s="602"/>
      <c r="F397" s="993"/>
      <c r="G397" s="199"/>
      <c r="H397" s="453"/>
      <c r="I397" s="717"/>
      <c r="J397" s="455"/>
    </row>
    <row r="398" spans="1:10" ht="15" hidden="1" customHeight="1" x14ac:dyDescent="0.35">
      <c r="A398" s="454"/>
      <c r="B398" s="987"/>
      <c r="C398" s="86"/>
      <c r="D398" s="601"/>
      <c r="E398" s="602"/>
      <c r="F398" s="993"/>
      <c r="G398" s="199"/>
      <c r="H398" s="453"/>
      <c r="I398" s="717"/>
      <c r="J398" s="455"/>
    </row>
    <row r="399" spans="1:10" ht="15" hidden="1" customHeight="1" x14ac:dyDescent="0.35">
      <c r="A399" s="454"/>
      <c r="B399" s="987"/>
      <c r="C399" s="86"/>
      <c r="D399" s="601"/>
      <c r="E399" s="602"/>
      <c r="F399" s="993"/>
      <c r="G399" s="199"/>
      <c r="H399" s="453"/>
      <c r="I399" s="717"/>
      <c r="J399" s="455"/>
    </row>
    <row r="400" spans="1:10" ht="15" hidden="1" customHeight="1" x14ac:dyDescent="0.35">
      <c r="A400" s="454"/>
      <c r="B400" s="987"/>
      <c r="C400" s="86"/>
      <c r="D400" s="601"/>
      <c r="E400" s="602"/>
      <c r="F400" s="993"/>
      <c r="G400" s="199"/>
      <c r="H400" s="453"/>
      <c r="I400" s="717"/>
      <c r="J400" s="455"/>
    </row>
    <row r="401" spans="1:10" ht="15" hidden="1" customHeight="1" x14ac:dyDescent="0.35">
      <c r="A401" s="454"/>
      <c r="B401" s="987"/>
      <c r="C401" s="86"/>
      <c r="D401" s="601"/>
      <c r="E401" s="602"/>
      <c r="F401" s="993"/>
      <c r="G401" s="199"/>
      <c r="H401" s="453"/>
      <c r="I401" s="717"/>
      <c r="J401" s="455"/>
    </row>
    <row r="402" spans="1:10" ht="15" hidden="1" customHeight="1" x14ac:dyDescent="0.35">
      <c r="A402" s="454"/>
      <c r="B402" s="987"/>
      <c r="C402" s="86"/>
      <c r="D402" s="601"/>
      <c r="E402" s="602"/>
      <c r="F402" s="993"/>
      <c r="G402" s="199"/>
      <c r="H402" s="453"/>
      <c r="I402" s="717"/>
      <c r="J402" s="455"/>
    </row>
    <row r="403" spans="1:10" ht="15" hidden="1" customHeight="1" x14ac:dyDescent="0.35">
      <c r="A403" s="454"/>
      <c r="B403" s="987"/>
      <c r="C403" s="86"/>
      <c r="D403" s="601"/>
      <c r="E403" s="602"/>
      <c r="F403" s="993"/>
      <c r="G403" s="199"/>
      <c r="H403" s="453"/>
      <c r="I403" s="717"/>
      <c r="J403" s="455"/>
    </row>
    <row r="404" spans="1:10" ht="15" hidden="1" customHeight="1" x14ac:dyDescent="0.35">
      <c r="A404" s="454"/>
      <c r="B404" s="987"/>
      <c r="C404" s="86"/>
      <c r="D404" s="601"/>
      <c r="E404" s="602"/>
      <c r="F404" s="993"/>
      <c r="G404" s="199"/>
      <c r="H404" s="453"/>
      <c r="I404" s="717"/>
      <c r="J404" s="455"/>
    </row>
    <row r="405" spans="1:10" s="205" customFormat="1" ht="15" hidden="1" customHeight="1" x14ac:dyDescent="0.35">
      <c r="A405" s="456"/>
      <c r="B405" s="988"/>
      <c r="C405" s="86"/>
      <c r="D405" s="603"/>
      <c r="E405" s="604"/>
      <c r="F405" s="994"/>
      <c r="G405" s="203"/>
      <c r="H405" s="453"/>
      <c r="I405" s="719"/>
      <c r="J405" s="459"/>
    </row>
    <row r="406" spans="1:10" s="205" customFormat="1" ht="15" hidden="1" customHeight="1" x14ac:dyDescent="0.35">
      <c r="A406" s="456"/>
      <c r="B406" s="988"/>
      <c r="C406" s="86"/>
      <c r="D406" s="603"/>
      <c r="E406" s="604"/>
      <c r="F406" s="994"/>
      <c r="G406" s="203"/>
      <c r="H406" s="453"/>
      <c r="I406" s="719"/>
      <c r="J406" s="459"/>
    </row>
    <row r="407" spans="1:10" s="205" customFormat="1" ht="15" hidden="1" customHeight="1" x14ac:dyDescent="0.35">
      <c r="A407" s="456"/>
      <c r="B407" s="988"/>
      <c r="C407" s="86"/>
      <c r="D407" s="603"/>
      <c r="E407" s="604"/>
      <c r="F407" s="994"/>
      <c r="G407" s="203"/>
      <c r="H407" s="453"/>
      <c r="I407" s="719"/>
      <c r="J407" s="459"/>
    </row>
    <row r="408" spans="1:10" s="205" customFormat="1" ht="15" hidden="1" customHeight="1" x14ac:dyDescent="0.35">
      <c r="A408" s="456"/>
      <c r="B408" s="988"/>
      <c r="C408" s="86"/>
      <c r="D408" s="603"/>
      <c r="E408" s="604"/>
      <c r="F408" s="994"/>
      <c r="G408" s="203"/>
      <c r="H408" s="453"/>
      <c r="I408" s="719"/>
      <c r="J408" s="459"/>
    </row>
    <row r="409" spans="1:10" s="205" customFormat="1" ht="15" hidden="1" customHeight="1" x14ac:dyDescent="0.35">
      <c r="A409" s="456"/>
      <c r="B409" s="988"/>
      <c r="C409" s="86"/>
      <c r="D409" s="603"/>
      <c r="E409" s="604"/>
      <c r="F409" s="994"/>
      <c r="G409" s="203"/>
      <c r="H409" s="453"/>
      <c r="I409" s="719"/>
      <c r="J409" s="459"/>
    </row>
    <row r="410" spans="1:10" s="205" customFormat="1" ht="15" hidden="1" customHeight="1" x14ac:dyDescent="0.35">
      <c r="A410" s="456"/>
      <c r="B410" s="988"/>
      <c r="C410" s="86"/>
      <c r="D410" s="603"/>
      <c r="E410" s="604"/>
      <c r="F410" s="994"/>
      <c r="G410" s="203"/>
      <c r="H410" s="453"/>
      <c r="I410" s="719"/>
      <c r="J410" s="459"/>
    </row>
    <row r="411" spans="1:10" s="205" customFormat="1" ht="15" hidden="1" customHeight="1" thickBot="1" x14ac:dyDescent="0.4">
      <c r="A411" s="456"/>
      <c r="B411" s="988"/>
      <c r="C411" s="461"/>
      <c r="D411" s="603"/>
      <c r="E411" s="604"/>
      <c r="F411" s="994">
        <f>D411+E411</f>
        <v>0</v>
      </c>
      <c r="G411" s="203"/>
      <c r="H411" s="453"/>
      <c r="I411" s="719"/>
      <c r="J411" s="462"/>
    </row>
    <row r="412" spans="1:10" ht="15" customHeight="1" thickBot="1" x14ac:dyDescent="0.4">
      <c r="A412" s="454"/>
      <c r="B412" s="987"/>
      <c r="C412" s="112" t="s">
        <v>1914</v>
      </c>
      <c r="D412" s="1000">
        <f>SUM(D413:D512)</f>
        <v>0</v>
      </c>
      <c r="E412" s="1000">
        <f>SUM(E413:E512)</f>
        <v>0</v>
      </c>
      <c r="F412" s="930">
        <f>SUM(F413:F512)</f>
        <v>0</v>
      </c>
      <c r="G412" s="199"/>
      <c r="H412" s="453" t="s">
        <v>978</v>
      </c>
      <c r="I412" s="718">
        <f>Form3!G17+Form3!H17</f>
        <v>0</v>
      </c>
      <c r="J412" s="460"/>
    </row>
    <row r="413" spans="1:10" ht="15" customHeight="1" x14ac:dyDescent="0.35">
      <c r="A413" s="454"/>
      <c r="B413" s="987"/>
      <c r="C413" s="1500"/>
      <c r="D413" s="588"/>
      <c r="E413" s="588"/>
      <c r="F413" s="993">
        <f t="shared" ref="F413:F476" si="5">D413+E413</f>
        <v>0</v>
      </c>
      <c r="G413" s="199"/>
      <c r="H413" s="453"/>
      <c r="I413" s="717"/>
      <c r="J413" s="455"/>
    </row>
    <row r="414" spans="1:10" ht="15" customHeight="1" x14ac:dyDescent="0.35">
      <c r="A414" s="454"/>
      <c r="B414" s="987"/>
      <c r="C414" s="1500"/>
      <c r="D414" s="601"/>
      <c r="E414" s="602"/>
      <c r="F414" s="993">
        <f t="shared" si="5"/>
        <v>0</v>
      </c>
      <c r="G414" s="199"/>
      <c r="H414" s="453"/>
      <c r="I414" s="717"/>
      <c r="J414" s="455"/>
    </row>
    <row r="415" spans="1:10" ht="15" customHeight="1" x14ac:dyDescent="0.35">
      <c r="A415" s="454"/>
      <c r="B415" s="987"/>
      <c r="C415" s="1500"/>
      <c r="D415" s="601"/>
      <c r="E415" s="602"/>
      <c r="F415" s="993">
        <f t="shared" si="5"/>
        <v>0</v>
      </c>
      <c r="G415" s="199"/>
      <c r="H415" s="453"/>
      <c r="I415" s="717"/>
      <c r="J415" s="455"/>
    </row>
    <row r="416" spans="1:10" ht="15" customHeight="1" x14ac:dyDescent="0.35">
      <c r="A416" s="454"/>
      <c r="B416" s="987"/>
      <c r="C416" s="1500"/>
      <c r="D416" s="601"/>
      <c r="E416" s="602"/>
      <c r="F416" s="993">
        <f t="shared" si="5"/>
        <v>0</v>
      </c>
      <c r="G416" s="199"/>
      <c r="H416" s="453"/>
      <c r="I416" s="717"/>
      <c r="J416" s="455"/>
    </row>
    <row r="417" spans="1:10" ht="15" customHeight="1" x14ac:dyDescent="0.35">
      <c r="A417" s="454"/>
      <c r="B417" s="987"/>
      <c r="C417" s="1500"/>
      <c r="D417" s="601"/>
      <c r="E417" s="602"/>
      <c r="F417" s="993">
        <f t="shared" si="5"/>
        <v>0</v>
      </c>
      <c r="G417" s="199"/>
      <c r="H417" s="453"/>
      <c r="I417" s="717"/>
      <c r="J417" s="455"/>
    </row>
    <row r="418" spans="1:10" ht="15" customHeight="1" x14ac:dyDescent="0.35">
      <c r="A418" s="454"/>
      <c r="B418" s="987"/>
      <c r="C418" s="1500"/>
      <c r="D418" s="601"/>
      <c r="E418" s="602"/>
      <c r="F418" s="993">
        <f t="shared" si="5"/>
        <v>0</v>
      </c>
      <c r="G418" s="199"/>
      <c r="H418" s="453"/>
      <c r="I418" s="717"/>
      <c r="J418" s="455"/>
    </row>
    <row r="419" spans="1:10" ht="15" customHeight="1" x14ac:dyDescent="0.35">
      <c r="A419" s="454"/>
      <c r="B419" s="987"/>
      <c r="C419" s="1500"/>
      <c r="D419" s="601"/>
      <c r="E419" s="602"/>
      <c r="F419" s="993">
        <f t="shared" si="5"/>
        <v>0</v>
      </c>
      <c r="G419" s="199"/>
      <c r="H419" s="453"/>
      <c r="I419" s="717"/>
      <c r="J419" s="455"/>
    </row>
    <row r="420" spans="1:10" ht="15" customHeight="1" x14ac:dyDescent="0.35">
      <c r="A420" s="454"/>
      <c r="B420" s="987"/>
      <c r="C420" s="1500"/>
      <c r="D420" s="601"/>
      <c r="E420" s="602"/>
      <c r="F420" s="993">
        <f t="shared" si="5"/>
        <v>0</v>
      </c>
      <c r="G420" s="199"/>
      <c r="H420" s="453"/>
      <c r="I420" s="717"/>
      <c r="J420" s="455"/>
    </row>
    <row r="421" spans="1:10" ht="15" customHeight="1" x14ac:dyDescent="0.35">
      <c r="A421" s="454"/>
      <c r="B421" s="987"/>
      <c r="C421" s="1500"/>
      <c r="D421" s="601"/>
      <c r="E421" s="602"/>
      <c r="F421" s="993">
        <f t="shared" si="5"/>
        <v>0</v>
      </c>
      <c r="G421" s="199"/>
      <c r="H421" s="453"/>
      <c r="I421" s="717"/>
      <c r="J421" s="455"/>
    </row>
    <row r="422" spans="1:10" ht="15" customHeight="1" thickBot="1" x14ac:dyDescent="0.4">
      <c r="A422" s="454"/>
      <c r="B422" s="987"/>
      <c r="C422" s="1500"/>
      <c r="D422" s="601"/>
      <c r="E422" s="602"/>
      <c r="F422" s="993">
        <f t="shared" si="5"/>
        <v>0</v>
      </c>
      <c r="G422" s="199"/>
      <c r="H422" s="453"/>
      <c r="I422" s="717"/>
      <c r="J422" s="455"/>
    </row>
    <row r="423" spans="1:10" ht="15" hidden="1" customHeight="1" x14ac:dyDescent="0.35">
      <c r="A423" s="454"/>
      <c r="B423" s="987"/>
      <c r="C423" s="86"/>
      <c r="D423" s="601"/>
      <c r="E423" s="602"/>
      <c r="F423" s="993">
        <f t="shared" si="5"/>
        <v>0</v>
      </c>
      <c r="G423" s="199"/>
      <c r="H423" s="453"/>
      <c r="I423" s="717"/>
      <c r="J423" s="455"/>
    </row>
    <row r="424" spans="1:10" ht="15" hidden="1" customHeight="1" x14ac:dyDescent="0.35">
      <c r="A424" s="454"/>
      <c r="B424" s="987"/>
      <c r="C424" s="86"/>
      <c r="D424" s="601"/>
      <c r="E424" s="602"/>
      <c r="F424" s="993">
        <f t="shared" si="5"/>
        <v>0</v>
      </c>
      <c r="G424" s="199"/>
      <c r="H424" s="453"/>
      <c r="I424" s="717"/>
      <c r="J424" s="455"/>
    </row>
    <row r="425" spans="1:10" ht="15" hidden="1" customHeight="1" x14ac:dyDescent="0.35">
      <c r="A425" s="454"/>
      <c r="B425" s="987"/>
      <c r="C425" s="86"/>
      <c r="D425" s="601"/>
      <c r="E425" s="602"/>
      <c r="F425" s="993">
        <f t="shared" si="5"/>
        <v>0</v>
      </c>
      <c r="G425" s="199"/>
      <c r="H425" s="453"/>
      <c r="I425" s="717"/>
      <c r="J425" s="455"/>
    </row>
    <row r="426" spans="1:10" ht="15" hidden="1" customHeight="1" x14ac:dyDescent="0.35">
      <c r="A426" s="454"/>
      <c r="B426" s="987"/>
      <c r="C426" s="86"/>
      <c r="D426" s="601"/>
      <c r="E426" s="602"/>
      <c r="F426" s="993">
        <f t="shared" si="5"/>
        <v>0</v>
      </c>
      <c r="G426" s="199"/>
      <c r="H426" s="453"/>
      <c r="I426" s="717"/>
      <c r="J426" s="455"/>
    </row>
    <row r="427" spans="1:10" ht="15" hidden="1" customHeight="1" x14ac:dyDescent="0.35">
      <c r="A427" s="454"/>
      <c r="B427" s="987"/>
      <c r="C427" s="86"/>
      <c r="D427" s="601"/>
      <c r="E427" s="602"/>
      <c r="F427" s="993">
        <f t="shared" si="5"/>
        <v>0</v>
      </c>
      <c r="G427" s="199"/>
      <c r="H427" s="453"/>
      <c r="I427" s="717"/>
      <c r="J427" s="455"/>
    </row>
    <row r="428" spans="1:10" ht="15" hidden="1" customHeight="1" x14ac:dyDescent="0.35">
      <c r="A428" s="454"/>
      <c r="B428" s="987"/>
      <c r="C428" s="86"/>
      <c r="D428" s="601"/>
      <c r="E428" s="602"/>
      <c r="F428" s="993">
        <f t="shared" si="5"/>
        <v>0</v>
      </c>
      <c r="G428" s="199"/>
      <c r="H428" s="453"/>
      <c r="I428" s="717"/>
      <c r="J428" s="455"/>
    </row>
    <row r="429" spans="1:10" ht="15" hidden="1" customHeight="1" x14ac:dyDescent="0.35">
      <c r="A429" s="454"/>
      <c r="B429" s="987"/>
      <c r="C429" s="86"/>
      <c r="D429" s="601"/>
      <c r="E429" s="602"/>
      <c r="F429" s="993">
        <f t="shared" si="5"/>
        <v>0</v>
      </c>
      <c r="G429" s="199"/>
      <c r="H429" s="453"/>
      <c r="I429" s="717"/>
      <c r="J429" s="455"/>
    </row>
    <row r="430" spans="1:10" ht="15" hidden="1" customHeight="1" x14ac:dyDescent="0.35">
      <c r="A430" s="454"/>
      <c r="B430" s="987"/>
      <c r="C430" s="86"/>
      <c r="D430" s="601"/>
      <c r="E430" s="602"/>
      <c r="F430" s="993">
        <f t="shared" si="5"/>
        <v>0</v>
      </c>
      <c r="G430" s="199"/>
      <c r="H430" s="453"/>
      <c r="I430" s="717"/>
      <c r="J430" s="455"/>
    </row>
    <row r="431" spans="1:10" ht="15" hidden="1" customHeight="1" x14ac:dyDescent="0.35">
      <c r="A431" s="454"/>
      <c r="B431" s="987"/>
      <c r="C431" s="86"/>
      <c r="D431" s="601"/>
      <c r="E431" s="602"/>
      <c r="F431" s="993">
        <f t="shared" si="5"/>
        <v>0</v>
      </c>
      <c r="G431" s="199"/>
      <c r="H431" s="453"/>
      <c r="I431" s="717"/>
      <c r="J431" s="455"/>
    </row>
    <row r="432" spans="1:10" ht="15" hidden="1" customHeight="1" x14ac:dyDescent="0.35">
      <c r="A432" s="454"/>
      <c r="B432" s="987"/>
      <c r="C432" s="86"/>
      <c r="D432" s="601"/>
      <c r="E432" s="602"/>
      <c r="F432" s="993">
        <f t="shared" si="5"/>
        <v>0</v>
      </c>
      <c r="G432" s="199"/>
      <c r="H432" s="453"/>
      <c r="I432" s="717"/>
      <c r="J432" s="455"/>
    </row>
    <row r="433" spans="1:10" ht="15" hidden="1" customHeight="1" x14ac:dyDescent="0.35">
      <c r="A433" s="454"/>
      <c r="B433" s="987"/>
      <c r="C433" s="86"/>
      <c r="D433" s="601"/>
      <c r="E433" s="602"/>
      <c r="F433" s="993">
        <f t="shared" si="5"/>
        <v>0</v>
      </c>
      <c r="G433" s="199"/>
      <c r="H433" s="453"/>
      <c r="I433" s="717"/>
      <c r="J433" s="455"/>
    </row>
    <row r="434" spans="1:10" ht="15" hidden="1" customHeight="1" x14ac:dyDescent="0.35">
      <c r="A434" s="454"/>
      <c r="B434" s="987"/>
      <c r="C434" s="86"/>
      <c r="D434" s="601"/>
      <c r="E434" s="602"/>
      <c r="F434" s="993">
        <f t="shared" si="5"/>
        <v>0</v>
      </c>
      <c r="G434" s="199"/>
      <c r="H434" s="453"/>
      <c r="I434" s="717"/>
      <c r="J434" s="455"/>
    </row>
    <row r="435" spans="1:10" ht="15" hidden="1" customHeight="1" x14ac:dyDescent="0.35">
      <c r="A435" s="454"/>
      <c r="B435" s="987"/>
      <c r="C435" s="86"/>
      <c r="D435" s="601"/>
      <c r="E435" s="602"/>
      <c r="F435" s="993">
        <f t="shared" si="5"/>
        <v>0</v>
      </c>
      <c r="G435" s="199"/>
      <c r="H435" s="453"/>
      <c r="I435" s="717"/>
      <c r="J435" s="455"/>
    </row>
    <row r="436" spans="1:10" ht="15" hidden="1" customHeight="1" x14ac:dyDescent="0.35">
      <c r="A436" s="454"/>
      <c r="B436" s="987"/>
      <c r="C436" s="86"/>
      <c r="D436" s="601"/>
      <c r="E436" s="602"/>
      <c r="F436" s="993">
        <f t="shared" si="5"/>
        <v>0</v>
      </c>
      <c r="G436" s="199"/>
      <c r="H436" s="453"/>
      <c r="I436" s="717"/>
      <c r="J436" s="455"/>
    </row>
    <row r="437" spans="1:10" ht="15" hidden="1" customHeight="1" x14ac:dyDescent="0.35">
      <c r="A437" s="454"/>
      <c r="B437" s="987"/>
      <c r="C437" s="86"/>
      <c r="D437" s="601"/>
      <c r="E437" s="602"/>
      <c r="F437" s="993">
        <f t="shared" si="5"/>
        <v>0</v>
      </c>
      <c r="G437" s="199"/>
      <c r="H437" s="453"/>
      <c r="I437" s="717"/>
      <c r="J437" s="455"/>
    </row>
    <row r="438" spans="1:10" ht="15" hidden="1" customHeight="1" x14ac:dyDescent="0.35">
      <c r="A438" s="454"/>
      <c r="B438" s="987"/>
      <c r="C438" s="86"/>
      <c r="D438" s="601"/>
      <c r="E438" s="602"/>
      <c r="F438" s="993">
        <f t="shared" si="5"/>
        <v>0</v>
      </c>
      <c r="G438" s="199"/>
      <c r="H438" s="453"/>
      <c r="I438" s="717"/>
      <c r="J438" s="455"/>
    </row>
    <row r="439" spans="1:10" ht="15" hidden="1" customHeight="1" x14ac:dyDescent="0.35">
      <c r="A439" s="454"/>
      <c r="B439" s="987"/>
      <c r="C439" s="86"/>
      <c r="D439" s="601"/>
      <c r="E439" s="602"/>
      <c r="F439" s="993">
        <f t="shared" si="5"/>
        <v>0</v>
      </c>
      <c r="G439" s="199"/>
      <c r="H439" s="453"/>
      <c r="I439" s="717"/>
      <c r="J439" s="455"/>
    </row>
    <row r="440" spans="1:10" ht="15" hidden="1" customHeight="1" x14ac:dyDescent="0.35">
      <c r="A440" s="454"/>
      <c r="B440" s="987"/>
      <c r="C440" s="86"/>
      <c r="D440" s="601"/>
      <c r="E440" s="602"/>
      <c r="F440" s="993">
        <f t="shared" si="5"/>
        <v>0</v>
      </c>
      <c r="G440" s="199"/>
      <c r="H440" s="453"/>
      <c r="I440" s="717"/>
      <c r="J440" s="455"/>
    </row>
    <row r="441" spans="1:10" ht="15" hidden="1" customHeight="1" x14ac:dyDescent="0.35">
      <c r="A441" s="454"/>
      <c r="B441" s="987"/>
      <c r="C441" s="86"/>
      <c r="D441" s="601"/>
      <c r="E441" s="602"/>
      <c r="F441" s="993">
        <f t="shared" si="5"/>
        <v>0</v>
      </c>
      <c r="G441" s="199"/>
      <c r="H441" s="453"/>
      <c r="I441" s="717"/>
      <c r="J441" s="455"/>
    </row>
    <row r="442" spans="1:10" ht="15" hidden="1" customHeight="1" x14ac:dyDescent="0.35">
      <c r="A442" s="454"/>
      <c r="B442" s="987"/>
      <c r="C442" s="86"/>
      <c r="D442" s="601"/>
      <c r="E442" s="602"/>
      <c r="F442" s="993">
        <f t="shared" si="5"/>
        <v>0</v>
      </c>
      <c r="G442" s="199"/>
      <c r="H442" s="453"/>
      <c r="I442" s="717"/>
      <c r="J442" s="455"/>
    </row>
    <row r="443" spans="1:10" ht="15" hidden="1" customHeight="1" x14ac:dyDescent="0.35">
      <c r="A443" s="454"/>
      <c r="B443" s="987"/>
      <c r="C443" s="86"/>
      <c r="D443" s="601"/>
      <c r="E443" s="602"/>
      <c r="F443" s="993">
        <f t="shared" si="5"/>
        <v>0</v>
      </c>
      <c r="G443" s="199"/>
      <c r="H443" s="453"/>
      <c r="I443" s="717"/>
      <c r="J443" s="455"/>
    </row>
    <row r="444" spans="1:10" ht="15" hidden="1" customHeight="1" x14ac:dyDescent="0.35">
      <c r="A444" s="454"/>
      <c r="B444" s="987"/>
      <c r="C444" s="86"/>
      <c r="D444" s="601"/>
      <c r="E444" s="602"/>
      <c r="F444" s="993">
        <f t="shared" si="5"/>
        <v>0</v>
      </c>
      <c r="G444" s="199"/>
      <c r="H444" s="453"/>
      <c r="I444" s="717"/>
      <c r="J444" s="455"/>
    </row>
    <row r="445" spans="1:10" ht="15" hidden="1" customHeight="1" x14ac:dyDescent="0.35">
      <c r="A445" s="454"/>
      <c r="B445" s="987"/>
      <c r="C445" s="86"/>
      <c r="D445" s="601"/>
      <c r="E445" s="602"/>
      <c r="F445" s="993">
        <f t="shared" si="5"/>
        <v>0</v>
      </c>
      <c r="G445" s="199"/>
      <c r="H445" s="453"/>
      <c r="I445" s="717"/>
      <c r="J445" s="455"/>
    </row>
    <row r="446" spans="1:10" ht="15" hidden="1" customHeight="1" x14ac:dyDescent="0.35">
      <c r="A446" s="454"/>
      <c r="B446" s="987"/>
      <c r="C446" s="86"/>
      <c r="D446" s="601"/>
      <c r="E446" s="602"/>
      <c r="F446" s="993">
        <f t="shared" si="5"/>
        <v>0</v>
      </c>
      <c r="G446" s="199"/>
      <c r="H446" s="453"/>
      <c r="I446" s="717"/>
      <c r="J446" s="455"/>
    </row>
    <row r="447" spans="1:10" ht="15" hidden="1" customHeight="1" x14ac:dyDescent="0.35">
      <c r="A447" s="454"/>
      <c r="B447" s="987"/>
      <c r="C447" s="86"/>
      <c r="D447" s="601"/>
      <c r="E447" s="602"/>
      <c r="F447" s="993">
        <f t="shared" si="5"/>
        <v>0</v>
      </c>
      <c r="G447" s="199"/>
      <c r="H447" s="453"/>
      <c r="I447" s="717"/>
      <c r="J447" s="455"/>
    </row>
    <row r="448" spans="1:10" ht="15" hidden="1" customHeight="1" x14ac:dyDescent="0.35">
      <c r="A448" s="454"/>
      <c r="B448" s="987"/>
      <c r="C448" s="86"/>
      <c r="D448" s="601"/>
      <c r="E448" s="602"/>
      <c r="F448" s="993">
        <f t="shared" si="5"/>
        <v>0</v>
      </c>
      <c r="G448" s="199"/>
      <c r="H448" s="453"/>
      <c r="I448" s="717"/>
      <c r="J448" s="455"/>
    </row>
    <row r="449" spans="1:10" ht="15" hidden="1" customHeight="1" x14ac:dyDescent="0.35">
      <c r="A449" s="454"/>
      <c r="B449" s="987"/>
      <c r="C449" s="86"/>
      <c r="D449" s="601"/>
      <c r="E449" s="602"/>
      <c r="F449" s="993">
        <f t="shared" si="5"/>
        <v>0</v>
      </c>
      <c r="G449" s="199"/>
      <c r="H449" s="453"/>
      <c r="I449" s="717"/>
      <c r="J449" s="455"/>
    </row>
    <row r="450" spans="1:10" ht="15" hidden="1" customHeight="1" x14ac:dyDescent="0.35">
      <c r="A450" s="454"/>
      <c r="B450" s="987"/>
      <c r="C450" s="86"/>
      <c r="D450" s="601"/>
      <c r="E450" s="602"/>
      <c r="F450" s="993">
        <f t="shared" si="5"/>
        <v>0</v>
      </c>
      <c r="G450" s="199"/>
      <c r="H450" s="453"/>
      <c r="I450" s="717"/>
      <c r="J450" s="455"/>
    </row>
    <row r="451" spans="1:10" ht="15" hidden="1" customHeight="1" x14ac:dyDescent="0.35">
      <c r="A451" s="454"/>
      <c r="B451" s="987"/>
      <c r="C451" s="86"/>
      <c r="D451" s="601"/>
      <c r="E451" s="602"/>
      <c r="F451" s="993">
        <f t="shared" si="5"/>
        <v>0</v>
      </c>
      <c r="G451" s="199"/>
      <c r="H451" s="453"/>
      <c r="I451" s="717"/>
      <c r="J451" s="455"/>
    </row>
    <row r="452" spans="1:10" ht="15" hidden="1" customHeight="1" x14ac:dyDescent="0.35">
      <c r="A452" s="454"/>
      <c r="B452" s="987"/>
      <c r="C452" s="86"/>
      <c r="D452" s="601"/>
      <c r="E452" s="602"/>
      <c r="F452" s="993">
        <f t="shared" si="5"/>
        <v>0</v>
      </c>
      <c r="G452" s="199"/>
      <c r="H452" s="453"/>
      <c r="I452" s="717"/>
      <c r="J452" s="455"/>
    </row>
    <row r="453" spans="1:10" ht="15" hidden="1" customHeight="1" x14ac:dyDescent="0.35">
      <c r="A453" s="454"/>
      <c r="B453" s="987"/>
      <c r="C453" s="86"/>
      <c r="D453" s="601"/>
      <c r="E453" s="602"/>
      <c r="F453" s="993">
        <f t="shared" si="5"/>
        <v>0</v>
      </c>
      <c r="G453" s="199"/>
      <c r="H453" s="453"/>
      <c r="I453" s="717"/>
      <c r="J453" s="455"/>
    </row>
    <row r="454" spans="1:10" ht="15" hidden="1" customHeight="1" x14ac:dyDescent="0.35">
      <c r="A454" s="454"/>
      <c r="B454" s="987"/>
      <c r="C454" s="86"/>
      <c r="D454" s="601"/>
      <c r="E454" s="602"/>
      <c r="F454" s="993">
        <f t="shared" si="5"/>
        <v>0</v>
      </c>
      <c r="G454" s="199"/>
      <c r="H454" s="453"/>
      <c r="I454" s="717"/>
      <c r="J454" s="455"/>
    </row>
    <row r="455" spans="1:10" ht="15" hidden="1" customHeight="1" x14ac:dyDescent="0.35">
      <c r="A455" s="454"/>
      <c r="B455" s="987"/>
      <c r="C455" s="86"/>
      <c r="D455" s="601"/>
      <c r="E455" s="602"/>
      <c r="F455" s="993">
        <f t="shared" si="5"/>
        <v>0</v>
      </c>
      <c r="G455" s="199"/>
      <c r="H455" s="453"/>
      <c r="I455" s="717"/>
      <c r="J455" s="455"/>
    </row>
    <row r="456" spans="1:10" ht="15" hidden="1" customHeight="1" x14ac:dyDescent="0.35">
      <c r="A456" s="454"/>
      <c r="B456" s="987"/>
      <c r="C456" s="86"/>
      <c r="D456" s="601"/>
      <c r="E456" s="602"/>
      <c r="F456" s="993">
        <f t="shared" si="5"/>
        <v>0</v>
      </c>
      <c r="G456" s="199"/>
      <c r="H456" s="453"/>
      <c r="I456" s="717"/>
      <c r="J456" s="455"/>
    </row>
    <row r="457" spans="1:10" ht="15" hidden="1" customHeight="1" x14ac:dyDescent="0.35">
      <c r="A457" s="454"/>
      <c r="B457" s="987"/>
      <c r="C457" s="86"/>
      <c r="D457" s="601"/>
      <c r="E457" s="602"/>
      <c r="F457" s="993">
        <f t="shared" si="5"/>
        <v>0</v>
      </c>
      <c r="G457" s="199"/>
      <c r="H457" s="453"/>
      <c r="I457" s="717"/>
      <c r="J457" s="455"/>
    </row>
    <row r="458" spans="1:10" ht="15" hidden="1" customHeight="1" x14ac:dyDescent="0.35">
      <c r="A458" s="454"/>
      <c r="B458" s="987"/>
      <c r="C458" s="86"/>
      <c r="D458" s="601"/>
      <c r="E458" s="602"/>
      <c r="F458" s="993">
        <f t="shared" si="5"/>
        <v>0</v>
      </c>
      <c r="G458" s="199"/>
      <c r="H458" s="453"/>
      <c r="I458" s="717"/>
      <c r="J458" s="455"/>
    </row>
    <row r="459" spans="1:10" ht="15" hidden="1" customHeight="1" x14ac:dyDescent="0.35">
      <c r="A459" s="454"/>
      <c r="B459" s="987"/>
      <c r="C459" s="86"/>
      <c r="D459" s="601"/>
      <c r="E459" s="602"/>
      <c r="F459" s="993">
        <f t="shared" si="5"/>
        <v>0</v>
      </c>
      <c r="G459" s="199"/>
      <c r="H459" s="453"/>
      <c r="I459" s="717"/>
      <c r="J459" s="455"/>
    </row>
    <row r="460" spans="1:10" ht="15" hidden="1" customHeight="1" x14ac:dyDescent="0.35">
      <c r="A460" s="454"/>
      <c r="B460" s="987"/>
      <c r="C460" s="86"/>
      <c r="D460" s="601"/>
      <c r="E460" s="602"/>
      <c r="F460" s="993">
        <f t="shared" si="5"/>
        <v>0</v>
      </c>
      <c r="G460" s="199"/>
      <c r="H460" s="453"/>
      <c r="I460" s="717"/>
      <c r="J460" s="455"/>
    </row>
    <row r="461" spans="1:10" ht="15" hidden="1" customHeight="1" x14ac:dyDescent="0.35">
      <c r="A461" s="454"/>
      <c r="B461" s="987"/>
      <c r="C461" s="86"/>
      <c r="D461" s="601"/>
      <c r="E461" s="602"/>
      <c r="F461" s="993">
        <f t="shared" si="5"/>
        <v>0</v>
      </c>
      <c r="G461" s="199"/>
      <c r="H461" s="453"/>
      <c r="I461" s="717"/>
      <c r="J461" s="455"/>
    </row>
    <row r="462" spans="1:10" ht="15" hidden="1" customHeight="1" x14ac:dyDescent="0.35">
      <c r="A462" s="454"/>
      <c r="B462" s="987"/>
      <c r="C462" s="86"/>
      <c r="D462" s="601"/>
      <c r="E462" s="602"/>
      <c r="F462" s="993">
        <f t="shared" si="5"/>
        <v>0</v>
      </c>
      <c r="G462" s="199"/>
      <c r="H462" s="453"/>
      <c r="I462" s="717"/>
      <c r="J462" s="455"/>
    </row>
    <row r="463" spans="1:10" ht="15" hidden="1" customHeight="1" x14ac:dyDescent="0.35">
      <c r="A463" s="454"/>
      <c r="B463" s="987"/>
      <c r="C463" s="86"/>
      <c r="D463" s="601"/>
      <c r="E463" s="602"/>
      <c r="F463" s="993">
        <f t="shared" si="5"/>
        <v>0</v>
      </c>
      <c r="G463" s="199"/>
      <c r="H463" s="453"/>
      <c r="I463" s="717"/>
      <c r="J463" s="455"/>
    </row>
    <row r="464" spans="1:10" ht="15" hidden="1" customHeight="1" x14ac:dyDescent="0.35">
      <c r="A464" s="454"/>
      <c r="B464" s="987"/>
      <c r="C464" s="86"/>
      <c r="D464" s="601"/>
      <c r="E464" s="602"/>
      <c r="F464" s="993">
        <f t="shared" si="5"/>
        <v>0</v>
      </c>
      <c r="G464" s="199"/>
      <c r="H464" s="453"/>
      <c r="I464" s="717"/>
      <c r="J464" s="455"/>
    </row>
    <row r="465" spans="1:10" ht="15" hidden="1" customHeight="1" x14ac:dyDescent="0.35">
      <c r="A465" s="454"/>
      <c r="B465" s="987"/>
      <c r="C465" s="86"/>
      <c r="D465" s="601"/>
      <c r="E465" s="602"/>
      <c r="F465" s="993">
        <f t="shared" si="5"/>
        <v>0</v>
      </c>
      <c r="G465" s="199"/>
      <c r="H465" s="453"/>
      <c r="I465" s="717"/>
      <c r="J465" s="455"/>
    </row>
    <row r="466" spans="1:10" ht="15" hidden="1" customHeight="1" x14ac:dyDescent="0.35">
      <c r="A466" s="454"/>
      <c r="B466" s="987"/>
      <c r="C466" s="86"/>
      <c r="D466" s="601"/>
      <c r="E466" s="602"/>
      <c r="F466" s="993">
        <f t="shared" si="5"/>
        <v>0</v>
      </c>
      <c r="G466" s="199"/>
      <c r="H466" s="453"/>
      <c r="I466" s="717"/>
      <c r="J466" s="455"/>
    </row>
    <row r="467" spans="1:10" ht="15" hidden="1" customHeight="1" x14ac:dyDescent="0.35">
      <c r="A467" s="454"/>
      <c r="B467" s="987"/>
      <c r="C467" s="86"/>
      <c r="D467" s="601"/>
      <c r="E467" s="602"/>
      <c r="F467" s="993">
        <f t="shared" si="5"/>
        <v>0</v>
      </c>
      <c r="G467" s="199"/>
      <c r="H467" s="453"/>
      <c r="I467" s="717"/>
      <c r="J467" s="455"/>
    </row>
    <row r="468" spans="1:10" ht="15" hidden="1" customHeight="1" x14ac:dyDescent="0.35">
      <c r="A468" s="454"/>
      <c r="B468" s="987"/>
      <c r="C468" s="86"/>
      <c r="D468" s="601"/>
      <c r="E468" s="602"/>
      <c r="F468" s="993">
        <f t="shared" si="5"/>
        <v>0</v>
      </c>
      <c r="G468" s="199"/>
      <c r="H468" s="453"/>
      <c r="I468" s="717"/>
      <c r="J468" s="455"/>
    </row>
    <row r="469" spans="1:10" ht="15" hidden="1" customHeight="1" x14ac:dyDescent="0.35">
      <c r="A469" s="454"/>
      <c r="B469" s="987"/>
      <c r="C469" s="86"/>
      <c r="D469" s="601"/>
      <c r="E469" s="602"/>
      <c r="F469" s="993">
        <f t="shared" si="5"/>
        <v>0</v>
      </c>
      <c r="G469" s="199"/>
      <c r="H469" s="453"/>
      <c r="I469" s="717"/>
      <c r="J469" s="455"/>
    </row>
    <row r="470" spans="1:10" ht="15" hidden="1" customHeight="1" x14ac:dyDescent="0.35">
      <c r="A470" s="454"/>
      <c r="B470" s="987"/>
      <c r="C470" s="86"/>
      <c r="D470" s="601"/>
      <c r="E470" s="602"/>
      <c r="F470" s="993">
        <f t="shared" si="5"/>
        <v>0</v>
      </c>
      <c r="G470" s="199"/>
      <c r="H470" s="453"/>
      <c r="I470" s="717"/>
      <c r="J470" s="455"/>
    </row>
    <row r="471" spans="1:10" ht="15" hidden="1" customHeight="1" x14ac:dyDescent="0.35">
      <c r="A471" s="454"/>
      <c r="B471" s="987"/>
      <c r="C471" s="86"/>
      <c r="D471" s="601"/>
      <c r="E471" s="602"/>
      <c r="F471" s="993">
        <f t="shared" si="5"/>
        <v>0</v>
      </c>
      <c r="G471" s="199"/>
      <c r="H471" s="453"/>
      <c r="I471" s="717"/>
      <c r="J471" s="455"/>
    </row>
    <row r="472" spans="1:10" ht="15" hidden="1" customHeight="1" x14ac:dyDescent="0.35">
      <c r="A472" s="454"/>
      <c r="B472" s="987"/>
      <c r="C472" s="86"/>
      <c r="D472" s="601"/>
      <c r="E472" s="602"/>
      <c r="F472" s="993">
        <f t="shared" si="5"/>
        <v>0</v>
      </c>
      <c r="G472" s="199"/>
      <c r="H472" s="453"/>
      <c r="I472" s="717"/>
      <c r="J472" s="455"/>
    </row>
    <row r="473" spans="1:10" ht="15" hidden="1" customHeight="1" x14ac:dyDescent="0.35">
      <c r="A473" s="454"/>
      <c r="B473" s="987"/>
      <c r="C473" s="86"/>
      <c r="D473" s="601"/>
      <c r="E473" s="602"/>
      <c r="F473" s="993">
        <f t="shared" si="5"/>
        <v>0</v>
      </c>
      <c r="G473" s="199"/>
      <c r="H473" s="453"/>
      <c r="I473" s="717"/>
      <c r="J473" s="455"/>
    </row>
    <row r="474" spans="1:10" ht="15" hidden="1" customHeight="1" x14ac:dyDescent="0.35">
      <c r="A474" s="454"/>
      <c r="B474" s="987"/>
      <c r="C474" s="86"/>
      <c r="D474" s="601"/>
      <c r="E474" s="602"/>
      <c r="F474" s="993">
        <f t="shared" si="5"/>
        <v>0</v>
      </c>
      <c r="G474" s="199"/>
      <c r="H474" s="453"/>
      <c r="I474" s="717"/>
      <c r="J474" s="455"/>
    </row>
    <row r="475" spans="1:10" ht="15" hidden="1" customHeight="1" x14ac:dyDescent="0.35">
      <c r="A475" s="454"/>
      <c r="B475" s="987"/>
      <c r="C475" s="86"/>
      <c r="D475" s="601"/>
      <c r="E475" s="602"/>
      <c r="F475" s="993">
        <f t="shared" si="5"/>
        <v>0</v>
      </c>
      <c r="G475" s="199"/>
      <c r="H475" s="453"/>
      <c r="I475" s="717"/>
      <c r="J475" s="455"/>
    </row>
    <row r="476" spans="1:10" ht="15" hidden="1" customHeight="1" x14ac:dyDescent="0.35">
      <c r="A476" s="454"/>
      <c r="B476" s="987"/>
      <c r="C476" s="86"/>
      <c r="D476" s="601"/>
      <c r="E476" s="602"/>
      <c r="F476" s="993">
        <f t="shared" si="5"/>
        <v>0</v>
      </c>
      <c r="G476" s="199"/>
      <c r="H476" s="453"/>
      <c r="I476" s="717"/>
      <c r="J476" s="455"/>
    </row>
    <row r="477" spans="1:10" ht="15" hidden="1" customHeight="1" x14ac:dyDescent="0.35">
      <c r="A477" s="454"/>
      <c r="B477" s="987"/>
      <c r="C477" s="86"/>
      <c r="D477" s="601"/>
      <c r="E477" s="602"/>
      <c r="F477" s="993">
        <f t="shared" ref="F477:F540" si="6">D477+E477</f>
        <v>0</v>
      </c>
      <c r="G477" s="199"/>
      <c r="H477" s="453"/>
      <c r="I477" s="717"/>
      <c r="J477" s="455"/>
    </row>
    <row r="478" spans="1:10" ht="15" hidden="1" customHeight="1" x14ac:dyDescent="0.35">
      <c r="A478" s="454"/>
      <c r="B478" s="987"/>
      <c r="C478" s="86"/>
      <c r="D478" s="601"/>
      <c r="E478" s="602"/>
      <c r="F478" s="993">
        <f t="shared" si="6"/>
        <v>0</v>
      </c>
      <c r="G478" s="199"/>
      <c r="H478" s="453"/>
      <c r="I478" s="717"/>
      <c r="J478" s="455"/>
    </row>
    <row r="479" spans="1:10" ht="15" hidden="1" customHeight="1" x14ac:dyDescent="0.35">
      <c r="A479" s="454"/>
      <c r="B479" s="987"/>
      <c r="C479" s="86"/>
      <c r="D479" s="601"/>
      <c r="E479" s="602"/>
      <c r="F479" s="993">
        <f t="shared" si="6"/>
        <v>0</v>
      </c>
      <c r="G479" s="199"/>
      <c r="H479" s="453"/>
      <c r="I479" s="717"/>
      <c r="J479" s="455"/>
    </row>
    <row r="480" spans="1:10" ht="15" hidden="1" customHeight="1" x14ac:dyDescent="0.35">
      <c r="A480" s="454"/>
      <c r="B480" s="987"/>
      <c r="C480" s="86"/>
      <c r="D480" s="601"/>
      <c r="E480" s="602"/>
      <c r="F480" s="993">
        <f t="shared" si="6"/>
        <v>0</v>
      </c>
      <c r="G480" s="199"/>
      <c r="H480" s="453"/>
      <c r="I480" s="717"/>
      <c r="J480" s="455"/>
    </row>
    <row r="481" spans="1:10" ht="15" hidden="1" customHeight="1" x14ac:dyDescent="0.35">
      <c r="A481" s="454"/>
      <c r="B481" s="987"/>
      <c r="C481" s="86"/>
      <c r="D481" s="601"/>
      <c r="E481" s="602"/>
      <c r="F481" s="993">
        <f t="shared" si="6"/>
        <v>0</v>
      </c>
      <c r="G481" s="199"/>
      <c r="H481" s="453"/>
      <c r="I481" s="717"/>
      <c r="J481" s="455"/>
    </row>
    <row r="482" spans="1:10" ht="15" hidden="1" customHeight="1" x14ac:dyDescent="0.35">
      <c r="A482" s="454"/>
      <c r="B482" s="987"/>
      <c r="C482" s="86"/>
      <c r="D482" s="601"/>
      <c r="E482" s="602"/>
      <c r="F482" s="993">
        <f t="shared" si="6"/>
        <v>0</v>
      </c>
      <c r="G482" s="199"/>
      <c r="H482" s="453"/>
      <c r="I482" s="717"/>
      <c r="J482" s="455"/>
    </row>
    <row r="483" spans="1:10" ht="15" hidden="1" customHeight="1" x14ac:dyDescent="0.35">
      <c r="A483" s="454"/>
      <c r="B483" s="987"/>
      <c r="C483" s="86"/>
      <c r="D483" s="601"/>
      <c r="E483" s="602"/>
      <c r="F483" s="993">
        <f t="shared" si="6"/>
        <v>0</v>
      </c>
      <c r="G483" s="199"/>
      <c r="H483" s="453"/>
      <c r="I483" s="717"/>
      <c r="J483" s="455"/>
    </row>
    <row r="484" spans="1:10" ht="15" hidden="1" customHeight="1" x14ac:dyDescent="0.35">
      <c r="A484" s="454"/>
      <c r="B484" s="987"/>
      <c r="C484" s="86"/>
      <c r="D484" s="601"/>
      <c r="E484" s="602"/>
      <c r="F484" s="993">
        <f t="shared" si="6"/>
        <v>0</v>
      </c>
      <c r="G484" s="199"/>
      <c r="H484" s="453"/>
      <c r="I484" s="717"/>
      <c r="J484" s="455"/>
    </row>
    <row r="485" spans="1:10" ht="15" hidden="1" customHeight="1" x14ac:dyDescent="0.35">
      <c r="A485" s="454"/>
      <c r="B485" s="987"/>
      <c r="C485" s="86"/>
      <c r="D485" s="601"/>
      <c r="E485" s="602"/>
      <c r="F485" s="993">
        <f t="shared" si="6"/>
        <v>0</v>
      </c>
      <c r="G485" s="199"/>
      <c r="H485" s="453"/>
      <c r="I485" s="717"/>
      <c r="J485" s="455"/>
    </row>
    <row r="486" spans="1:10" ht="15" hidden="1" customHeight="1" x14ac:dyDescent="0.35">
      <c r="A486" s="454"/>
      <c r="B486" s="987"/>
      <c r="C486" s="86"/>
      <c r="D486" s="601"/>
      <c r="E486" s="602"/>
      <c r="F486" s="993">
        <f t="shared" si="6"/>
        <v>0</v>
      </c>
      <c r="G486" s="199"/>
      <c r="H486" s="453"/>
      <c r="I486" s="717"/>
      <c r="J486" s="455"/>
    </row>
    <row r="487" spans="1:10" ht="15" hidden="1" customHeight="1" x14ac:dyDescent="0.35">
      <c r="A487" s="454"/>
      <c r="B487" s="987"/>
      <c r="C487" s="86"/>
      <c r="D487" s="601"/>
      <c r="E487" s="602"/>
      <c r="F487" s="993">
        <f t="shared" si="6"/>
        <v>0</v>
      </c>
      <c r="G487" s="199"/>
      <c r="H487" s="453"/>
      <c r="I487" s="717"/>
      <c r="J487" s="455"/>
    </row>
    <row r="488" spans="1:10" ht="15" hidden="1" customHeight="1" x14ac:dyDescent="0.35">
      <c r="A488" s="454"/>
      <c r="B488" s="987"/>
      <c r="C488" s="86"/>
      <c r="D488" s="601"/>
      <c r="E488" s="602"/>
      <c r="F488" s="993">
        <f t="shared" si="6"/>
        <v>0</v>
      </c>
      <c r="G488" s="199"/>
      <c r="H488" s="453"/>
      <c r="I488" s="717"/>
      <c r="J488" s="455"/>
    </row>
    <row r="489" spans="1:10" ht="15" hidden="1" customHeight="1" x14ac:dyDescent="0.35">
      <c r="A489" s="454"/>
      <c r="B489" s="987"/>
      <c r="C489" s="86"/>
      <c r="D489" s="601"/>
      <c r="E489" s="602"/>
      <c r="F489" s="993">
        <f t="shared" si="6"/>
        <v>0</v>
      </c>
      <c r="G489" s="199"/>
      <c r="H489" s="453"/>
      <c r="I489" s="717"/>
      <c r="J489" s="455"/>
    </row>
    <row r="490" spans="1:10" ht="15" hidden="1" customHeight="1" x14ac:dyDescent="0.35">
      <c r="A490" s="454"/>
      <c r="B490" s="987"/>
      <c r="C490" s="86"/>
      <c r="D490" s="601"/>
      <c r="E490" s="602"/>
      <c r="F490" s="993">
        <f t="shared" si="6"/>
        <v>0</v>
      </c>
      <c r="G490" s="199"/>
      <c r="H490" s="453"/>
      <c r="I490" s="717"/>
      <c r="J490" s="455"/>
    </row>
    <row r="491" spans="1:10" ht="15" hidden="1" customHeight="1" x14ac:dyDescent="0.35">
      <c r="A491" s="454"/>
      <c r="B491" s="987"/>
      <c r="C491" s="86"/>
      <c r="D491" s="601"/>
      <c r="E491" s="602"/>
      <c r="F491" s="993">
        <f t="shared" si="6"/>
        <v>0</v>
      </c>
      <c r="G491" s="199"/>
      <c r="H491" s="453"/>
      <c r="I491" s="717"/>
      <c r="J491" s="455"/>
    </row>
    <row r="492" spans="1:10" ht="15" hidden="1" customHeight="1" x14ac:dyDescent="0.35">
      <c r="A492" s="454"/>
      <c r="B492" s="987"/>
      <c r="C492" s="86"/>
      <c r="D492" s="601"/>
      <c r="E492" s="602"/>
      <c r="F492" s="993">
        <f t="shared" si="6"/>
        <v>0</v>
      </c>
      <c r="G492" s="199"/>
      <c r="H492" s="453"/>
      <c r="I492" s="717"/>
      <c r="J492" s="455"/>
    </row>
    <row r="493" spans="1:10" ht="15" hidden="1" customHeight="1" x14ac:dyDescent="0.35">
      <c r="A493" s="454"/>
      <c r="B493" s="987"/>
      <c r="C493" s="86"/>
      <c r="D493" s="601"/>
      <c r="E493" s="602"/>
      <c r="F493" s="993">
        <f t="shared" si="6"/>
        <v>0</v>
      </c>
      <c r="G493" s="199"/>
      <c r="H493" s="453"/>
      <c r="I493" s="717"/>
      <c r="J493" s="455"/>
    </row>
    <row r="494" spans="1:10" ht="15" hidden="1" customHeight="1" x14ac:dyDescent="0.35">
      <c r="A494" s="454"/>
      <c r="B494" s="987"/>
      <c r="C494" s="86"/>
      <c r="D494" s="601"/>
      <c r="E494" s="602"/>
      <c r="F494" s="993">
        <f t="shared" si="6"/>
        <v>0</v>
      </c>
      <c r="G494" s="199"/>
      <c r="H494" s="453"/>
      <c r="I494" s="717"/>
      <c r="J494" s="455"/>
    </row>
    <row r="495" spans="1:10" ht="15" hidden="1" customHeight="1" x14ac:dyDescent="0.35">
      <c r="A495" s="454"/>
      <c r="B495" s="987"/>
      <c r="C495" s="86"/>
      <c r="D495" s="601"/>
      <c r="E495" s="602"/>
      <c r="F495" s="993">
        <f t="shared" si="6"/>
        <v>0</v>
      </c>
      <c r="G495" s="199"/>
      <c r="H495" s="453"/>
      <c r="I495" s="717"/>
      <c r="J495" s="455"/>
    </row>
    <row r="496" spans="1:10" ht="15" hidden="1" customHeight="1" x14ac:dyDescent="0.35">
      <c r="A496" s="454"/>
      <c r="B496" s="987"/>
      <c r="C496" s="86"/>
      <c r="D496" s="601"/>
      <c r="E496" s="602"/>
      <c r="F496" s="993">
        <f t="shared" si="6"/>
        <v>0</v>
      </c>
      <c r="G496" s="199"/>
      <c r="H496" s="453"/>
      <c r="I496" s="717"/>
      <c r="J496" s="455"/>
    </row>
    <row r="497" spans="1:10" ht="15" hidden="1" customHeight="1" x14ac:dyDescent="0.35">
      <c r="A497" s="454"/>
      <c r="B497" s="987"/>
      <c r="C497" s="86"/>
      <c r="D497" s="601"/>
      <c r="E497" s="602"/>
      <c r="F497" s="993">
        <f t="shared" si="6"/>
        <v>0</v>
      </c>
      <c r="G497" s="199"/>
      <c r="H497" s="453"/>
      <c r="I497" s="717"/>
      <c r="J497" s="455"/>
    </row>
    <row r="498" spans="1:10" ht="15" hidden="1" customHeight="1" x14ac:dyDescent="0.35">
      <c r="A498" s="454"/>
      <c r="B498" s="987"/>
      <c r="C498" s="86"/>
      <c r="D498" s="601"/>
      <c r="E498" s="602"/>
      <c r="F498" s="993">
        <f t="shared" si="6"/>
        <v>0</v>
      </c>
      <c r="G498" s="199"/>
      <c r="H498" s="453"/>
      <c r="I498" s="717"/>
      <c r="J498" s="455"/>
    </row>
    <row r="499" spans="1:10" ht="15" hidden="1" customHeight="1" x14ac:dyDescent="0.35">
      <c r="A499" s="454"/>
      <c r="B499" s="987"/>
      <c r="C499" s="86"/>
      <c r="D499" s="601"/>
      <c r="E499" s="602"/>
      <c r="F499" s="993">
        <f t="shared" si="6"/>
        <v>0</v>
      </c>
      <c r="G499" s="199"/>
      <c r="H499" s="453"/>
      <c r="I499" s="717"/>
      <c r="J499" s="455"/>
    </row>
    <row r="500" spans="1:10" ht="15" hidden="1" customHeight="1" x14ac:dyDescent="0.35">
      <c r="A500" s="454"/>
      <c r="B500" s="987"/>
      <c r="C500" s="86"/>
      <c r="D500" s="601"/>
      <c r="E500" s="602"/>
      <c r="F500" s="993">
        <f t="shared" si="6"/>
        <v>0</v>
      </c>
      <c r="G500" s="199"/>
      <c r="H500" s="453"/>
      <c r="I500" s="717"/>
      <c r="J500" s="455"/>
    </row>
    <row r="501" spans="1:10" ht="15" hidden="1" customHeight="1" x14ac:dyDescent="0.35">
      <c r="A501" s="454"/>
      <c r="B501" s="987"/>
      <c r="C501" s="86"/>
      <c r="D501" s="601"/>
      <c r="E501" s="602"/>
      <c r="F501" s="993">
        <f t="shared" si="6"/>
        <v>0</v>
      </c>
      <c r="G501" s="199"/>
      <c r="H501" s="453"/>
      <c r="I501" s="717"/>
      <c r="J501" s="455"/>
    </row>
    <row r="502" spans="1:10" ht="15" hidden="1" customHeight="1" x14ac:dyDescent="0.35">
      <c r="A502" s="454"/>
      <c r="B502" s="987"/>
      <c r="C502" s="86"/>
      <c r="D502" s="601"/>
      <c r="E502" s="602"/>
      <c r="F502" s="993">
        <f t="shared" si="6"/>
        <v>0</v>
      </c>
      <c r="G502" s="199"/>
      <c r="H502" s="453"/>
      <c r="I502" s="717"/>
      <c r="J502" s="455"/>
    </row>
    <row r="503" spans="1:10" ht="15" hidden="1" customHeight="1" x14ac:dyDescent="0.35">
      <c r="A503" s="454"/>
      <c r="B503" s="987"/>
      <c r="C503" s="86"/>
      <c r="D503" s="601"/>
      <c r="E503" s="602"/>
      <c r="F503" s="993">
        <f t="shared" si="6"/>
        <v>0</v>
      </c>
      <c r="G503" s="199"/>
      <c r="H503" s="453"/>
      <c r="I503" s="717"/>
      <c r="J503" s="455"/>
    </row>
    <row r="504" spans="1:10" ht="15" hidden="1" customHeight="1" x14ac:dyDescent="0.35">
      <c r="A504" s="454"/>
      <c r="B504" s="987"/>
      <c r="C504" s="86"/>
      <c r="D504" s="601"/>
      <c r="E504" s="602"/>
      <c r="F504" s="993">
        <f t="shared" si="6"/>
        <v>0</v>
      </c>
      <c r="G504" s="199"/>
      <c r="H504" s="453"/>
      <c r="I504" s="717"/>
      <c r="J504" s="455"/>
    </row>
    <row r="505" spans="1:10" ht="15" hidden="1" customHeight="1" x14ac:dyDescent="0.35">
      <c r="A505" s="454"/>
      <c r="B505" s="987"/>
      <c r="C505" s="86"/>
      <c r="D505" s="601"/>
      <c r="E505" s="602"/>
      <c r="F505" s="993">
        <f t="shared" si="6"/>
        <v>0</v>
      </c>
      <c r="G505" s="199"/>
      <c r="H505" s="453"/>
      <c r="I505" s="717"/>
      <c r="J505" s="455"/>
    </row>
    <row r="506" spans="1:10" s="205" customFormat="1" ht="15" hidden="1" customHeight="1" x14ac:dyDescent="0.35">
      <c r="A506" s="456"/>
      <c r="B506" s="988"/>
      <c r="C506" s="86"/>
      <c r="D506" s="603"/>
      <c r="E506" s="604"/>
      <c r="F506" s="993">
        <f t="shared" si="6"/>
        <v>0</v>
      </c>
      <c r="G506" s="203"/>
      <c r="H506" s="453"/>
      <c r="I506" s="719"/>
      <c r="J506" s="459"/>
    </row>
    <row r="507" spans="1:10" s="205" customFormat="1" ht="15" hidden="1" customHeight="1" x14ac:dyDescent="0.35">
      <c r="A507" s="456"/>
      <c r="B507" s="988"/>
      <c r="C507" s="86"/>
      <c r="D507" s="603"/>
      <c r="E507" s="604"/>
      <c r="F507" s="993">
        <f t="shared" si="6"/>
        <v>0</v>
      </c>
      <c r="G507" s="203"/>
      <c r="H507" s="453"/>
      <c r="I507" s="719"/>
      <c r="J507" s="459"/>
    </row>
    <row r="508" spans="1:10" s="205" customFormat="1" ht="15" hidden="1" customHeight="1" x14ac:dyDescent="0.35">
      <c r="A508" s="456"/>
      <c r="B508" s="988"/>
      <c r="C508" s="86"/>
      <c r="D508" s="603"/>
      <c r="E508" s="604"/>
      <c r="F508" s="993">
        <f t="shared" si="6"/>
        <v>0</v>
      </c>
      <c r="G508" s="203"/>
      <c r="H508" s="453"/>
      <c r="I508" s="719"/>
      <c r="J508" s="459"/>
    </row>
    <row r="509" spans="1:10" s="205" customFormat="1" ht="15" hidden="1" customHeight="1" x14ac:dyDescent="0.35">
      <c r="A509" s="456"/>
      <c r="B509" s="988"/>
      <c r="C509" s="86"/>
      <c r="D509" s="603"/>
      <c r="E509" s="604"/>
      <c r="F509" s="993">
        <f t="shared" si="6"/>
        <v>0</v>
      </c>
      <c r="G509" s="203"/>
      <c r="H509" s="453"/>
      <c r="I509" s="719"/>
      <c r="J509" s="459"/>
    </row>
    <row r="510" spans="1:10" s="205" customFormat="1" ht="15" hidden="1" customHeight="1" x14ac:dyDescent="0.35">
      <c r="A510" s="456"/>
      <c r="B510" s="988"/>
      <c r="C510" s="86"/>
      <c r="D510" s="603"/>
      <c r="E510" s="604"/>
      <c r="F510" s="993">
        <f t="shared" si="6"/>
        <v>0</v>
      </c>
      <c r="G510" s="203"/>
      <c r="H510" s="453"/>
      <c r="I510" s="719"/>
      <c r="J510" s="459"/>
    </row>
    <row r="511" spans="1:10" s="205" customFormat="1" ht="15" hidden="1" customHeight="1" x14ac:dyDescent="0.35">
      <c r="A511" s="456"/>
      <c r="B511" s="988"/>
      <c r="C511" s="86"/>
      <c r="D511" s="603"/>
      <c r="E511" s="604"/>
      <c r="F511" s="993">
        <f t="shared" si="6"/>
        <v>0</v>
      </c>
      <c r="G511" s="203"/>
      <c r="H511" s="453"/>
      <c r="I511" s="719"/>
      <c r="J511" s="459"/>
    </row>
    <row r="512" spans="1:10" s="205" customFormat="1" ht="15" hidden="1" customHeight="1" thickBot="1" x14ac:dyDescent="0.4">
      <c r="A512" s="456"/>
      <c r="B512" s="988"/>
      <c r="C512" s="461"/>
      <c r="D512" s="603"/>
      <c r="E512" s="604"/>
      <c r="F512" s="993">
        <f t="shared" si="6"/>
        <v>0</v>
      </c>
      <c r="G512" s="203"/>
      <c r="H512" s="453"/>
      <c r="I512" s="719"/>
      <c r="J512" s="462"/>
    </row>
    <row r="513" spans="1:10" ht="15" customHeight="1" thickBot="1" x14ac:dyDescent="0.4">
      <c r="A513" s="454"/>
      <c r="B513" s="987"/>
      <c r="C513" s="112" t="s">
        <v>1913</v>
      </c>
      <c r="D513" s="1000">
        <f>SUM(D514:D613)</f>
        <v>0</v>
      </c>
      <c r="E513" s="1000">
        <f>SUM(E514:E613)</f>
        <v>0</v>
      </c>
      <c r="F513" s="930">
        <f>SUM(F514:F613)</f>
        <v>0</v>
      </c>
      <c r="G513" s="199"/>
      <c r="H513" s="453" t="s">
        <v>978</v>
      </c>
      <c r="I513" s="718">
        <f>Form3!G18+Form3!H18</f>
        <v>0</v>
      </c>
      <c r="J513" s="460"/>
    </row>
    <row r="514" spans="1:10" ht="15" customHeight="1" x14ac:dyDescent="0.35">
      <c r="A514" s="454"/>
      <c r="B514" s="987"/>
      <c r="C514" s="1500"/>
      <c r="D514" s="588"/>
      <c r="E514" s="588"/>
      <c r="F514" s="993">
        <f t="shared" si="6"/>
        <v>0</v>
      </c>
      <c r="G514" s="199"/>
      <c r="H514" s="453"/>
      <c r="I514" s="717"/>
      <c r="J514" s="455"/>
    </row>
    <row r="515" spans="1:10" ht="15" customHeight="1" x14ac:dyDescent="0.35">
      <c r="A515" s="454"/>
      <c r="B515" s="987"/>
      <c r="C515" s="1500"/>
      <c r="D515" s="601"/>
      <c r="E515" s="602"/>
      <c r="F515" s="993">
        <f t="shared" si="6"/>
        <v>0</v>
      </c>
      <c r="G515" s="199"/>
      <c r="H515" s="453"/>
      <c r="I515" s="717"/>
      <c r="J515" s="455"/>
    </row>
    <row r="516" spans="1:10" ht="15" customHeight="1" x14ac:dyDescent="0.35">
      <c r="A516" s="454"/>
      <c r="B516" s="987"/>
      <c r="C516" s="1500"/>
      <c r="D516" s="601"/>
      <c r="E516" s="602"/>
      <c r="F516" s="993">
        <f t="shared" si="6"/>
        <v>0</v>
      </c>
      <c r="G516" s="199"/>
      <c r="H516" s="453"/>
      <c r="I516" s="717"/>
      <c r="J516" s="455"/>
    </row>
    <row r="517" spans="1:10" ht="15" customHeight="1" x14ac:dyDescent="0.35">
      <c r="A517" s="454"/>
      <c r="B517" s="987"/>
      <c r="C517" s="1500"/>
      <c r="D517" s="601"/>
      <c r="E517" s="602"/>
      <c r="F517" s="993">
        <f t="shared" si="6"/>
        <v>0</v>
      </c>
      <c r="G517" s="199"/>
      <c r="H517" s="453"/>
      <c r="I517" s="717"/>
      <c r="J517" s="455"/>
    </row>
    <row r="518" spans="1:10" ht="15" customHeight="1" x14ac:dyDescent="0.35">
      <c r="A518" s="454"/>
      <c r="B518" s="987"/>
      <c r="C518" s="1500"/>
      <c r="D518" s="601"/>
      <c r="E518" s="602"/>
      <c r="F518" s="993">
        <f t="shared" si="6"/>
        <v>0</v>
      </c>
      <c r="G518" s="199"/>
      <c r="H518" s="453"/>
      <c r="I518" s="717"/>
      <c r="J518" s="455"/>
    </row>
    <row r="519" spans="1:10" ht="15" customHeight="1" x14ac:dyDescent="0.35">
      <c r="A519" s="454"/>
      <c r="B519" s="987"/>
      <c r="C519" s="1500"/>
      <c r="D519" s="601"/>
      <c r="E519" s="602"/>
      <c r="F519" s="993">
        <f t="shared" si="6"/>
        <v>0</v>
      </c>
      <c r="G519" s="199"/>
      <c r="H519" s="453"/>
      <c r="I519" s="717"/>
      <c r="J519" s="455"/>
    </row>
    <row r="520" spans="1:10" ht="15" customHeight="1" x14ac:dyDescent="0.35">
      <c r="A520" s="454"/>
      <c r="B520" s="987"/>
      <c r="C520" s="1500"/>
      <c r="D520" s="601"/>
      <c r="E520" s="602"/>
      <c r="F520" s="993">
        <f t="shared" si="6"/>
        <v>0</v>
      </c>
      <c r="G520" s="199"/>
      <c r="H520" s="453"/>
      <c r="I520" s="717"/>
      <c r="J520" s="455"/>
    </row>
    <row r="521" spans="1:10" ht="15" customHeight="1" x14ac:dyDescent="0.35">
      <c r="A521" s="454"/>
      <c r="B521" s="987"/>
      <c r="C521" s="1500"/>
      <c r="D521" s="601"/>
      <c r="E521" s="602"/>
      <c r="F521" s="993">
        <f t="shared" si="6"/>
        <v>0</v>
      </c>
      <c r="G521" s="199"/>
      <c r="H521" s="453"/>
      <c r="I521" s="717"/>
      <c r="J521" s="455"/>
    </row>
    <row r="522" spans="1:10" ht="15" customHeight="1" x14ac:dyDescent="0.35">
      <c r="A522" s="454"/>
      <c r="B522" s="987"/>
      <c r="C522" s="1500"/>
      <c r="D522" s="601"/>
      <c r="E522" s="602"/>
      <c r="F522" s="993">
        <f t="shared" si="6"/>
        <v>0</v>
      </c>
      <c r="G522" s="199"/>
      <c r="H522" s="453"/>
      <c r="I522" s="717"/>
      <c r="J522" s="455"/>
    </row>
    <row r="523" spans="1:10" ht="15" customHeight="1" thickBot="1" x14ac:dyDescent="0.4">
      <c r="A523" s="454"/>
      <c r="B523" s="987"/>
      <c r="C523" s="1500"/>
      <c r="D523" s="601"/>
      <c r="E523" s="602"/>
      <c r="F523" s="993">
        <f t="shared" si="6"/>
        <v>0</v>
      </c>
      <c r="G523" s="199"/>
      <c r="H523" s="453"/>
      <c r="I523" s="717"/>
      <c r="J523" s="455"/>
    </row>
    <row r="524" spans="1:10" ht="15" hidden="1" customHeight="1" x14ac:dyDescent="0.35">
      <c r="A524" s="454"/>
      <c r="B524" s="987"/>
      <c r="C524" s="86"/>
      <c r="D524" s="601"/>
      <c r="E524" s="602"/>
      <c r="F524" s="993">
        <f t="shared" si="6"/>
        <v>0</v>
      </c>
      <c r="G524" s="199"/>
      <c r="H524" s="453"/>
      <c r="I524" s="717"/>
      <c r="J524" s="455"/>
    </row>
    <row r="525" spans="1:10" ht="15" hidden="1" customHeight="1" x14ac:dyDescent="0.35">
      <c r="A525" s="454"/>
      <c r="B525" s="987"/>
      <c r="C525" s="86"/>
      <c r="D525" s="601"/>
      <c r="E525" s="602"/>
      <c r="F525" s="993">
        <f t="shared" si="6"/>
        <v>0</v>
      </c>
      <c r="G525" s="199"/>
      <c r="H525" s="453"/>
      <c r="I525" s="717"/>
      <c r="J525" s="455"/>
    </row>
    <row r="526" spans="1:10" ht="15" hidden="1" customHeight="1" x14ac:dyDescent="0.35">
      <c r="A526" s="454"/>
      <c r="B526" s="987"/>
      <c r="C526" s="86"/>
      <c r="D526" s="601"/>
      <c r="E526" s="602"/>
      <c r="F526" s="993">
        <f t="shared" si="6"/>
        <v>0</v>
      </c>
      <c r="G526" s="199"/>
      <c r="H526" s="453"/>
      <c r="I526" s="717"/>
      <c r="J526" s="455"/>
    </row>
    <row r="527" spans="1:10" ht="15" hidden="1" customHeight="1" x14ac:dyDescent="0.35">
      <c r="A527" s="454"/>
      <c r="B527" s="987"/>
      <c r="C527" s="86"/>
      <c r="D527" s="601"/>
      <c r="E527" s="602"/>
      <c r="F527" s="993">
        <f t="shared" si="6"/>
        <v>0</v>
      </c>
      <c r="G527" s="199"/>
      <c r="H527" s="453"/>
      <c r="I527" s="717"/>
      <c r="J527" s="455"/>
    </row>
    <row r="528" spans="1:10" ht="15" hidden="1" customHeight="1" x14ac:dyDescent="0.35">
      <c r="A528" s="454"/>
      <c r="B528" s="987"/>
      <c r="C528" s="86"/>
      <c r="D528" s="601"/>
      <c r="E528" s="602"/>
      <c r="F528" s="993">
        <f t="shared" si="6"/>
        <v>0</v>
      </c>
      <c r="G528" s="199"/>
      <c r="H528" s="453"/>
      <c r="I528" s="717"/>
      <c r="J528" s="455"/>
    </row>
    <row r="529" spans="1:10" ht="15" hidden="1" customHeight="1" x14ac:dyDescent="0.35">
      <c r="A529" s="454"/>
      <c r="B529" s="987"/>
      <c r="C529" s="86"/>
      <c r="D529" s="601"/>
      <c r="E529" s="602"/>
      <c r="F529" s="993">
        <f t="shared" si="6"/>
        <v>0</v>
      </c>
      <c r="G529" s="199"/>
      <c r="H529" s="453"/>
      <c r="I529" s="717"/>
      <c r="J529" s="455"/>
    </row>
    <row r="530" spans="1:10" ht="15" hidden="1" customHeight="1" x14ac:dyDescent="0.35">
      <c r="A530" s="454"/>
      <c r="B530" s="987"/>
      <c r="C530" s="86"/>
      <c r="D530" s="601"/>
      <c r="E530" s="602"/>
      <c r="F530" s="993">
        <f t="shared" si="6"/>
        <v>0</v>
      </c>
      <c r="G530" s="199"/>
      <c r="H530" s="453"/>
      <c r="I530" s="717"/>
      <c r="J530" s="455"/>
    </row>
    <row r="531" spans="1:10" ht="15" hidden="1" customHeight="1" x14ac:dyDescent="0.35">
      <c r="A531" s="454"/>
      <c r="B531" s="987"/>
      <c r="C531" s="86"/>
      <c r="D531" s="601"/>
      <c r="E531" s="602"/>
      <c r="F531" s="993">
        <f t="shared" si="6"/>
        <v>0</v>
      </c>
      <c r="G531" s="199"/>
      <c r="H531" s="453"/>
      <c r="I531" s="717"/>
      <c r="J531" s="455"/>
    </row>
    <row r="532" spans="1:10" ht="15" hidden="1" customHeight="1" x14ac:dyDescent="0.35">
      <c r="A532" s="454"/>
      <c r="B532" s="987"/>
      <c r="C532" s="86"/>
      <c r="D532" s="601"/>
      <c r="E532" s="602"/>
      <c r="F532" s="993">
        <f t="shared" si="6"/>
        <v>0</v>
      </c>
      <c r="G532" s="199"/>
      <c r="H532" s="453"/>
      <c r="I532" s="717"/>
      <c r="J532" s="455"/>
    </row>
    <row r="533" spans="1:10" ht="15" hidden="1" customHeight="1" x14ac:dyDescent="0.35">
      <c r="A533" s="454"/>
      <c r="B533" s="987"/>
      <c r="C533" s="86"/>
      <c r="D533" s="601"/>
      <c r="E533" s="602"/>
      <c r="F533" s="993">
        <f t="shared" si="6"/>
        <v>0</v>
      </c>
      <c r="G533" s="199"/>
      <c r="H533" s="453"/>
      <c r="I533" s="717"/>
      <c r="J533" s="455"/>
    </row>
    <row r="534" spans="1:10" ht="15" hidden="1" customHeight="1" x14ac:dyDescent="0.35">
      <c r="A534" s="454"/>
      <c r="B534" s="987"/>
      <c r="C534" s="86"/>
      <c r="D534" s="601"/>
      <c r="E534" s="602"/>
      <c r="F534" s="993">
        <f t="shared" si="6"/>
        <v>0</v>
      </c>
      <c r="G534" s="199"/>
      <c r="H534" s="453"/>
      <c r="I534" s="717"/>
      <c r="J534" s="455"/>
    </row>
    <row r="535" spans="1:10" ht="15" hidden="1" customHeight="1" x14ac:dyDescent="0.35">
      <c r="A535" s="454"/>
      <c r="B535" s="987"/>
      <c r="C535" s="86"/>
      <c r="D535" s="601"/>
      <c r="E535" s="602"/>
      <c r="F535" s="993">
        <f t="shared" si="6"/>
        <v>0</v>
      </c>
      <c r="G535" s="199"/>
      <c r="H535" s="453"/>
      <c r="I535" s="717"/>
      <c r="J535" s="455"/>
    </row>
    <row r="536" spans="1:10" ht="15" hidden="1" customHeight="1" x14ac:dyDescent="0.35">
      <c r="A536" s="454"/>
      <c r="B536" s="987"/>
      <c r="C536" s="86"/>
      <c r="D536" s="601"/>
      <c r="E536" s="602"/>
      <c r="F536" s="993">
        <f t="shared" si="6"/>
        <v>0</v>
      </c>
      <c r="G536" s="199"/>
      <c r="H536" s="453"/>
      <c r="I536" s="717"/>
      <c r="J536" s="455"/>
    </row>
    <row r="537" spans="1:10" ht="15" hidden="1" customHeight="1" x14ac:dyDescent="0.35">
      <c r="A537" s="454"/>
      <c r="B537" s="987"/>
      <c r="C537" s="86"/>
      <c r="D537" s="601"/>
      <c r="E537" s="602"/>
      <c r="F537" s="993">
        <f t="shared" si="6"/>
        <v>0</v>
      </c>
      <c r="G537" s="199"/>
      <c r="H537" s="453"/>
      <c r="I537" s="717"/>
      <c r="J537" s="455"/>
    </row>
    <row r="538" spans="1:10" ht="15" hidden="1" customHeight="1" x14ac:dyDescent="0.35">
      <c r="A538" s="454"/>
      <c r="B538" s="987"/>
      <c r="C538" s="86"/>
      <c r="D538" s="601"/>
      <c r="E538" s="602"/>
      <c r="F538" s="993">
        <f t="shared" si="6"/>
        <v>0</v>
      </c>
      <c r="G538" s="199"/>
      <c r="H538" s="453"/>
      <c r="I538" s="717"/>
      <c r="J538" s="455"/>
    </row>
    <row r="539" spans="1:10" ht="15" hidden="1" customHeight="1" x14ac:dyDescent="0.35">
      <c r="A539" s="454"/>
      <c r="B539" s="987"/>
      <c r="C539" s="86"/>
      <c r="D539" s="601"/>
      <c r="E539" s="602"/>
      <c r="F539" s="993">
        <f t="shared" si="6"/>
        <v>0</v>
      </c>
      <c r="G539" s="199"/>
      <c r="H539" s="453"/>
      <c r="I539" s="717"/>
      <c r="J539" s="455"/>
    </row>
    <row r="540" spans="1:10" ht="15" hidden="1" customHeight="1" x14ac:dyDescent="0.35">
      <c r="A540" s="454"/>
      <c r="B540" s="987"/>
      <c r="C540" s="86"/>
      <c r="D540" s="601"/>
      <c r="E540" s="602"/>
      <c r="F540" s="993">
        <f t="shared" si="6"/>
        <v>0</v>
      </c>
      <c r="G540" s="199"/>
      <c r="H540" s="453"/>
      <c r="I540" s="717"/>
      <c r="J540" s="455"/>
    </row>
    <row r="541" spans="1:10" ht="15" hidden="1" customHeight="1" x14ac:dyDescent="0.35">
      <c r="A541" s="454"/>
      <c r="B541" s="987"/>
      <c r="C541" s="86"/>
      <c r="D541" s="601"/>
      <c r="E541" s="602"/>
      <c r="F541" s="993">
        <f t="shared" ref="F541:F604" si="7">D541+E541</f>
        <v>0</v>
      </c>
      <c r="G541" s="199"/>
      <c r="H541" s="453"/>
      <c r="I541" s="717"/>
      <c r="J541" s="455"/>
    </row>
    <row r="542" spans="1:10" ht="15" hidden="1" customHeight="1" x14ac:dyDescent="0.35">
      <c r="A542" s="454"/>
      <c r="B542" s="987"/>
      <c r="C542" s="86"/>
      <c r="D542" s="601"/>
      <c r="E542" s="602"/>
      <c r="F542" s="993">
        <f t="shared" si="7"/>
        <v>0</v>
      </c>
      <c r="G542" s="199"/>
      <c r="H542" s="453"/>
      <c r="I542" s="717"/>
      <c r="J542" s="455"/>
    </row>
    <row r="543" spans="1:10" ht="15" hidden="1" customHeight="1" x14ac:dyDescent="0.35">
      <c r="A543" s="454"/>
      <c r="B543" s="987"/>
      <c r="C543" s="86"/>
      <c r="D543" s="601"/>
      <c r="E543" s="602"/>
      <c r="F543" s="993">
        <f t="shared" si="7"/>
        <v>0</v>
      </c>
      <c r="G543" s="199"/>
      <c r="H543" s="453"/>
      <c r="I543" s="717"/>
      <c r="J543" s="455"/>
    </row>
    <row r="544" spans="1:10" ht="15" hidden="1" customHeight="1" x14ac:dyDescent="0.35">
      <c r="A544" s="454"/>
      <c r="B544" s="987"/>
      <c r="C544" s="86"/>
      <c r="D544" s="601"/>
      <c r="E544" s="602"/>
      <c r="F544" s="993">
        <f t="shared" si="7"/>
        <v>0</v>
      </c>
      <c r="G544" s="199"/>
      <c r="H544" s="453"/>
      <c r="I544" s="717"/>
      <c r="J544" s="455"/>
    </row>
    <row r="545" spans="1:10" ht="15" hidden="1" customHeight="1" x14ac:dyDescent="0.35">
      <c r="A545" s="454"/>
      <c r="B545" s="987"/>
      <c r="C545" s="86"/>
      <c r="D545" s="601"/>
      <c r="E545" s="602"/>
      <c r="F545" s="993">
        <f t="shared" si="7"/>
        <v>0</v>
      </c>
      <c r="G545" s="199"/>
      <c r="H545" s="453"/>
      <c r="I545" s="717"/>
      <c r="J545" s="455"/>
    </row>
    <row r="546" spans="1:10" ht="15" hidden="1" customHeight="1" x14ac:dyDescent="0.35">
      <c r="A546" s="454"/>
      <c r="B546" s="987"/>
      <c r="C546" s="86"/>
      <c r="D546" s="601"/>
      <c r="E546" s="602"/>
      <c r="F546" s="993">
        <f t="shared" si="7"/>
        <v>0</v>
      </c>
      <c r="G546" s="199"/>
      <c r="H546" s="453"/>
      <c r="I546" s="717"/>
      <c r="J546" s="455"/>
    </row>
    <row r="547" spans="1:10" ht="15" hidden="1" customHeight="1" x14ac:dyDescent="0.35">
      <c r="A547" s="454"/>
      <c r="B547" s="987"/>
      <c r="C547" s="86"/>
      <c r="D547" s="601"/>
      <c r="E547" s="602"/>
      <c r="F547" s="993">
        <f t="shared" si="7"/>
        <v>0</v>
      </c>
      <c r="G547" s="199"/>
      <c r="H547" s="453"/>
      <c r="I547" s="717"/>
      <c r="J547" s="455"/>
    </row>
    <row r="548" spans="1:10" ht="15" hidden="1" customHeight="1" x14ac:dyDescent="0.35">
      <c r="A548" s="454"/>
      <c r="B548" s="987"/>
      <c r="C548" s="86"/>
      <c r="D548" s="601"/>
      <c r="E548" s="602"/>
      <c r="F548" s="993">
        <f t="shared" si="7"/>
        <v>0</v>
      </c>
      <c r="G548" s="199"/>
      <c r="H548" s="453"/>
      <c r="I548" s="717"/>
      <c r="J548" s="455"/>
    </row>
    <row r="549" spans="1:10" ht="15" hidden="1" customHeight="1" x14ac:dyDescent="0.35">
      <c r="A549" s="454"/>
      <c r="B549" s="987"/>
      <c r="C549" s="86"/>
      <c r="D549" s="601"/>
      <c r="E549" s="602"/>
      <c r="F549" s="993">
        <f t="shared" si="7"/>
        <v>0</v>
      </c>
      <c r="G549" s="199"/>
      <c r="H549" s="453"/>
      <c r="I549" s="717"/>
      <c r="J549" s="455"/>
    </row>
    <row r="550" spans="1:10" ht="15" hidden="1" customHeight="1" x14ac:dyDescent="0.35">
      <c r="A550" s="454"/>
      <c r="B550" s="987"/>
      <c r="C550" s="86"/>
      <c r="D550" s="601"/>
      <c r="E550" s="602"/>
      <c r="F550" s="993">
        <f t="shared" si="7"/>
        <v>0</v>
      </c>
      <c r="G550" s="199"/>
      <c r="H550" s="453"/>
      <c r="I550" s="717"/>
      <c r="J550" s="455"/>
    </row>
    <row r="551" spans="1:10" ht="15" hidden="1" customHeight="1" x14ac:dyDescent="0.35">
      <c r="A551" s="454"/>
      <c r="B551" s="987"/>
      <c r="C551" s="86"/>
      <c r="D551" s="601"/>
      <c r="E551" s="602"/>
      <c r="F551" s="993">
        <f t="shared" si="7"/>
        <v>0</v>
      </c>
      <c r="G551" s="199"/>
      <c r="H551" s="453"/>
      <c r="I551" s="717"/>
      <c r="J551" s="455"/>
    </row>
    <row r="552" spans="1:10" ht="15" hidden="1" customHeight="1" x14ac:dyDescent="0.35">
      <c r="A552" s="454"/>
      <c r="B552" s="987"/>
      <c r="C552" s="86"/>
      <c r="D552" s="601"/>
      <c r="E552" s="602"/>
      <c r="F552" s="993">
        <f t="shared" si="7"/>
        <v>0</v>
      </c>
      <c r="G552" s="199"/>
      <c r="H552" s="453"/>
      <c r="I552" s="717"/>
      <c r="J552" s="455"/>
    </row>
    <row r="553" spans="1:10" ht="15" hidden="1" customHeight="1" x14ac:dyDescent="0.35">
      <c r="A553" s="454"/>
      <c r="B553" s="987"/>
      <c r="C553" s="86"/>
      <c r="D553" s="601"/>
      <c r="E553" s="602"/>
      <c r="F553" s="993">
        <f t="shared" si="7"/>
        <v>0</v>
      </c>
      <c r="G553" s="199"/>
      <c r="H553" s="453"/>
      <c r="I553" s="717"/>
      <c r="J553" s="455"/>
    </row>
    <row r="554" spans="1:10" ht="15" hidden="1" customHeight="1" x14ac:dyDescent="0.35">
      <c r="A554" s="454"/>
      <c r="B554" s="987"/>
      <c r="C554" s="86"/>
      <c r="D554" s="601"/>
      <c r="E554" s="602"/>
      <c r="F554" s="993">
        <f t="shared" si="7"/>
        <v>0</v>
      </c>
      <c r="G554" s="199"/>
      <c r="H554" s="453"/>
      <c r="I554" s="717"/>
      <c r="J554" s="455"/>
    </row>
    <row r="555" spans="1:10" ht="15" hidden="1" customHeight="1" x14ac:dyDescent="0.35">
      <c r="A555" s="454"/>
      <c r="B555" s="987"/>
      <c r="C555" s="86"/>
      <c r="D555" s="601"/>
      <c r="E555" s="602"/>
      <c r="F555" s="993">
        <f t="shared" si="7"/>
        <v>0</v>
      </c>
      <c r="G555" s="199"/>
      <c r="H555" s="453"/>
      <c r="I555" s="717"/>
      <c r="J555" s="455"/>
    </row>
    <row r="556" spans="1:10" ht="15" hidden="1" customHeight="1" x14ac:dyDescent="0.35">
      <c r="A556" s="454"/>
      <c r="B556" s="987"/>
      <c r="C556" s="86"/>
      <c r="D556" s="601"/>
      <c r="E556" s="602"/>
      <c r="F556" s="993">
        <f t="shared" si="7"/>
        <v>0</v>
      </c>
      <c r="G556" s="199"/>
      <c r="H556" s="453"/>
      <c r="I556" s="717"/>
      <c r="J556" s="455"/>
    </row>
    <row r="557" spans="1:10" ht="15" hidden="1" customHeight="1" x14ac:dyDescent="0.35">
      <c r="A557" s="454"/>
      <c r="B557" s="987"/>
      <c r="C557" s="86"/>
      <c r="D557" s="601"/>
      <c r="E557" s="602"/>
      <c r="F557" s="993">
        <f t="shared" si="7"/>
        <v>0</v>
      </c>
      <c r="G557" s="199"/>
      <c r="H557" s="453"/>
      <c r="I557" s="717"/>
      <c r="J557" s="455"/>
    </row>
    <row r="558" spans="1:10" ht="15" hidden="1" customHeight="1" x14ac:dyDescent="0.35">
      <c r="A558" s="454"/>
      <c r="B558" s="987"/>
      <c r="C558" s="86"/>
      <c r="D558" s="601"/>
      <c r="E558" s="602"/>
      <c r="F558" s="993">
        <f t="shared" si="7"/>
        <v>0</v>
      </c>
      <c r="G558" s="199"/>
      <c r="H558" s="453"/>
      <c r="I558" s="717"/>
      <c r="J558" s="455"/>
    </row>
    <row r="559" spans="1:10" ht="15" hidden="1" customHeight="1" x14ac:dyDescent="0.35">
      <c r="A559" s="454"/>
      <c r="B559" s="987"/>
      <c r="C559" s="86"/>
      <c r="D559" s="601"/>
      <c r="E559" s="602"/>
      <c r="F559" s="993">
        <f t="shared" si="7"/>
        <v>0</v>
      </c>
      <c r="G559" s="199"/>
      <c r="H559" s="453"/>
      <c r="I559" s="717"/>
      <c r="J559" s="455"/>
    </row>
    <row r="560" spans="1:10" ht="15" hidden="1" customHeight="1" x14ac:dyDescent="0.35">
      <c r="A560" s="454"/>
      <c r="B560" s="987"/>
      <c r="C560" s="86"/>
      <c r="D560" s="601"/>
      <c r="E560" s="602"/>
      <c r="F560" s="993">
        <f t="shared" si="7"/>
        <v>0</v>
      </c>
      <c r="G560" s="199"/>
      <c r="H560" s="453"/>
      <c r="I560" s="717"/>
      <c r="J560" s="455"/>
    </row>
    <row r="561" spans="1:10" ht="15" hidden="1" customHeight="1" x14ac:dyDescent="0.35">
      <c r="A561" s="454"/>
      <c r="B561" s="987"/>
      <c r="C561" s="86"/>
      <c r="D561" s="601"/>
      <c r="E561" s="602"/>
      <c r="F561" s="993">
        <f t="shared" si="7"/>
        <v>0</v>
      </c>
      <c r="G561" s="199"/>
      <c r="H561" s="453"/>
      <c r="I561" s="717"/>
      <c r="J561" s="455"/>
    </row>
    <row r="562" spans="1:10" ht="15" hidden="1" customHeight="1" x14ac:dyDescent="0.35">
      <c r="A562" s="454"/>
      <c r="B562" s="987"/>
      <c r="C562" s="86"/>
      <c r="D562" s="601"/>
      <c r="E562" s="602"/>
      <c r="F562" s="993">
        <f t="shared" si="7"/>
        <v>0</v>
      </c>
      <c r="G562" s="199"/>
      <c r="H562" s="453"/>
      <c r="I562" s="717"/>
      <c r="J562" s="455"/>
    </row>
    <row r="563" spans="1:10" ht="15" hidden="1" customHeight="1" x14ac:dyDescent="0.35">
      <c r="A563" s="454"/>
      <c r="B563" s="987"/>
      <c r="C563" s="86"/>
      <c r="D563" s="601"/>
      <c r="E563" s="602"/>
      <c r="F563" s="993">
        <f t="shared" si="7"/>
        <v>0</v>
      </c>
      <c r="G563" s="199"/>
      <c r="H563" s="453"/>
      <c r="I563" s="717"/>
      <c r="J563" s="455"/>
    </row>
    <row r="564" spans="1:10" ht="15" hidden="1" customHeight="1" x14ac:dyDescent="0.35">
      <c r="A564" s="454"/>
      <c r="B564" s="987"/>
      <c r="C564" s="86"/>
      <c r="D564" s="601"/>
      <c r="E564" s="602"/>
      <c r="F564" s="993">
        <f t="shared" si="7"/>
        <v>0</v>
      </c>
      <c r="G564" s="199"/>
      <c r="H564" s="453"/>
      <c r="I564" s="717"/>
      <c r="J564" s="455"/>
    </row>
    <row r="565" spans="1:10" ht="15" hidden="1" customHeight="1" x14ac:dyDescent="0.35">
      <c r="A565" s="454"/>
      <c r="B565" s="987"/>
      <c r="C565" s="86"/>
      <c r="D565" s="601"/>
      <c r="E565" s="602"/>
      <c r="F565" s="993">
        <f t="shared" si="7"/>
        <v>0</v>
      </c>
      <c r="G565" s="199"/>
      <c r="H565" s="453"/>
      <c r="I565" s="717"/>
      <c r="J565" s="455"/>
    </row>
    <row r="566" spans="1:10" ht="15" hidden="1" customHeight="1" x14ac:dyDescent="0.35">
      <c r="A566" s="454"/>
      <c r="B566" s="987"/>
      <c r="C566" s="86"/>
      <c r="D566" s="601"/>
      <c r="E566" s="602"/>
      <c r="F566" s="993">
        <f t="shared" si="7"/>
        <v>0</v>
      </c>
      <c r="G566" s="199"/>
      <c r="H566" s="453"/>
      <c r="I566" s="717"/>
      <c r="J566" s="455"/>
    </row>
    <row r="567" spans="1:10" ht="15" hidden="1" customHeight="1" x14ac:dyDescent="0.35">
      <c r="A567" s="454"/>
      <c r="B567" s="987"/>
      <c r="C567" s="86"/>
      <c r="D567" s="601"/>
      <c r="E567" s="602"/>
      <c r="F567" s="993">
        <f t="shared" si="7"/>
        <v>0</v>
      </c>
      <c r="G567" s="199"/>
      <c r="H567" s="453"/>
      <c r="I567" s="717"/>
      <c r="J567" s="455"/>
    </row>
    <row r="568" spans="1:10" ht="15" hidden="1" customHeight="1" x14ac:dyDescent="0.35">
      <c r="A568" s="454"/>
      <c r="B568" s="987"/>
      <c r="C568" s="86"/>
      <c r="D568" s="601"/>
      <c r="E568" s="602"/>
      <c r="F568" s="993">
        <f t="shared" si="7"/>
        <v>0</v>
      </c>
      <c r="G568" s="199"/>
      <c r="H568" s="453"/>
      <c r="I568" s="717"/>
      <c r="J568" s="455"/>
    </row>
    <row r="569" spans="1:10" ht="15" hidden="1" customHeight="1" x14ac:dyDescent="0.35">
      <c r="A569" s="454"/>
      <c r="B569" s="987"/>
      <c r="C569" s="86"/>
      <c r="D569" s="601"/>
      <c r="E569" s="602"/>
      <c r="F569" s="993">
        <f t="shared" si="7"/>
        <v>0</v>
      </c>
      <c r="G569" s="199"/>
      <c r="H569" s="453"/>
      <c r="I569" s="717"/>
      <c r="J569" s="455"/>
    </row>
    <row r="570" spans="1:10" ht="15" hidden="1" customHeight="1" x14ac:dyDescent="0.35">
      <c r="A570" s="454"/>
      <c r="B570" s="987"/>
      <c r="C570" s="86"/>
      <c r="D570" s="601"/>
      <c r="E570" s="602"/>
      <c r="F570" s="993">
        <f t="shared" si="7"/>
        <v>0</v>
      </c>
      <c r="G570" s="199"/>
      <c r="H570" s="453"/>
      <c r="I570" s="717"/>
      <c r="J570" s="455"/>
    </row>
    <row r="571" spans="1:10" ht="15" hidden="1" customHeight="1" x14ac:dyDescent="0.35">
      <c r="A571" s="454"/>
      <c r="B571" s="987"/>
      <c r="C571" s="86"/>
      <c r="D571" s="601"/>
      <c r="E571" s="602"/>
      <c r="F571" s="993">
        <f t="shared" si="7"/>
        <v>0</v>
      </c>
      <c r="G571" s="199"/>
      <c r="H571" s="453"/>
      <c r="I571" s="717"/>
      <c r="J571" s="455"/>
    </row>
    <row r="572" spans="1:10" ht="15" hidden="1" customHeight="1" x14ac:dyDescent="0.35">
      <c r="A572" s="454"/>
      <c r="B572" s="987"/>
      <c r="C572" s="86"/>
      <c r="D572" s="601"/>
      <c r="E572" s="602"/>
      <c r="F572" s="993">
        <f t="shared" si="7"/>
        <v>0</v>
      </c>
      <c r="G572" s="199"/>
      <c r="H572" s="453"/>
      <c r="I572" s="717"/>
      <c r="J572" s="455"/>
    </row>
    <row r="573" spans="1:10" ht="15" hidden="1" customHeight="1" x14ac:dyDescent="0.35">
      <c r="A573" s="454"/>
      <c r="B573" s="987"/>
      <c r="C573" s="86"/>
      <c r="D573" s="601"/>
      <c r="E573" s="602"/>
      <c r="F573" s="993">
        <f t="shared" si="7"/>
        <v>0</v>
      </c>
      <c r="G573" s="199"/>
      <c r="H573" s="453"/>
      <c r="I573" s="717"/>
      <c r="J573" s="455"/>
    </row>
    <row r="574" spans="1:10" ht="15" hidden="1" customHeight="1" x14ac:dyDescent="0.35">
      <c r="A574" s="454"/>
      <c r="B574" s="987"/>
      <c r="C574" s="86"/>
      <c r="D574" s="601"/>
      <c r="E574" s="602"/>
      <c r="F574" s="993">
        <f t="shared" si="7"/>
        <v>0</v>
      </c>
      <c r="G574" s="199"/>
      <c r="H574" s="453"/>
      <c r="I574" s="717"/>
      <c r="J574" s="455"/>
    </row>
    <row r="575" spans="1:10" ht="15" hidden="1" customHeight="1" x14ac:dyDescent="0.35">
      <c r="A575" s="454"/>
      <c r="B575" s="987"/>
      <c r="C575" s="86"/>
      <c r="D575" s="601"/>
      <c r="E575" s="602"/>
      <c r="F575" s="993">
        <f t="shared" si="7"/>
        <v>0</v>
      </c>
      <c r="G575" s="199"/>
      <c r="H575" s="453"/>
      <c r="I575" s="717"/>
      <c r="J575" s="455"/>
    </row>
    <row r="576" spans="1:10" ht="15" hidden="1" customHeight="1" x14ac:dyDescent="0.35">
      <c r="A576" s="454"/>
      <c r="B576" s="987"/>
      <c r="C576" s="86"/>
      <c r="D576" s="601"/>
      <c r="E576" s="602"/>
      <c r="F576" s="993">
        <f t="shared" si="7"/>
        <v>0</v>
      </c>
      <c r="G576" s="199"/>
      <c r="H576" s="453"/>
      <c r="I576" s="717"/>
      <c r="J576" s="455"/>
    </row>
    <row r="577" spans="1:10" ht="15" hidden="1" customHeight="1" x14ac:dyDescent="0.35">
      <c r="A577" s="454"/>
      <c r="B577" s="987"/>
      <c r="C577" s="86"/>
      <c r="D577" s="601"/>
      <c r="E577" s="602"/>
      <c r="F577" s="993">
        <f t="shared" si="7"/>
        <v>0</v>
      </c>
      <c r="G577" s="199"/>
      <c r="H577" s="453"/>
      <c r="I577" s="717"/>
      <c r="J577" s="455"/>
    </row>
    <row r="578" spans="1:10" ht="15" hidden="1" customHeight="1" x14ac:dyDescent="0.35">
      <c r="A578" s="454"/>
      <c r="B578" s="987"/>
      <c r="C578" s="86"/>
      <c r="D578" s="601"/>
      <c r="E578" s="602"/>
      <c r="F578" s="993">
        <f t="shared" si="7"/>
        <v>0</v>
      </c>
      <c r="G578" s="199"/>
      <c r="H578" s="453"/>
      <c r="I578" s="717"/>
      <c r="J578" s="455"/>
    </row>
    <row r="579" spans="1:10" ht="15" hidden="1" customHeight="1" x14ac:dyDescent="0.35">
      <c r="A579" s="454"/>
      <c r="B579" s="987"/>
      <c r="C579" s="86"/>
      <c r="D579" s="601"/>
      <c r="E579" s="602"/>
      <c r="F579" s="993">
        <f t="shared" si="7"/>
        <v>0</v>
      </c>
      <c r="G579" s="199"/>
      <c r="H579" s="453"/>
      <c r="I579" s="717"/>
      <c r="J579" s="455"/>
    </row>
    <row r="580" spans="1:10" ht="15" hidden="1" customHeight="1" x14ac:dyDescent="0.35">
      <c r="A580" s="454"/>
      <c r="B580" s="987"/>
      <c r="C580" s="86"/>
      <c r="D580" s="601"/>
      <c r="E580" s="602"/>
      <c r="F580" s="993">
        <f t="shared" si="7"/>
        <v>0</v>
      </c>
      <c r="G580" s="199"/>
      <c r="H580" s="453"/>
      <c r="I580" s="717"/>
      <c r="J580" s="455"/>
    </row>
    <row r="581" spans="1:10" ht="15" hidden="1" customHeight="1" x14ac:dyDescent="0.35">
      <c r="A581" s="454"/>
      <c r="B581" s="987"/>
      <c r="C581" s="86"/>
      <c r="D581" s="601"/>
      <c r="E581" s="602"/>
      <c r="F581" s="993">
        <f t="shared" si="7"/>
        <v>0</v>
      </c>
      <c r="G581" s="199"/>
      <c r="H581" s="453"/>
      <c r="I581" s="717"/>
      <c r="J581" s="455"/>
    </row>
    <row r="582" spans="1:10" ht="15" hidden="1" customHeight="1" x14ac:dyDescent="0.35">
      <c r="A582" s="454"/>
      <c r="B582" s="987"/>
      <c r="C582" s="86"/>
      <c r="D582" s="601"/>
      <c r="E582" s="602"/>
      <c r="F582" s="993">
        <f t="shared" si="7"/>
        <v>0</v>
      </c>
      <c r="G582" s="199"/>
      <c r="H582" s="453"/>
      <c r="I582" s="717"/>
      <c r="J582" s="455"/>
    </row>
    <row r="583" spans="1:10" ht="15" hidden="1" customHeight="1" x14ac:dyDescent="0.35">
      <c r="A583" s="454"/>
      <c r="B583" s="987"/>
      <c r="C583" s="86"/>
      <c r="D583" s="601"/>
      <c r="E583" s="602"/>
      <c r="F583" s="993">
        <f t="shared" si="7"/>
        <v>0</v>
      </c>
      <c r="G583" s="199"/>
      <c r="H583" s="453"/>
      <c r="I583" s="717"/>
      <c r="J583" s="455"/>
    </row>
    <row r="584" spans="1:10" ht="15" hidden="1" customHeight="1" x14ac:dyDescent="0.35">
      <c r="A584" s="454"/>
      <c r="B584" s="987"/>
      <c r="C584" s="86"/>
      <c r="D584" s="601"/>
      <c r="E584" s="602"/>
      <c r="F584" s="993">
        <f t="shared" si="7"/>
        <v>0</v>
      </c>
      <c r="G584" s="199"/>
      <c r="H584" s="453"/>
      <c r="I584" s="717"/>
      <c r="J584" s="455"/>
    </row>
    <row r="585" spans="1:10" ht="15" hidden="1" customHeight="1" x14ac:dyDescent="0.35">
      <c r="A585" s="454"/>
      <c r="B585" s="987"/>
      <c r="C585" s="86"/>
      <c r="D585" s="601"/>
      <c r="E585" s="602"/>
      <c r="F585" s="993">
        <f t="shared" si="7"/>
        <v>0</v>
      </c>
      <c r="G585" s="199"/>
      <c r="H585" s="453"/>
      <c r="I585" s="717"/>
      <c r="J585" s="455"/>
    </row>
    <row r="586" spans="1:10" ht="15" hidden="1" customHeight="1" x14ac:dyDescent="0.35">
      <c r="A586" s="454"/>
      <c r="B586" s="987"/>
      <c r="C586" s="86"/>
      <c r="D586" s="601"/>
      <c r="E586" s="602"/>
      <c r="F586" s="993">
        <f t="shared" si="7"/>
        <v>0</v>
      </c>
      <c r="G586" s="199"/>
      <c r="H586" s="453"/>
      <c r="I586" s="717"/>
      <c r="J586" s="455"/>
    </row>
    <row r="587" spans="1:10" ht="15" hidden="1" customHeight="1" x14ac:dyDescent="0.35">
      <c r="A587" s="454"/>
      <c r="B587" s="987"/>
      <c r="C587" s="86"/>
      <c r="D587" s="601"/>
      <c r="E587" s="602"/>
      <c r="F587" s="993">
        <f t="shared" si="7"/>
        <v>0</v>
      </c>
      <c r="G587" s="199"/>
      <c r="H587" s="453"/>
      <c r="I587" s="717"/>
      <c r="J587" s="455"/>
    </row>
    <row r="588" spans="1:10" ht="15" hidden="1" customHeight="1" x14ac:dyDescent="0.35">
      <c r="A588" s="454"/>
      <c r="B588" s="987"/>
      <c r="C588" s="86"/>
      <c r="D588" s="601"/>
      <c r="E588" s="602"/>
      <c r="F588" s="993">
        <f t="shared" si="7"/>
        <v>0</v>
      </c>
      <c r="G588" s="199"/>
      <c r="H588" s="453"/>
      <c r="I588" s="717"/>
      <c r="J588" s="455"/>
    </row>
    <row r="589" spans="1:10" ht="15" hidden="1" customHeight="1" x14ac:dyDescent="0.35">
      <c r="A589" s="454"/>
      <c r="B589" s="987"/>
      <c r="C589" s="86"/>
      <c r="D589" s="601"/>
      <c r="E589" s="602"/>
      <c r="F589" s="993">
        <f t="shared" si="7"/>
        <v>0</v>
      </c>
      <c r="G589" s="199"/>
      <c r="H589" s="453"/>
      <c r="I589" s="717"/>
      <c r="J589" s="455"/>
    </row>
    <row r="590" spans="1:10" ht="15" hidden="1" customHeight="1" x14ac:dyDescent="0.35">
      <c r="A590" s="454"/>
      <c r="B590" s="987"/>
      <c r="C590" s="86"/>
      <c r="D590" s="601"/>
      <c r="E590" s="602"/>
      <c r="F590" s="993">
        <f t="shared" si="7"/>
        <v>0</v>
      </c>
      <c r="G590" s="199"/>
      <c r="H590" s="453"/>
      <c r="I590" s="717"/>
      <c r="J590" s="455"/>
    </row>
    <row r="591" spans="1:10" ht="15" hidden="1" customHeight="1" x14ac:dyDescent="0.35">
      <c r="A591" s="454"/>
      <c r="B591" s="987"/>
      <c r="C591" s="86"/>
      <c r="D591" s="601"/>
      <c r="E591" s="602"/>
      <c r="F591" s="993">
        <f t="shared" si="7"/>
        <v>0</v>
      </c>
      <c r="G591" s="199"/>
      <c r="H591" s="453"/>
      <c r="I591" s="717"/>
      <c r="J591" s="455"/>
    </row>
    <row r="592" spans="1:10" ht="15" hidden="1" customHeight="1" x14ac:dyDescent="0.35">
      <c r="A592" s="454"/>
      <c r="B592" s="987"/>
      <c r="C592" s="86"/>
      <c r="D592" s="601"/>
      <c r="E592" s="602"/>
      <c r="F592" s="993">
        <f t="shared" si="7"/>
        <v>0</v>
      </c>
      <c r="G592" s="199"/>
      <c r="H592" s="453"/>
      <c r="I592" s="717"/>
      <c r="J592" s="455"/>
    </row>
    <row r="593" spans="1:10" ht="15" hidden="1" customHeight="1" x14ac:dyDescent="0.35">
      <c r="A593" s="454"/>
      <c r="B593" s="987"/>
      <c r="C593" s="86"/>
      <c r="D593" s="601"/>
      <c r="E593" s="602"/>
      <c r="F593" s="993">
        <f t="shared" si="7"/>
        <v>0</v>
      </c>
      <c r="G593" s="199"/>
      <c r="H593" s="453"/>
      <c r="I593" s="717"/>
      <c r="J593" s="455"/>
    </row>
    <row r="594" spans="1:10" ht="15" hidden="1" customHeight="1" x14ac:dyDescent="0.35">
      <c r="A594" s="454"/>
      <c r="B594" s="987"/>
      <c r="C594" s="86"/>
      <c r="D594" s="601"/>
      <c r="E594" s="602"/>
      <c r="F594" s="993">
        <f t="shared" si="7"/>
        <v>0</v>
      </c>
      <c r="G594" s="199"/>
      <c r="H594" s="453"/>
      <c r="I594" s="717"/>
      <c r="J594" s="455"/>
    </row>
    <row r="595" spans="1:10" ht="15" hidden="1" customHeight="1" x14ac:dyDescent="0.35">
      <c r="A595" s="454"/>
      <c r="B595" s="987"/>
      <c r="C595" s="86"/>
      <c r="D595" s="601"/>
      <c r="E595" s="602"/>
      <c r="F595" s="993">
        <f t="shared" si="7"/>
        <v>0</v>
      </c>
      <c r="G595" s="199"/>
      <c r="H595" s="453"/>
      <c r="I595" s="717"/>
      <c r="J595" s="455"/>
    </row>
    <row r="596" spans="1:10" ht="15" hidden="1" customHeight="1" x14ac:dyDescent="0.35">
      <c r="A596" s="454"/>
      <c r="B596" s="987"/>
      <c r="C596" s="86"/>
      <c r="D596" s="601"/>
      <c r="E596" s="602"/>
      <c r="F596" s="993">
        <f t="shared" si="7"/>
        <v>0</v>
      </c>
      <c r="G596" s="199"/>
      <c r="H596" s="453"/>
      <c r="I596" s="717"/>
      <c r="J596" s="455"/>
    </row>
    <row r="597" spans="1:10" ht="15" hidden="1" customHeight="1" x14ac:dyDescent="0.35">
      <c r="A597" s="454"/>
      <c r="B597" s="987"/>
      <c r="C597" s="86"/>
      <c r="D597" s="601"/>
      <c r="E597" s="602"/>
      <c r="F597" s="993">
        <f t="shared" si="7"/>
        <v>0</v>
      </c>
      <c r="G597" s="199"/>
      <c r="H597" s="453"/>
      <c r="I597" s="717"/>
      <c r="J597" s="455"/>
    </row>
    <row r="598" spans="1:10" ht="15" hidden="1" customHeight="1" x14ac:dyDescent="0.35">
      <c r="A598" s="454"/>
      <c r="B598" s="987"/>
      <c r="C598" s="86"/>
      <c r="D598" s="601"/>
      <c r="E598" s="602"/>
      <c r="F598" s="993">
        <f t="shared" si="7"/>
        <v>0</v>
      </c>
      <c r="G598" s="199"/>
      <c r="H598" s="453"/>
      <c r="I598" s="717"/>
      <c r="J598" s="455"/>
    </row>
    <row r="599" spans="1:10" ht="15" hidden="1" customHeight="1" x14ac:dyDescent="0.35">
      <c r="A599" s="454"/>
      <c r="B599" s="987"/>
      <c r="C599" s="86"/>
      <c r="D599" s="601"/>
      <c r="E599" s="602"/>
      <c r="F599" s="993">
        <f t="shared" si="7"/>
        <v>0</v>
      </c>
      <c r="G599" s="199"/>
      <c r="H599" s="453"/>
      <c r="I599" s="717"/>
      <c r="J599" s="455"/>
    </row>
    <row r="600" spans="1:10" ht="15" hidden="1" customHeight="1" x14ac:dyDescent="0.35">
      <c r="A600" s="454"/>
      <c r="B600" s="987"/>
      <c r="C600" s="86"/>
      <c r="D600" s="601"/>
      <c r="E600" s="602"/>
      <c r="F600" s="993">
        <f t="shared" si="7"/>
        <v>0</v>
      </c>
      <c r="G600" s="199"/>
      <c r="H600" s="453"/>
      <c r="I600" s="717"/>
      <c r="J600" s="455"/>
    </row>
    <row r="601" spans="1:10" ht="15" hidden="1" customHeight="1" x14ac:dyDescent="0.35">
      <c r="A601" s="454"/>
      <c r="B601" s="987"/>
      <c r="C601" s="86"/>
      <c r="D601" s="601"/>
      <c r="E601" s="602"/>
      <c r="F601" s="993">
        <f t="shared" si="7"/>
        <v>0</v>
      </c>
      <c r="G601" s="199"/>
      <c r="H601" s="453"/>
      <c r="I601" s="717"/>
      <c r="J601" s="455"/>
    </row>
    <row r="602" spans="1:10" ht="15" hidden="1" customHeight="1" x14ac:dyDescent="0.35">
      <c r="A602" s="454"/>
      <c r="B602" s="987"/>
      <c r="C602" s="86"/>
      <c r="D602" s="601"/>
      <c r="E602" s="602"/>
      <c r="F602" s="993">
        <f t="shared" si="7"/>
        <v>0</v>
      </c>
      <c r="G602" s="199"/>
      <c r="H602" s="453"/>
      <c r="I602" s="717"/>
      <c r="J602" s="455"/>
    </row>
    <row r="603" spans="1:10" ht="15" hidden="1" customHeight="1" x14ac:dyDescent="0.35">
      <c r="A603" s="454"/>
      <c r="B603" s="987"/>
      <c r="C603" s="86"/>
      <c r="D603" s="601"/>
      <c r="E603" s="602"/>
      <c r="F603" s="993">
        <f t="shared" si="7"/>
        <v>0</v>
      </c>
      <c r="G603" s="199"/>
      <c r="H603" s="453"/>
      <c r="I603" s="717"/>
      <c r="J603" s="455"/>
    </row>
    <row r="604" spans="1:10" ht="15" hidden="1" customHeight="1" x14ac:dyDescent="0.35">
      <c r="A604" s="454"/>
      <c r="B604" s="987"/>
      <c r="C604" s="86"/>
      <c r="D604" s="601"/>
      <c r="E604" s="602"/>
      <c r="F604" s="993">
        <f t="shared" si="7"/>
        <v>0</v>
      </c>
      <c r="G604" s="199"/>
      <c r="H604" s="453"/>
      <c r="I604" s="717"/>
      <c r="J604" s="455"/>
    </row>
    <row r="605" spans="1:10" ht="15" hidden="1" customHeight="1" x14ac:dyDescent="0.35">
      <c r="A605" s="454"/>
      <c r="B605" s="987"/>
      <c r="C605" s="86"/>
      <c r="D605" s="601"/>
      <c r="E605" s="602"/>
      <c r="F605" s="993">
        <f t="shared" ref="F605:F672" si="8">D605+E605</f>
        <v>0</v>
      </c>
      <c r="G605" s="199"/>
      <c r="H605" s="453"/>
      <c r="I605" s="717"/>
      <c r="J605" s="455"/>
    </row>
    <row r="606" spans="1:10" ht="15" hidden="1" customHeight="1" x14ac:dyDescent="0.35">
      <c r="A606" s="454"/>
      <c r="B606" s="987"/>
      <c r="C606" s="86"/>
      <c r="D606" s="601"/>
      <c r="E606" s="602"/>
      <c r="F606" s="993">
        <f t="shared" si="8"/>
        <v>0</v>
      </c>
      <c r="G606" s="199"/>
      <c r="H606" s="453"/>
      <c r="I606" s="717"/>
      <c r="J606" s="455"/>
    </row>
    <row r="607" spans="1:10" s="205" customFormat="1" ht="15" hidden="1" customHeight="1" x14ac:dyDescent="0.35">
      <c r="A607" s="456"/>
      <c r="B607" s="988"/>
      <c r="C607" s="86"/>
      <c r="D607" s="603"/>
      <c r="E607" s="604"/>
      <c r="F607" s="993">
        <f t="shared" si="8"/>
        <v>0</v>
      </c>
      <c r="G607" s="203"/>
      <c r="H607" s="453"/>
      <c r="I607" s="719"/>
      <c r="J607" s="459"/>
    </row>
    <row r="608" spans="1:10" s="205" customFormat="1" ht="15" hidden="1" customHeight="1" x14ac:dyDescent="0.35">
      <c r="A608" s="456"/>
      <c r="B608" s="988"/>
      <c r="C608" s="86"/>
      <c r="D608" s="603"/>
      <c r="E608" s="604"/>
      <c r="F608" s="993">
        <f t="shared" si="8"/>
        <v>0</v>
      </c>
      <c r="G608" s="203"/>
      <c r="H608" s="453"/>
      <c r="I608" s="719"/>
      <c r="J608" s="459"/>
    </row>
    <row r="609" spans="1:10" s="205" customFormat="1" ht="15" hidden="1" customHeight="1" x14ac:dyDescent="0.35">
      <c r="A609" s="456"/>
      <c r="B609" s="988"/>
      <c r="C609" s="86"/>
      <c r="D609" s="603"/>
      <c r="E609" s="604"/>
      <c r="F609" s="993">
        <f t="shared" si="8"/>
        <v>0</v>
      </c>
      <c r="G609" s="203"/>
      <c r="H609" s="453"/>
      <c r="I609" s="719"/>
      <c r="J609" s="459"/>
    </row>
    <row r="610" spans="1:10" s="205" customFormat="1" ht="15" hidden="1" customHeight="1" x14ac:dyDescent="0.35">
      <c r="A610" s="456"/>
      <c r="B610" s="988"/>
      <c r="C610" s="86"/>
      <c r="D610" s="603"/>
      <c r="E610" s="604"/>
      <c r="F610" s="993">
        <f t="shared" si="8"/>
        <v>0</v>
      </c>
      <c r="G610" s="203"/>
      <c r="H610" s="453"/>
      <c r="I610" s="719"/>
      <c r="J610" s="459"/>
    </row>
    <row r="611" spans="1:10" s="205" customFormat="1" ht="15" hidden="1" customHeight="1" x14ac:dyDescent="0.35">
      <c r="A611" s="456"/>
      <c r="B611" s="988"/>
      <c r="C611" s="86"/>
      <c r="D611" s="603"/>
      <c r="E611" s="604"/>
      <c r="F611" s="993">
        <f t="shared" si="8"/>
        <v>0</v>
      </c>
      <c r="G611" s="203"/>
      <c r="H611" s="453"/>
      <c r="I611" s="719"/>
      <c r="J611" s="459"/>
    </row>
    <row r="612" spans="1:10" s="205" customFormat="1" ht="15" hidden="1" customHeight="1" x14ac:dyDescent="0.35">
      <c r="A612" s="456"/>
      <c r="B612" s="988"/>
      <c r="C612" s="86"/>
      <c r="D612" s="603"/>
      <c r="E612" s="604"/>
      <c r="F612" s="993">
        <f t="shared" si="8"/>
        <v>0</v>
      </c>
      <c r="G612" s="203"/>
      <c r="H612" s="453"/>
      <c r="I612" s="719"/>
      <c r="J612" s="459"/>
    </row>
    <row r="613" spans="1:10" s="205" customFormat="1" ht="15" hidden="1" customHeight="1" thickBot="1" x14ac:dyDescent="0.4">
      <c r="A613" s="456"/>
      <c r="B613" s="988"/>
      <c r="C613" s="461"/>
      <c r="D613" s="603"/>
      <c r="E613" s="604"/>
      <c r="F613" s="993">
        <f t="shared" si="8"/>
        <v>0</v>
      </c>
      <c r="G613" s="203"/>
      <c r="H613" s="453"/>
      <c r="I613" s="719"/>
      <c r="J613" s="462"/>
    </row>
    <row r="614" spans="1:10" ht="15" customHeight="1" thickBot="1" x14ac:dyDescent="0.4">
      <c r="A614" s="454"/>
      <c r="B614" s="987"/>
      <c r="C614" s="112" t="s">
        <v>1180</v>
      </c>
      <c r="D614" s="1000">
        <f>SUM(D615:D715)</f>
        <v>0</v>
      </c>
      <c r="E614" s="1000">
        <f>SUM(E615:E715)</f>
        <v>0</v>
      </c>
      <c r="F614" s="930">
        <f>SUM(F615:F715)</f>
        <v>0</v>
      </c>
      <c r="G614" s="199"/>
      <c r="H614" s="453" t="s">
        <v>978</v>
      </c>
      <c r="I614" s="718">
        <f>Form3!G19+Form3!H19</f>
        <v>0</v>
      </c>
      <c r="J614" s="460"/>
    </row>
    <row r="615" spans="1:10" ht="15" customHeight="1" x14ac:dyDescent="0.35">
      <c r="A615" s="454"/>
      <c r="B615" s="987"/>
      <c r="C615" s="1501"/>
      <c r="D615" s="605"/>
      <c r="E615" s="605"/>
      <c r="F615" s="993">
        <f t="shared" si="8"/>
        <v>0</v>
      </c>
      <c r="G615" s="199"/>
      <c r="H615" s="453"/>
      <c r="I615" s="203"/>
      <c r="J615" s="460"/>
    </row>
    <row r="616" spans="1:10" ht="15" customHeight="1" x14ac:dyDescent="0.35">
      <c r="A616" s="454"/>
      <c r="B616" s="987"/>
      <c r="C616" s="1501"/>
      <c r="D616" s="605"/>
      <c r="E616" s="605"/>
      <c r="F616" s="993">
        <f t="shared" si="8"/>
        <v>0</v>
      </c>
      <c r="G616" s="199"/>
      <c r="H616" s="453"/>
      <c r="I616" s="203"/>
      <c r="J616" s="460"/>
    </row>
    <row r="617" spans="1:10" ht="15" customHeight="1" x14ac:dyDescent="0.35">
      <c r="A617" s="454"/>
      <c r="B617" s="987"/>
      <c r="C617" s="1501"/>
      <c r="D617" s="605"/>
      <c r="E617" s="605"/>
      <c r="F617" s="993">
        <f t="shared" si="8"/>
        <v>0</v>
      </c>
      <c r="G617" s="199"/>
      <c r="H617" s="453"/>
      <c r="I617" s="203"/>
      <c r="J617" s="460"/>
    </row>
    <row r="618" spans="1:10" ht="15" customHeight="1" x14ac:dyDescent="0.35">
      <c r="A618" s="454"/>
      <c r="B618" s="987"/>
      <c r="C618" s="1501"/>
      <c r="D618" s="605"/>
      <c r="E618" s="605"/>
      <c r="F618" s="993">
        <f t="shared" si="8"/>
        <v>0</v>
      </c>
      <c r="G618" s="199"/>
      <c r="H618" s="453"/>
      <c r="I618" s="203"/>
      <c r="J618" s="460"/>
    </row>
    <row r="619" spans="1:10" ht="15" customHeight="1" x14ac:dyDescent="0.35">
      <c r="A619" s="454"/>
      <c r="B619" s="987"/>
      <c r="C619" s="1501"/>
      <c r="D619" s="605"/>
      <c r="E619" s="605"/>
      <c r="F619" s="993">
        <f t="shared" si="8"/>
        <v>0</v>
      </c>
      <c r="G619" s="199"/>
      <c r="H619" s="453"/>
      <c r="I619" s="203"/>
      <c r="J619" s="460"/>
    </row>
    <row r="620" spans="1:10" ht="15" customHeight="1" x14ac:dyDescent="0.35">
      <c r="A620" s="454"/>
      <c r="B620" s="987"/>
      <c r="C620" s="1501"/>
      <c r="D620" s="605"/>
      <c r="E620" s="605"/>
      <c r="F620" s="993">
        <f t="shared" si="8"/>
        <v>0</v>
      </c>
      <c r="G620" s="199"/>
      <c r="H620" s="453"/>
      <c r="I620" s="203"/>
      <c r="J620" s="460"/>
    </row>
    <row r="621" spans="1:10" ht="15" customHeight="1" x14ac:dyDescent="0.35">
      <c r="A621" s="454"/>
      <c r="B621" s="987"/>
      <c r="C621" s="1501"/>
      <c r="D621" s="605"/>
      <c r="E621" s="605"/>
      <c r="F621" s="993">
        <f t="shared" si="8"/>
        <v>0</v>
      </c>
      <c r="G621" s="199"/>
      <c r="H621" s="453"/>
      <c r="I621" s="203"/>
      <c r="J621" s="460"/>
    </row>
    <row r="622" spans="1:10" ht="15" customHeight="1" x14ac:dyDescent="0.35">
      <c r="A622" s="454"/>
      <c r="B622" s="987"/>
      <c r="C622" s="1501"/>
      <c r="D622" s="605"/>
      <c r="E622" s="605"/>
      <c r="F622" s="993">
        <f t="shared" si="8"/>
        <v>0</v>
      </c>
      <c r="G622" s="199"/>
      <c r="H622" s="453"/>
      <c r="I622" s="203"/>
      <c r="J622" s="460"/>
    </row>
    <row r="623" spans="1:10" ht="15" customHeight="1" x14ac:dyDescent="0.35">
      <c r="A623" s="454"/>
      <c r="B623" s="987"/>
      <c r="C623" s="1501"/>
      <c r="D623" s="605"/>
      <c r="E623" s="605"/>
      <c r="F623" s="993">
        <f t="shared" si="8"/>
        <v>0</v>
      </c>
      <c r="G623" s="199"/>
      <c r="H623" s="453"/>
      <c r="I623" s="203"/>
      <c r="J623" s="460"/>
    </row>
    <row r="624" spans="1:10" ht="15" customHeight="1" x14ac:dyDescent="0.35">
      <c r="A624" s="454"/>
      <c r="B624" s="987"/>
      <c r="C624" s="1501"/>
      <c r="D624" s="605"/>
      <c r="E624" s="605"/>
      <c r="F624" s="993">
        <f t="shared" si="8"/>
        <v>0</v>
      </c>
      <c r="G624" s="199"/>
      <c r="H624" s="453"/>
      <c r="I624" s="203"/>
      <c r="J624" s="460"/>
    </row>
    <row r="625" spans="1:10" ht="15" hidden="1" customHeight="1" x14ac:dyDescent="0.35">
      <c r="A625" s="454"/>
      <c r="B625" s="442"/>
      <c r="C625" s="23"/>
      <c r="D625" s="464"/>
      <c r="E625" s="465"/>
      <c r="F625" s="995"/>
      <c r="G625" s="199"/>
      <c r="H625" s="453"/>
      <c r="I625" s="203"/>
      <c r="J625" s="460"/>
    </row>
    <row r="626" spans="1:10" ht="15" hidden="1" customHeight="1" x14ac:dyDescent="0.35">
      <c r="A626" s="454"/>
      <c r="B626" s="442"/>
      <c r="C626" s="23"/>
      <c r="D626" s="464"/>
      <c r="E626" s="465"/>
      <c r="F626" s="995">
        <f t="shared" si="8"/>
        <v>0</v>
      </c>
      <c r="G626" s="199"/>
      <c r="H626" s="453"/>
      <c r="I626" s="203"/>
      <c r="J626" s="460"/>
    </row>
    <row r="627" spans="1:10" ht="15" hidden="1" customHeight="1" x14ac:dyDescent="0.35">
      <c r="A627" s="454"/>
      <c r="B627" s="442"/>
      <c r="C627" s="23"/>
      <c r="D627" s="464"/>
      <c r="E627" s="465"/>
      <c r="F627" s="995">
        <f t="shared" si="8"/>
        <v>0</v>
      </c>
      <c r="G627" s="199"/>
      <c r="H627" s="453"/>
      <c r="I627" s="203"/>
      <c r="J627" s="460"/>
    </row>
    <row r="628" spans="1:10" ht="15" hidden="1" customHeight="1" x14ac:dyDescent="0.35">
      <c r="A628" s="454"/>
      <c r="B628" s="442"/>
      <c r="C628" s="23"/>
      <c r="D628" s="464"/>
      <c r="E628" s="465"/>
      <c r="F628" s="995">
        <f t="shared" si="8"/>
        <v>0</v>
      </c>
      <c r="G628" s="199"/>
      <c r="H628" s="453"/>
      <c r="I628" s="203"/>
      <c r="J628" s="460"/>
    </row>
    <row r="629" spans="1:10" ht="15" hidden="1" customHeight="1" x14ac:dyDescent="0.35">
      <c r="A629" s="454"/>
      <c r="B629" s="442"/>
      <c r="C629" s="23"/>
      <c r="D629" s="464"/>
      <c r="E629" s="465"/>
      <c r="F629" s="995">
        <f t="shared" si="8"/>
        <v>0</v>
      </c>
      <c r="G629" s="199"/>
      <c r="H629" s="453"/>
      <c r="I629" s="203"/>
      <c r="J629" s="460"/>
    </row>
    <row r="630" spans="1:10" ht="15" hidden="1" customHeight="1" x14ac:dyDescent="0.35">
      <c r="A630" s="454"/>
      <c r="B630" s="442"/>
      <c r="C630" s="23"/>
      <c r="D630" s="464"/>
      <c r="E630" s="465"/>
      <c r="F630" s="995">
        <f t="shared" si="8"/>
        <v>0</v>
      </c>
      <c r="G630" s="199"/>
      <c r="H630" s="453"/>
      <c r="I630" s="203"/>
      <c r="J630" s="460"/>
    </row>
    <row r="631" spans="1:10" ht="15" hidden="1" customHeight="1" x14ac:dyDescent="0.35">
      <c r="A631" s="454"/>
      <c r="B631" s="442"/>
      <c r="C631" s="23"/>
      <c r="D631" s="464"/>
      <c r="E631" s="465"/>
      <c r="F631" s="995">
        <f t="shared" si="8"/>
        <v>0</v>
      </c>
      <c r="G631" s="199"/>
      <c r="H631" s="453"/>
      <c r="I631" s="203"/>
      <c r="J631" s="460"/>
    </row>
    <row r="632" spans="1:10" ht="15" hidden="1" customHeight="1" x14ac:dyDescent="0.35">
      <c r="A632" s="454"/>
      <c r="B632" s="442"/>
      <c r="C632" s="23"/>
      <c r="D632" s="464"/>
      <c r="E632" s="465"/>
      <c r="F632" s="995">
        <f t="shared" si="8"/>
        <v>0</v>
      </c>
      <c r="G632" s="199"/>
      <c r="H632" s="453"/>
      <c r="I632" s="203"/>
      <c r="J632" s="460"/>
    </row>
    <row r="633" spans="1:10" ht="15" hidden="1" customHeight="1" x14ac:dyDescent="0.35">
      <c r="A633" s="454"/>
      <c r="B633" s="442"/>
      <c r="C633" s="23"/>
      <c r="D633" s="464"/>
      <c r="E633" s="465"/>
      <c r="F633" s="995">
        <f t="shared" si="8"/>
        <v>0</v>
      </c>
      <c r="G633" s="199"/>
      <c r="H633" s="453"/>
      <c r="I633" s="203"/>
      <c r="J633" s="460"/>
    </row>
    <row r="634" spans="1:10" ht="15" hidden="1" customHeight="1" x14ac:dyDescent="0.35">
      <c r="A634" s="454"/>
      <c r="B634" s="442"/>
      <c r="C634" s="23"/>
      <c r="D634" s="464"/>
      <c r="E634" s="465"/>
      <c r="F634" s="995">
        <f t="shared" si="8"/>
        <v>0</v>
      </c>
      <c r="G634" s="199"/>
      <c r="H634" s="453"/>
      <c r="I634" s="203"/>
      <c r="J634" s="460"/>
    </row>
    <row r="635" spans="1:10" ht="15" hidden="1" customHeight="1" x14ac:dyDescent="0.35">
      <c r="A635" s="454"/>
      <c r="B635" s="442"/>
      <c r="C635" s="23"/>
      <c r="D635" s="464"/>
      <c r="E635" s="465"/>
      <c r="F635" s="995">
        <f t="shared" si="8"/>
        <v>0</v>
      </c>
      <c r="G635" s="199"/>
      <c r="H635" s="453"/>
      <c r="I635" s="203"/>
      <c r="J635" s="460"/>
    </row>
    <row r="636" spans="1:10" ht="15" hidden="1" customHeight="1" x14ac:dyDescent="0.35">
      <c r="A636" s="454"/>
      <c r="B636" s="442"/>
      <c r="C636" s="23"/>
      <c r="D636" s="464"/>
      <c r="E636" s="465"/>
      <c r="F636" s="995">
        <f t="shared" si="8"/>
        <v>0</v>
      </c>
      <c r="G636" s="199"/>
      <c r="H636" s="453"/>
      <c r="I636" s="203"/>
      <c r="J636" s="460"/>
    </row>
    <row r="637" spans="1:10" ht="15" hidden="1" customHeight="1" x14ac:dyDescent="0.35">
      <c r="A637" s="454"/>
      <c r="B637" s="442"/>
      <c r="C637" s="23"/>
      <c r="D637" s="464"/>
      <c r="E637" s="465"/>
      <c r="F637" s="995">
        <f t="shared" si="8"/>
        <v>0</v>
      </c>
      <c r="G637" s="199"/>
      <c r="H637" s="453"/>
      <c r="I637" s="203"/>
      <c r="J637" s="460"/>
    </row>
    <row r="638" spans="1:10" ht="15" hidden="1" customHeight="1" x14ac:dyDescent="0.35">
      <c r="A638" s="454"/>
      <c r="B638" s="442"/>
      <c r="C638" s="23"/>
      <c r="D638" s="464"/>
      <c r="E638" s="465"/>
      <c r="F638" s="995">
        <f t="shared" si="8"/>
        <v>0</v>
      </c>
      <c r="G638" s="199"/>
      <c r="H638" s="453"/>
      <c r="I638" s="203"/>
      <c r="J638" s="460"/>
    </row>
    <row r="639" spans="1:10" ht="15" hidden="1" customHeight="1" x14ac:dyDescent="0.35">
      <c r="A639" s="454"/>
      <c r="B639" s="442"/>
      <c r="C639" s="23"/>
      <c r="D639" s="464"/>
      <c r="E639" s="465"/>
      <c r="F639" s="995">
        <f t="shared" si="8"/>
        <v>0</v>
      </c>
      <c r="G639" s="199"/>
      <c r="H639" s="453"/>
      <c r="I639" s="203"/>
      <c r="J639" s="460"/>
    </row>
    <row r="640" spans="1:10" ht="15" hidden="1" customHeight="1" x14ac:dyDescent="0.35">
      <c r="A640" s="454"/>
      <c r="B640" s="442"/>
      <c r="C640" s="23"/>
      <c r="D640" s="464"/>
      <c r="E640" s="465"/>
      <c r="F640" s="995">
        <f t="shared" si="8"/>
        <v>0</v>
      </c>
      <c r="G640" s="199"/>
      <c r="H640" s="453"/>
      <c r="I640" s="203"/>
      <c r="J640" s="460"/>
    </row>
    <row r="641" spans="1:10" ht="15" hidden="1" customHeight="1" x14ac:dyDescent="0.35">
      <c r="A641" s="454"/>
      <c r="B641" s="442"/>
      <c r="C641" s="23"/>
      <c r="D641" s="464"/>
      <c r="E641" s="465"/>
      <c r="F641" s="995">
        <f t="shared" si="8"/>
        <v>0</v>
      </c>
      <c r="G641" s="199"/>
      <c r="H641" s="453"/>
      <c r="I641" s="203"/>
      <c r="J641" s="460"/>
    </row>
    <row r="642" spans="1:10" ht="15" hidden="1" customHeight="1" x14ac:dyDescent="0.35">
      <c r="A642" s="454"/>
      <c r="B642" s="442"/>
      <c r="C642" s="23"/>
      <c r="D642" s="464"/>
      <c r="E642" s="465"/>
      <c r="F642" s="995">
        <f t="shared" si="8"/>
        <v>0</v>
      </c>
      <c r="G642" s="199"/>
      <c r="H642" s="453"/>
      <c r="I642" s="203"/>
      <c r="J642" s="460"/>
    </row>
    <row r="643" spans="1:10" ht="15" hidden="1" customHeight="1" x14ac:dyDescent="0.35">
      <c r="A643" s="454"/>
      <c r="B643" s="442"/>
      <c r="C643" s="23"/>
      <c r="D643" s="464"/>
      <c r="E643" s="465"/>
      <c r="F643" s="995">
        <f t="shared" si="8"/>
        <v>0</v>
      </c>
      <c r="G643" s="199"/>
      <c r="H643" s="453"/>
      <c r="I643" s="203"/>
      <c r="J643" s="460"/>
    </row>
    <row r="644" spans="1:10" ht="15" hidden="1" customHeight="1" x14ac:dyDescent="0.35">
      <c r="A644" s="454"/>
      <c r="B644" s="442"/>
      <c r="C644" s="23"/>
      <c r="D644" s="464"/>
      <c r="E644" s="465"/>
      <c r="F644" s="995">
        <f t="shared" si="8"/>
        <v>0</v>
      </c>
      <c r="G644" s="199"/>
      <c r="H644" s="453"/>
      <c r="I644" s="203"/>
      <c r="J644" s="460"/>
    </row>
    <row r="645" spans="1:10" ht="15" hidden="1" customHeight="1" x14ac:dyDescent="0.35">
      <c r="A645" s="454"/>
      <c r="B645" s="442"/>
      <c r="C645" s="23"/>
      <c r="D645" s="464"/>
      <c r="E645" s="465"/>
      <c r="F645" s="995">
        <f t="shared" si="8"/>
        <v>0</v>
      </c>
      <c r="G645" s="199"/>
      <c r="H645" s="453"/>
      <c r="I645" s="203"/>
      <c r="J645" s="460"/>
    </row>
    <row r="646" spans="1:10" ht="15" hidden="1" customHeight="1" x14ac:dyDescent="0.35">
      <c r="A646" s="454"/>
      <c r="B646" s="442"/>
      <c r="C646" s="23"/>
      <c r="D646" s="464"/>
      <c r="E646" s="465"/>
      <c r="F646" s="995">
        <f t="shared" si="8"/>
        <v>0</v>
      </c>
      <c r="G646" s="199"/>
      <c r="H646" s="453"/>
      <c r="I646" s="203"/>
      <c r="J646" s="460"/>
    </row>
    <row r="647" spans="1:10" ht="15" hidden="1" customHeight="1" x14ac:dyDescent="0.35">
      <c r="A647" s="454"/>
      <c r="B647" s="442"/>
      <c r="C647" s="23"/>
      <c r="D647" s="464"/>
      <c r="E647" s="465"/>
      <c r="F647" s="995">
        <f t="shared" si="8"/>
        <v>0</v>
      </c>
      <c r="G647" s="199"/>
      <c r="H647" s="453"/>
      <c r="I647" s="203"/>
      <c r="J647" s="460"/>
    </row>
    <row r="648" spans="1:10" ht="15" hidden="1" customHeight="1" x14ac:dyDescent="0.35">
      <c r="A648" s="454"/>
      <c r="B648" s="442"/>
      <c r="C648" s="23"/>
      <c r="D648" s="464"/>
      <c r="E648" s="465"/>
      <c r="F648" s="995">
        <f t="shared" si="8"/>
        <v>0</v>
      </c>
      <c r="G648" s="199"/>
      <c r="H648" s="453"/>
      <c r="I648" s="203"/>
      <c r="J648" s="460"/>
    </row>
    <row r="649" spans="1:10" ht="15" hidden="1" customHeight="1" x14ac:dyDescent="0.35">
      <c r="A649" s="454"/>
      <c r="B649" s="442"/>
      <c r="C649" s="23"/>
      <c r="D649" s="464"/>
      <c r="E649" s="465"/>
      <c r="F649" s="995">
        <f t="shared" si="8"/>
        <v>0</v>
      </c>
      <c r="G649" s="199"/>
      <c r="H649" s="453"/>
      <c r="I649" s="203"/>
      <c r="J649" s="460"/>
    </row>
    <row r="650" spans="1:10" ht="15" hidden="1" customHeight="1" x14ac:dyDescent="0.35">
      <c r="A650" s="454"/>
      <c r="B650" s="442"/>
      <c r="C650" s="23"/>
      <c r="D650" s="464"/>
      <c r="E650" s="465"/>
      <c r="F650" s="995">
        <f t="shared" si="8"/>
        <v>0</v>
      </c>
      <c r="G650" s="199"/>
      <c r="H650" s="453"/>
      <c r="I650" s="203"/>
      <c r="J650" s="460"/>
    </row>
    <row r="651" spans="1:10" ht="15" hidden="1" customHeight="1" x14ac:dyDescent="0.35">
      <c r="A651" s="454"/>
      <c r="B651" s="442"/>
      <c r="C651" s="23"/>
      <c r="D651" s="464"/>
      <c r="E651" s="465"/>
      <c r="F651" s="995">
        <f t="shared" si="8"/>
        <v>0</v>
      </c>
      <c r="G651" s="199"/>
      <c r="H651" s="453"/>
      <c r="I651" s="203"/>
      <c r="J651" s="460"/>
    </row>
    <row r="652" spans="1:10" ht="15" hidden="1" customHeight="1" x14ac:dyDescent="0.35">
      <c r="A652" s="454"/>
      <c r="B652" s="442"/>
      <c r="C652" s="23"/>
      <c r="D652" s="464"/>
      <c r="E652" s="465"/>
      <c r="F652" s="995">
        <f t="shared" si="8"/>
        <v>0</v>
      </c>
      <c r="G652" s="199"/>
      <c r="H652" s="453"/>
      <c r="I652" s="203"/>
      <c r="J652" s="460"/>
    </row>
    <row r="653" spans="1:10" ht="15" hidden="1" customHeight="1" x14ac:dyDescent="0.35">
      <c r="A653" s="454"/>
      <c r="B653" s="442"/>
      <c r="C653" s="23"/>
      <c r="D653" s="464"/>
      <c r="E653" s="465"/>
      <c r="F653" s="995">
        <f t="shared" si="8"/>
        <v>0</v>
      </c>
      <c r="G653" s="199"/>
      <c r="H653" s="453"/>
      <c r="I653" s="203"/>
      <c r="J653" s="460"/>
    </row>
    <row r="654" spans="1:10" ht="15" hidden="1" customHeight="1" x14ac:dyDescent="0.35">
      <c r="A654" s="454"/>
      <c r="B654" s="442"/>
      <c r="C654" s="23"/>
      <c r="D654" s="464"/>
      <c r="E654" s="465"/>
      <c r="F654" s="995">
        <f t="shared" si="8"/>
        <v>0</v>
      </c>
      <c r="G654" s="199"/>
      <c r="H654" s="453"/>
      <c r="I654" s="203"/>
      <c r="J654" s="460"/>
    </row>
    <row r="655" spans="1:10" ht="15" hidden="1" customHeight="1" x14ac:dyDescent="0.35">
      <c r="A655" s="454"/>
      <c r="B655" s="442"/>
      <c r="C655" s="23"/>
      <c r="D655" s="464"/>
      <c r="E655" s="465"/>
      <c r="F655" s="995">
        <f t="shared" si="8"/>
        <v>0</v>
      </c>
      <c r="G655" s="199"/>
      <c r="H655" s="453"/>
      <c r="I655" s="203"/>
      <c r="J655" s="460"/>
    </row>
    <row r="656" spans="1:10" ht="15" hidden="1" customHeight="1" x14ac:dyDescent="0.35">
      <c r="A656" s="454"/>
      <c r="B656" s="442"/>
      <c r="C656" s="23"/>
      <c r="D656" s="464"/>
      <c r="E656" s="465"/>
      <c r="F656" s="995">
        <f t="shared" si="8"/>
        <v>0</v>
      </c>
      <c r="G656" s="199"/>
      <c r="H656" s="453"/>
      <c r="I656" s="203"/>
      <c r="J656" s="460"/>
    </row>
    <row r="657" spans="1:10" ht="15" hidden="1" customHeight="1" x14ac:dyDescent="0.35">
      <c r="A657" s="454"/>
      <c r="B657" s="442"/>
      <c r="C657" s="23"/>
      <c r="D657" s="464"/>
      <c r="E657" s="465"/>
      <c r="F657" s="995">
        <f t="shared" si="8"/>
        <v>0</v>
      </c>
      <c r="G657" s="199"/>
      <c r="H657" s="453"/>
      <c r="I657" s="203"/>
      <c r="J657" s="460"/>
    </row>
    <row r="658" spans="1:10" ht="15" hidden="1" customHeight="1" x14ac:dyDescent="0.35">
      <c r="A658" s="454"/>
      <c r="B658" s="442"/>
      <c r="C658" s="23"/>
      <c r="D658" s="464"/>
      <c r="E658" s="465"/>
      <c r="F658" s="995">
        <f t="shared" si="8"/>
        <v>0</v>
      </c>
      <c r="G658" s="199"/>
      <c r="H658" s="453"/>
      <c r="I658" s="203"/>
      <c r="J658" s="460"/>
    </row>
    <row r="659" spans="1:10" ht="15" hidden="1" customHeight="1" x14ac:dyDescent="0.35">
      <c r="A659" s="454"/>
      <c r="B659" s="442"/>
      <c r="C659" s="23"/>
      <c r="D659" s="464"/>
      <c r="E659" s="465"/>
      <c r="F659" s="995">
        <f t="shared" si="8"/>
        <v>0</v>
      </c>
      <c r="G659" s="199"/>
      <c r="H659" s="453"/>
      <c r="I659" s="203"/>
      <c r="J659" s="460"/>
    </row>
    <row r="660" spans="1:10" ht="15" hidden="1" customHeight="1" x14ac:dyDescent="0.35">
      <c r="A660" s="454"/>
      <c r="B660" s="442"/>
      <c r="C660" s="23"/>
      <c r="D660" s="464"/>
      <c r="E660" s="465"/>
      <c r="F660" s="995">
        <f t="shared" si="8"/>
        <v>0</v>
      </c>
      <c r="G660" s="199"/>
      <c r="H660" s="453"/>
      <c r="I660" s="203"/>
      <c r="J660" s="460"/>
    </row>
    <row r="661" spans="1:10" ht="15" hidden="1" customHeight="1" x14ac:dyDescent="0.35">
      <c r="A661" s="454"/>
      <c r="B661" s="442"/>
      <c r="C661" s="23"/>
      <c r="D661" s="464"/>
      <c r="E661" s="465"/>
      <c r="F661" s="995">
        <f t="shared" si="8"/>
        <v>0</v>
      </c>
      <c r="G661" s="199"/>
      <c r="H661" s="453"/>
      <c r="I661" s="203"/>
      <c r="J661" s="460"/>
    </row>
    <row r="662" spans="1:10" ht="15" hidden="1" customHeight="1" x14ac:dyDescent="0.35">
      <c r="A662" s="454"/>
      <c r="B662" s="442"/>
      <c r="C662" s="23"/>
      <c r="D662" s="464"/>
      <c r="E662" s="465"/>
      <c r="F662" s="995">
        <f t="shared" si="8"/>
        <v>0</v>
      </c>
      <c r="G662" s="199"/>
      <c r="H662" s="453"/>
      <c r="I662" s="203"/>
      <c r="J662" s="460"/>
    </row>
    <row r="663" spans="1:10" ht="15" hidden="1" customHeight="1" x14ac:dyDescent="0.35">
      <c r="A663" s="454"/>
      <c r="B663" s="442"/>
      <c r="C663" s="23"/>
      <c r="D663" s="464"/>
      <c r="E663" s="465"/>
      <c r="F663" s="995">
        <f t="shared" si="8"/>
        <v>0</v>
      </c>
      <c r="G663" s="199"/>
      <c r="H663" s="453"/>
      <c r="I663" s="203"/>
      <c r="J663" s="460"/>
    </row>
    <row r="664" spans="1:10" ht="15" hidden="1" customHeight="1" x14ac:dyDescent="0.35">
      <c r="A664" s="454"/>
      <c r="B664" s="442"/>
      <c r="C664" s="23"/>
      <c r="D664" s="464"/>
      <c r="E664" s="465"/>
      <c r="F664" s="995">
        <f t="shared" si="8"/>
        <v>0</v>
      </c>
      <c r="G664" s="199"/>
      <c r="H664" s="453"/>
      <c r="I664" s="203"/>
      <c r="J664" s="460"/>
    </row>
    <row r="665" spans="1:10" ht="15" hidden="1" customHeight="1" x14ac:dyDescent="0.35">
      <c r="A665" s="454"/>
      <c r="B665" s="442"/>
      <c r="C665" s="23"/>
      <c r="D665" s="464"/>
      <c r="E665" s="465"/>
      <c r="F665" s="995">
        <f t="shared" si="8"/>
        <v>0</v>
      </c>
      <c r="G665" s="199"/>
      <c r="H665" s="453"/>
      <c r="I665" s="203"/>
      <c r="J665" s="460"/>
    </row>
    <row r="666" spans="1:10" ht="15" hidden="1" customHeight="1" x14ac:dyDescent="0.35">
      <c r="A666" s="454"/>
      <c r="B666" s="442"/>
      <c r="C666" s="23"/>
      <c r="D666" s="464"/>
      <c r="E666" s="465"/>
      <c r="F666" s="995">
        <f t="shared" si="8"/>
        <v>0</v>
      </c>
      <c r="G666" s="199"/>
      <c r="H666" s="453"/>
      <c r="I666" s="203"/>
      <c r="J666" s="460"/>
    </row>
    <row r="667" spans="1:10" ht="15" hidden="1" customHeight="1" x14ac:dyDescent="0.35">
      <c r="A667" s="454"/>
      <c r="B667" s="442"/>
      <c r="C667" s="23"/>
      <c r="D667" s="464"/>
      <c r="E667" s="465"/>
      <c r="F667" s="995">
        <f t="shared" si="8"/>
        <v>0</v>
      </c>
      <c r="G667" s="199"/>
      <c r="H667" s="453"/>
      <c r="I667" s="203"/>
      <c r="J667" s="460"/>
    </row>
    <row r="668" spans="1:10" ht="15" hidden="1" customHeight="1" x14ac:dyDescent="0.35">
      <c r="A668" s="454"/>
      <c r="B668" s="442"/>
      <c r="C668" s="23"/>
      <c r="D668" s="464"/>
      <c r="E668" s="465"/>
      <c r="F668" s="995">
        <f t="shared" si="8"/>
        <v>0</v>
      </c>
      <c r="G668" s="199"/>
      <c r="H668" s="453"/>
      <c r="I668" s="203"/>
      <c r="J668" s="460"/>
    </row>
    <row r="669" spans="1:10" ht="15" hidden="1" customHeight="1" x14ac:dyDescent="0.35">
      <c r="A669" s="454"/>
      <c r="B669" s="442"/>
      <c r="C669" s="23"/>
      <c r="D669" s="464"/>
      <c r="E669" s="465"/>
      <c r="F669" s="995">
        <f t="shared" si="8"/>
        <v>0</v>
      </c>
      <c r="G669" s="199"/>
      <c r="H669" s="453"/>
      <c r="I669" s="203"/>
      <c r="J669" s="460"/>
    </row>
    <row r="670" spans="1:10" ht="15" hidden="1" customHeight="1" x14ac:dyDescent="0.35">
      <c r="A670" s="454"/>
      <c r="B670" s="442"/>
      <c r="C670" s="23"/>
      <c r="D670" s="464"/>
      <c r="E670" s="465"/>
      <c r="F670" s="995">
        <f t="shared" si="8"/>
        <v>0</v>
      </c>
      <c r="G670" s="199"/>
      <c r="H670" s="453"/>
      <c r="I670" s="203"/>
      <c r="J670" s="460"/>
    </row>
    <row r="671" spans="1:10" ht="15" hidden="1" customHeight="1" x14ac:dyDescent="0.35">
      <c r="A671" s="454"/>
      <c r="B671" s="442"/>
      <c r="C671" s="23"/>
      <c r="D671" s="464"/>
      <c r="E671" s="465"/>
      <c r="F671" s="995">
        <f t="shared" si="8"/>
        <v>0</v>
      </c>
      <c r="G671" s="199"/>
      <c r="H671" s="453"/>
      <c r="I671" s="203"/>
      <c r="J671" s="460"/>
    </row>
    <row r="672" spans="1:10" ht="15" hidden="1" customHeight="1" x14ac:dyDescent="0.35">
      <c r="A672" s="454"/>
      <c r="B672" s="442"/>
      <c r="C672" s="23"/>
      <c r="D672" s="464"/>
      <c r="E672" s="465"/>
      <c r="F672" s="995">
        <f t="shared" si="8"/>
        <v>0</v>
      </c>
      <c r="G672" s="199"/>
      <c r="H672" s="453"/>
      <c r="I672" s="203"/>
      <c r="J672" s="460"/>
    </row>
    <row r="673" spans="1:10" ht="15" hidden="1" customHeight="1" x14ac:dyDescent="0.35">
      <c r="A673" s="454"/>
      <c r="B673" s="442"/>
      <c r="C673" s="23"/>
      <c r="D673" s="464"/>
      <c r="E673" s="465"/>
      <c r="F673" s="995">
        <f t="shared" ref="F673:F714" si="9">D673+E673</f>
        <v>0</v>
      </c>
      <c r="G673" s="199"/>
      <c r="H673" s="453"/>
      <c r="I673" s="203"/>
      <c r="J673" s="460"/>
    </row>
    <row r="674" spans="1:10" ht="15" hidden="1" customHeight="1" x14ac:dyDescent="0.35">
      <c r="A674" s="454"/>
      <c r="B674" s="442"/>
      <c r="C674" s="23"/>
      <c r="D674" s="464"/>
      <c r="E674" s="465"/>
      <c r="F674" s="995">
        <f t="shared" si="9"/>
        <v>0</v>
      </c>
      <c r="G674" s="199"/>
      <c r="H674" s="453"/>
      <c r="I674" s="203"/>
      <c r="J674" s="460"/>
    </row>
    <row r="675" spans="1:10" ht="15" hidden="1" customHeight="1" x14ac:dyDescent="0.35">
      <c r="A675" s="454"/>
      <c r="B675" s="442"/>
      <c r="C675" s="23"/>
      <c r="D675" s="464"/>
      <c r="E675" s="465"/>
      <c r="F675" s="995">
        <f t="shared" si="9"/>
        <v>0</v>
      </c>
      <c r="G675" s="199"/>
      <c r="H675" s="453"/>
      <c r="I675" s="203"/>
      <c r="J675" s="460"/>
    </row>
    <row r="676" spans="1:10" ht="15" hidden="1" customHeight="1" x14ac:dyDescent="0.35">
      <c r="A676" s="454"/>
      <c r="B676" s="442"/>
      <c r="C676" s="23"/>
      <c r="D676" s="464"/>
      <c r="E676" s="465"/>
      <c r="F676" s="995">
        <f t="shared" si="9"/>
        <v>0</v>
      </c>
      <c r="G676" s="199"/>
      <c r="H676" s="453"/>
      <c r="I676" s="203"/>
      <c r="J676" s="460"/>
    </row>
    <row r="677" spans="1:10" ht="15" hidden="1" customHeight="1" x14ac:dyDescent="0.35">
      <c r="A677" s="454"/>
      <c r="B677" s="442"/>
      <c r="C677" s="23"/>
      <c r="D677" s="464"/>
      <c r="E677" s="465"/>
      <c r="F677" s="995">
        <f t="shared" si="9"/>
        <v>0</v>
      </c>
      <c r="G677" s="199"/>
      <c r="H677" s="453"/>
      <c r="I677" s="203"/>
      <c r="J677" s="460"/>
    </row>
    <row r="678" spans="1:10" ht="15" hidden="1" customHeight="1" x14ac:dyDescent="0.35">
      <c r="A678" s="454"/>
      <c r="B678" s="442"/>
      <c r="C678" s="23"/>
      <c r="D678" s="464"/>
      <c r="E678" s="465"/>
      <c r="F678" s="995">
        <f t="shared" si="9"/>
        <v>0</v>
      </c>
      <c r="G678" s="199"/>
      <c r="H678" s="453"/>
      <c r="I678" s="203"/>
      <c r="J678" s="460"/>
    </row>
    <row r="679" spans="1:10" ht="15" hidden="1" customHeight="1" x14ac:dyDescent="0.35">
      <c r="A679" s="454"/>
      <c r="B679" s="442"/>
      <c r="C679" s="23"/>
      <c r="D679" s="464"/>
      <c r="E679" s="465"/>
      <c r="F679" s="995">
        <f t="shared" si="9"/>
        <v>0</v>
      </c>
      <c r="G679" s="199"/>
      <c r="H679" s="453"/>
      <c r="I679" s="203"/>
      <c r="J679" s="460"/>
    </row>
    <row r="680" spans="1:10" ht="15" hidden="1" customHeight="1" x14ac:dyDescent="0.35">
      <c r="A680" s="454"/>
      <c r="B680" s="442"/>
      <c r="C680" s="23"/>
      <c r="D680" s="464"/>
      <c r="E680" s="465"/>
      <c r="F680" s="995">
        <f t="shared" si="9"/>
        <v>0</v>
      </c>
      <c r="G680" s="199"/>
      <c r="H680" s="453"/>
      <c r="I680" s="203"/>
      <c r="J680" s="460"/>
    </row>
    <row r="681" spans="1:10" ht="15" hidden="1" customHeight="1" x14ac:dyDescent="0.35">
      <c r="A681" s="454"/>
      <c r="B681" s="442"/>
      <c r="C681" s="23"/>
      <c r="D681" s="464"/>
      <c r="E681" s="465"/>
      <c r="F681" s="995">
        <f t="shared" si="9"/>
        <v>0</v>
      </c>
      <c r="G681" s="199"/>
      <c r="H681" s="453"/>
      <c r="I681" s="203"/>
      <c r="J681" s="460"/>
    </row>
    <row r="682" spans="1:10" ht="15" hidden="1" customHeight="1" x14ac:dyDescent="0.35">
      <c r="A682" s="454"/>
      <c r="B682" s="442"/>
      <c r="C682" s="23"/>
      <c r="D682" s="464"/>
      <c r="E682" s="465"/>
      <c r="F682" s="995">
        <f t="shared" si="9"/>
        <v>0</v>
      </c>
      <c r="G682" s="199"/>
      <c r="H682" s="453"/>
      <c r="I682" s="203"/>
      <c r="J682" s="460"/>
    </row>
    <row r="683" spans="1:10" ht="15" hidden="1" customHeight="1" x14ac:dyDescent="0.35">
      <c r="A683" s="454"/>
      <c r="B683" s="442"/>
      <c r="C683" s="23"/>
      <c r="D683" s="464"/>
      <c r="E683" s="465"/>
      <c r="F683" s="995">
        <f t="shared" si="9"/>
        <v>0</v>
      </c>
      <c r="G683" s="199"/>
      <c r="H683" s="453"/>
      <c r="I683" s="203"/>
      <c r="J683" s="460"/>
    </row>
    <row r="684" spans="1:10" ht="15" hidden="1" customHeight="1" x14ac:dyDescent="0.35">
      <c r="A684" s="454"/>
      <c r="B684" s="442"/>
      <c r="C684" s="23"/>
      <c r="D684" s="464"/>
      <c r="E684" s="465"/>
      <c r="F684" s="995">
        <f t="shared" si="9"/>
        <v>0</v>
      </c>
      <c r="G684" s="199"/>
      <c r="H684" s="453"/>
      <c r="I684" s="203"/>
      <c r="J684" s="460"/>
    </row>
    <row r="685" spans="1:10" ht="15" hidden="1" customHeight="1" x14ac:dyDescent="0.35">
      <c r="A685" s="454"/>
      <c r="B685" s="442"/>
      <c r="C685" s="23"/>
      <c r="D685" s="464"/>
      <c r="E685" s="465"/>
      <c r="F685" s="995">
        <f t="shared" si="9"/>
        <v>0</v>
      </c>
      <c r="G685" s="199"/>
      <c r="H685" s="453"/>
      <c r="I685" s="203"/>
      <c r="J685" s="460"/>
    </row>
    <row r="686" spans="1:10" ht="15" hidden="1" customHeight="1" x14ac:dyDescent="0.35">
      <c r="A686" s="454"/>
      <c r="B686" s="442"/>
      <c r="C686" s="23"/>
      <c r="D686" s="464"/>
      <c r="E686" s="465"/>
      <c r="F686" s="995">
        <f t="shared" si="9"/>
        <v>0</v>
      </c>
      <c r="G686" s="199"/>
      <c r="H686" s="453"/>
      <c r="I686" s="203"/>
      <c r="J686" s="460"/>
    </row>
    <row r="687" spans="1:10" ht="15" hidden="1" customHeight="1" x14ac:dyDescent="0.35">
      <c r="A687" s="454"/>
      <c r="B687" s="442"/>
      <c r="C687" s="23"/>
      <c r="D687" s="464"/>
      <c r="E687" s="465"/>
      <c r="F687" s="995">
        <f t="shared" si="9"/>
        <v>0</v>
      </c>
      <c r="G687" s="199"/>
      <c r="H687" s="453"/>
      <c r="I687" s="203"/>
      <c r="J687" s="460"/>
    </row>
    <row r="688" spans="1:10" ht="15" hidden="1" customHeight="1" x14ac:dyDescent="0.35">
      <c r="A688" s="454"/>
      <c r="B688" s="442"/>
      <c r="C688" s="23"/>
      <c r="D688" s="464"/>
      <c r="E688" s="465"/>
      <c r="F688" s="995">
        <f t="shared" si="9"/>
        <v>0</v>
      </c>
      <c r="G688" s="199"/>
      <c r="H688" s="453"/>
      <c r="I688" s="203"/>
      <c r="J688" s="460"/>
    </row>
    <row r="689" spans="1:10" ht="15" hidden="1" customHeight="1" x14ac:dyDescent="0.35">
      <c r="A689" s="454"/>
      <c r="B689" s="442"/>
      <c r="C689" s="23"/>
      <c r="D689" s="464"/>
      <c r="E689" s="465"/>
      <c r="F689" s="995">
        <f t="shared" si="9"/>
        <v>0</v>
      </c>
      <c r="G689" s="199"/>
      <c r="H689" s="453"/>
      <c r="I689" s="203"/>
      <c r="J689" s="460"/>
    </row>
    <row r="690" spans="1:10" ht="15" hidden="1" customHeight="1" x14ac:dyDescent="0.35">
      <c r="A690" s="454"/>
      <c r="B690" s="442"/>
      <c r="C690" s="23"/>
      <c r="D690" s="464"/>
      <c r="E690" s="465"/>
      <c r="F690" s="995">
        <f t="shared" si="9"/>
        <v>0</v>
      </c>
      <c r="G690" s="199"/>
      <c r="H690" s="453"/>
      <c r="I690" s="203"/>
      <c r="J690" s="460"/>
    </row>
    <row r="691" spans="1:10" ht="15" hidden="1" customHeight="1" x14ac:dyDescent="0.35">
      <c r="A691" s="454"/>
      <c r="B691" s="442"/>
      <c r="C691" s="23"/>
      <c r="D691" s="464"/>
      <c r="E691" s="465"/>
      <c r="F691" s="995">
        <f t="shared" si="9"/>
        <v>0</v>
      </c>
      <c r="G691" s="199"/>
      <c r="H691" s="453"/>
      <c r="I691" s="203"/>
      <c r="J691" s="460"/>
    </row>
    <row r="692" spans="1:10" ht="15" hidden="1" customHeight="1" x14ac:dyDescent="0.35">
      <c r="A692" s="454"/>
      <c r="B692" s="442"/>
      <c r="C692" s="23"/>
      <c r="D692" s="464"/>
      <c r="E692" s="465"/>
      <c r="F692" s="995">
        <f t="shared" si="9"/>
        <v>0</v>
      </c>
      <c r="G692" s="199"/>
      <c r="H692" s="453"/>
      <c r="I692" s="203"/>
      <c r="J692" s="460"/>
    </row>
    <row r="693" spans="1:10" ht="15" hidden="1" customHeight="1" x14ac:dyDescent="0.35">
      <c r="A693" s="454"/>
      <c r="B693" s="442"/>
      <c r="C693" s="23"/>
      <c r="D693" s="464"/>
      <c r="E693" s="465"/>
      <c r="F693" s="995">
        <f t="shared" si="9"/>
        <v>0</v>
      </c>
      <c r="G693" s="199"/>
      <c r="H693" s="453"/>
      <c r="I693" s="203"/>
      <c r="J693" s="460"/>
    </row>
    <row r="694" spans="1:10" ht="15" hidden="1" customHeight="1" x14ac:dyDescent="0.35">
      <c r="A694" s="454"/>
      <c r="B694" s="442"/>
      <c r="C694" s="23"/>
      <c r="D694" s="464"/>
      <c r="E694" s="465"/>
      <c r="F694" s="995">
        <f t="shared" si="9"/>
        <v>0</v>
      </c>
      <c r="G694" s="199"/>
      <c r="H694" s="453"/>
      <c r="I694" s="203"/>
      <c r="J694" s="460"/>
    </row>
    <row r="695" spans="1:10" ht="15" hidden="1" customHeight="1" x14ac:dyDescent="0.35">
      <c r="A695" s="454"/>
      <c r="B695" s="442"/>
      <c r="C695" s="23"/>
      <c r="D695" s="464"/>
      <c r="E695" s="465"/>
      <c r="F695" s="995">
        <f t="shared" si="9"/>
        <v>0</v>
      </c>
      <c r="G695" s="199"/>
      <c r="H695" s="453"/>
      <c r="I695" s="203"/>
      <c r="J695" s="460"/>
    </row>
    <row r="696" spans="1:10" ht="15" hidden="1" customHeight="1" x14ac:dyDescent="0.35">
      <c r="A696" s="454"/>
      <c r="B696" s="442"/>
      <c r="C696" s="23"/>
      <c r="D696" s="464"/>
      <c r="E696" s="465"/>
      <c r="F696" s="995">
        <f t="shared" si="9"/>
        <v>0</v>
      </c>
      <c r="G696" s="199"/>
      <c r="H696" s="453"/>
      <c r="I696" s="203"/>
      <c r="J696" s="460"/>
    </row>
    <row r="697" spans="1:10" ht="15" hidden="1" customHeight="1" x14ac:dyDescent="0.35">
      <c r="A697" s="454"/>
      <c r="B697" s="442"/>
      <c r="C697" s="23"/>
      <c r="D697" s="464"/>
      <c r="E697" s="465"/>
      <c r="F697" s="995">
        <f t="shared" si="9"/>
        <v>0</v>
      </c>
      <c r="G697" s="199"/>
      <c r="H697" s="453"/>
      <c r="I697" s="203"/>
      <c r="J697" s="460"/>
    </row>
    <row r="698" spans="1:10" ht="15" hidden="1" customHeight="1" x14ac:dyDescent="0.35">
      <c r="A698" s="454"/>
      <c r="B698" s="442"/>
      <c r="C698" s="23"/>
      <c r="D698" s="464"/>
      <c r="E698" s="465"/>
      <c r="F698" s="995">
        <f t="shared" si="9"/>
        <v>0</v>
      </c>
      <c r="G698" s="199"/>
      <c r="H698" s="453"/>
      <c r="I698" s="203"/>
      <c r="J698" s="460"/>
    </row>
    <row r="699" spans="1:10" ht="15" hidden="1" customHeight="1" x14ac:dyDescent="0.35">
      <c r="A699" s="454"/>
      <c r="B699" s="442"/>
      <c r="C699" s="23"/>
      <c r="D699" s="464"/>
      <c r="E699" s="465"/>
      <c r="F699" s="995">
        <f t="shared" si="9"/>
        <v>0</v>
      </c>
      <c r="G699" s="199"/>
      <c r="H699" s="453"/>
      <c r="I699" s="203"/>
      <c r="J699" s="460"/>
    </row>
    <row r="700" spans="1:10" ht="15" hidden="1" customHeight="1" x14ac:dyDescent="0.35">
      <c r="A700" s="454"/>
      <c r="B700" s="442"/>
      <c r="C700" s="23"/>
      <c r="D700" s="464"/>
      <c r="E700" s="465"/>
      <c r="F700" s="995">
        <f t="shared" si="9"/>
        <v>0</v>
      </c>
      <c r="G700" s="199"/>
      <c r="H700" s="453"/>
      <c r="I700" s="203"/>
      <c r="J700" s="460"/>
    </row>
    <row r="701" spans="1:10" s="205" customFormat="1" ht="15" hidden="1" customHeight="1" x14ac:dyDescent="0.35">
      <c r="A701" s="456"/>
      <c r="B701" s="443"/>
      <c r="C701" s="23"/>
      <c r="D701" s="466"/>
      <c r="E701" s="467"/>
      <c r="F701" s="995">
        <f t="shared" si="9"/>
        <v>0</v>
      </c>
      <c r="G701" s="203"/>
      <c r="H701" s="453"/>
      <c r="I701" s="203"/>
      <c r="J701" s="468"/>
    </row>
    <row r="702" spans="1:10" s="205" customFormat="1" ht="15" hidden="1" customHeight="1" x14ac:dyDescent="0.35">
      <c r="A702" s="456"/>
      <c r="B702" s="443"/>
      <c r="C702" s="23"/>
      <c r="D702" s="466"/>
      <c r="E702" s="467"/>
      <c r="F702" s="995">
        <f t="shared" si="9"/>
        <v>0</v>
      </c>
      <c r="G702" s="203"/>
      <c r="H702" s="453"/>
      <c r="I702" s="203"/>
      <c r="J702" s="468"/>
    </row>
    <row r="703" spans="1:10" s="205" customFormat="1" ht="15" hidden="1" customHeight="1" x14ac:dyDescent="0.35">
      <c r="A703" s="456"/>
      <c r="B703" s="443"/>
      <c r="C703" s="23"/>
      <c r="D703" s="466"/>
      <c r="E703" s="467"/>
      <c r="F703" s="995">
        <f t="shared" si="9"/>
        <v>0</v>
      </c>
      <c r="G703" s="203"/>
      <c r="H703" s="453"/>
      <c r="I703" s="203"/>
      <c r="J703" s="468"/>
    </row>
    <row r="704" spans="1:10" s="205" customFormat="1" ht="15" hidden="1" customHeight="1" x14ac:dyDescent="0.35">
      <c r="A704" s="456"/>
      <c r="B704" s="443"/>
      <c r="C704" s="23"/>
      <c r="D704" s="466"/>
      <c r="E704" s="467"/>
      <c r="F704" s="995">
        <f t="shared" si="9"/>
        <v>0</v>
      </c>
      <c r="G704" s="203"/>
      <c r="H704" s="453"/>
      <c r="I704" s="203"/>
      <c r="J704" s="468"/>
    </row>
    <row r="705" spans="1:10" s="205" customFormat="1" ht="15" hidden="1" customHeight="1" x14ac:dyDescent="0.35">
      <c r="A705" s="456"/>
      <c r="B705" s="443"/>
      <c r="C705" s="23"/>
      <c r="D705" s="466"/>
      <c r="E705" s="467"/>
      <c r="F705" s="995">
        <f t="shared" si="9"/>
        <v>0</v>
      </c>
      <c r="G705" s="203"/>
      <c r="H705" s="453"/>
      <c r="I705" s="203"/>
      <c r="J705" s="468"/>
    </row>
    <row r="706" spans="1:10" s="205" customFormat="1" ht="15" hidden="1" customHeight="1" x14ac:dyDescent="0.35">
      <c r="A706" s="456"/>
      <c r="B706" s="443"/>
      <c r="C706" s="23"/>
      <c r="D706" s="466"/>
      <c r="E706" s="467"/>
      <c r="F706" s="995">
        <f t="shared" si="9"/>
        <v>0</v>
      </c>
      <c r="G706" s="203"/>
      <c r="H706" s="453"/>
      <c r="I706" s="203"/>
      <c r="J706" s="468"/>
    </row>
    <row r="707" spans="1:10" s="205" customFormat="1" ht="15" hidden="1" customHeight="1" x14ac:dyDescent="0.35">
      <c r="A707" s="456"/>
      <c r="B707" s="443"/>
      <c r="C707" s="23"/>
      <c r="D707" s="466"/>
      <c r="E707" s="467"/>
      <c r="F707" s="995">
        <f t="shared" si="9"/>
        <v>0</v>
      </c>
      <c r="G707" s="203"/>
      <c r="H707" s="453"/>
      <c r="I707" s="203"/>
      <c r="J707" s="468"/>
    </row>
    <row r="708" spans="1:10" s="205" customFormat="1" ht="15" hidden="1" customHeight="1" x14ac:dyDescent="0.35">
      <c r="A708" s="456"/>
      <c r="B708" s="443"/>
      <c r="C708" s="23"/>
      <c r="D708" s="466"/>
      <c r="E708" s="467"/>
      <c r="F708" s="995">
        <f t="shared" si="9"/>
        <v>0</v>
      </c>
      <c r="G708" s="203"/>
      <c r="H708" s="453"/>
      <c r="I708" s="203"/>
      <c r="J708" s="468"/>
    </row>
    <row r="709" spans="1:10" s="205" customFormat="1" ht="15" hidden="1" customHeight="1" x14ac:dyDescent="0.35">
      <c r="A709" s="456"/>
      <c r="B709" s="443"/>
      <c r="C709" s="23"/>
      <c r="D709" s="466"/>
      <c r="E709" s="467"/>
      <c r="F709" s="995">
        <f t="shared" si="9"/>
        <v>0</v>
      </c>
      <c r="G709" s="203"/>
      <c r="H709" s="453"/>
      <c r="I709" s="203"/>
      <c r="J709" s="468"/>
    </row>
    <row r="710" spans="1:10" s="205" customFormat="1" ht="15" hidden="1" customHeight="1" x14ac:dyDescent="0.35">
      <c r="A710" s="456"/>
      <c r="B710" s="443"/>
      <c r="C710" s="23"/>
      <c r="D710" s="466"/>
      <c r="E710" s="467"/>
      <c r="F710" s="995">
        <f t="shared" si="9"/>
        <v>0</v>
      </c>
      <c r="G710" s="203"/>
      <c r="H710" s="453"/>
      <c r="I710" s="203"/>
      <c r="J710" s="468"/>
    </row>
    <row r="711" spans="1:10" s="205" customFormat="1" ht="15" hidden="1" customHeight="1" x14ac:dyDescent="0.35">
      <c r="A711" s="456"/>
      <c r="B711" s="443"/>
      <c r="C711" s="23"/>
      <c r="D711" s="466"/>
      <c r="E711" s="467"/>
      <c r="F711" s="995">
        <f t="shared" si="9"/>
        <v>0</v>
      </c>
      <c r="G711" s="203"/>
      <c r="H711" s="453"/>
      <c r="I711" s="203"/>
      <c r="J711" s="468"/>
    </row>
    <row r="712" spans="1:10" s="205" customFormat="1" ht="15" hidden="1" customHeight="1" x14ac:dyDescent="0.35">
      <c r="A712" s="456"/>
      <c r="B712" s="443"/>
      <c r="C712" s="23"/>
      <c r="D712" s="466"/>
      <c r="E712" s="467"/>
      <c r="F712" s="995">
        <f t="shared" si="9"/>
        <v>0</v>
      </c>
      <c r="G712" s="203"/>
      <c r="H712" s="453"/>
      <c r="I712" s="203"/>
      <c r="J712" s="468"/>
    </row>
    <row r="713" spans="1:10" s="205" customFormat="1" ht="15" hidden="1" customHeight="1" x14ac:dyDescent="0.35">
      <c r="A713" s="456"/>
      <c r="B713" s="443"/>
      <c r="C713" s="23"/>
      <c r="D713" s="466"/>
      <c r="E713" s="467"/>
      <c r="F713" s="995">
        <f t="shared" si="9"/>
        <v>0</v>
      </c>
      <c r="G713" s="203"/>
      <c r="H713" s="453"/>
      <c r="I713" s="203"/>
      <c r="J713" s="468"/>
    </row>
    <row r="714" spans="1:10" s="205" customFormat="1" ht="15" hidden="1" customHeight="1" x14ac:dyDescent="0.35">
      <c r="A714" s="456"/>
      <c r="B714" s="477"/>
      <c r="C714" s="478"/>
      <c r="D714" s="457"/>
      <c r="E714" s="458"/>
      <c r="F714" s="995">
        <f t="shared" si="9"/>
        <v>0</v>
      </c>
      <c r="G714" s="476"/>
      <c r="H714" s="453"/>
      <c r="I714" s="719"/>
      <c r="J714" s="462"/>
    </row>
    <row r="715" spans="1:10" ht="15" customHeight="1" x14ac:dyDescent="0.35">
      <c r="A715" s="454"/>
      <c r="B715" s="2333"/>
      <c r="C715" s="2340"/>
      <c r="D715" s="2335" t="s">
        <v>917</v>
      </c>
      <c r="E715" s="2335" t="s">
        <v>918</v>
      </c>
      <c r="F715" s="2341" t="s">
        <v>97</v>
      </c>
      <c r="G715" s="203"/>
      <c r="H715" s="200"/>
      <c r="I715" s="717"/>
      <c r="J715" s="448"/>
    </row>
    <row r="716" spans="1:10" s="208" customFormat="1" ht="15" customHeight="1" thickBot="1" x14ac:dyDescent="0.4">
      <c r="A716" s="454"/>
      <c r="B716" s="2333"/>
      <c r="C716" s="2340"/>
      <c r="D716" s="2336"/>
      <c r="E716" s="2336"/>
      <c r="F716" s="2341"/>
      <c r="G716" s="203"/>
      <c r="H716" s="200"/>
      <c r="I716" s="717"/>
      <c r="J716" s="448"/>
    </row>
    <row r="717" spans="1:10" s="208" customFormat="1" ht="15" customHeight="1" thickBot="1" x14ac:dyDescent="0.4">
      <c r="A717" s="454"/>
      <c r="B717" s="987" t="s">
        <v>21</v>
      </c>
      <c r="C717" s="491" t="s">
        <v>1181</v>
      </c>
      <c r="D717" s="931">
        <f>SUM(D718+D819+D920+D1021+D1122+D1223)</f>
        <v>0</v>
      </c>
      <c r="E717" s="931">
        <f>SUM(E718+E819+E920+E1021+E1122+E1223)</f>
        <v>0</v>
      </c>
      <c r="F717" s="910">
        <f t="shared" ref="F717:F819" si="10">D717+E717</f>
        <v>0</v>
      </c>
      <c r="G717" s="203"/>
      <c r="H717" s="453" t="s">
        <v>978</v>
      </c>
      <c r="I717" s="718">
        <f>Form3!G27+Form3!H27</f>
        <v>0</v>
      </c>
      <c r="J717" s="204"/>
    </row>
    <row r="718" spans="1:10" s="208" customFormat="1" ht="15" customHeight="1" thickBot="1" x14ac:dyDescent="0.4">
      <c r="A718" s="454"/>
      <c r="B718" s="987"/>
      <c r="C718" s="111" t="s">
        <v>1924</v>
      </c>
      <c r="D718" s="1000">
        <f>SUM(D719:D818)</f>
        <v>0</v>
      </c>
      <c r="E718" s="1000">
        <f>SUM(E719:E818)</f>
        <v>0</v>
      </c>
      <c r="F718" s="910">
        <f t="shared" si="10"/>
        <v>0</v>
      </c>
      <c r="G718" s="203"/>
      <c r="H718" s="453" t="s">
        <v>978</v>
      </c>
      <c r="I718" s="718">
        <f>Form3!G28+Form3!H28</f>
        <v>0</v>
      </c>
      <c r="J718" s="460"/>
    </row>
    <row r="719" spans="1:10" s="208" customFormat="1" ht="15" customHeight="1" x14ac:dyDescent="0.35">
      <c r="A719" s="454"/>
      <c r="B719" s="987"/>
      <c r="C719" s="1502"/>
      <c r="D719" s="601"/>
      <c r="E719" s="602"/>
      <c r="F719" s="910">
        <f t="shared" si="10"/>
        <v>0</v>
      </c>
      <c r="G719" s="203"/>
      <c r="H719" s="453"/>
      <c r="I719" s="717"/>
      <c r="J719" s="460"/>
    </row>
    <row r="720" spans="1:10" s="208" customFormat="1" ht="15" customHeight="1" x14ac:dyDescent="0.35">
      <c r="A720" s="454"/>
      <c r="B720" s="987"/>
      <c r="C720" s="1502"/>
      <c r="D720" s="601"/>
      <c r="E720" s="602"/>
      <c r="F720" s="910">
        <f t="shared" si="10"/>
        <v>0</v>
      </c>
      <c r="G720" s="203"/>
      <c r="H720" s="453"/>
      <c r="I720" s="717"/>
      <c r="J720" s="460"/>
    </row>
    <row r="721" spans="1:10" ht="15" customHeight="1" x14ac:dyDescent="0.35">
      <c r="A721" s="454"/>
      <c r="B721" s="987"/>
      <c r="C721" s="1502"/>
      <c r="D721" s="601"/>
      <c r="E721" s="602"/>
      <c r="F721" s="910">
        <f t="shared" si="10"/>
        <v>0</v>
      </c>
      <c r="G721" s="203"/>
      <c r="H721" s="453"/>
      <c r="I721" s="717"/>
      <c r="J721" s="460"/>
    </row>
    <row r="722" spans="1:10" ht="15" customHeight="1" x14ac:dyDescent="0.35">
      <c r="A722" s="454"/>
      <c r="B722" s="987"/>
      <c r="C722" s="1502"/>
      <c r="D722" s="601"/>
      <c r="E722" s="602"/>
      <c r="F722" s="910">
        <f t="shared" si="10"/>
        <v>0</v>
      </c>
      <c r="G722" s="203"/>
      <c r="H722" s="453"/>
      <c r="I722" s="717"/>
      <c r="J722" s="460"/>
    </row>
    <row r="723" spans="1:10" ht="15" customHeight="1" x14ac:dyDescent="0.35">
      <c r="A723" s="454"/>
      <c r="B723" s="987"/>
      <c r="C723" s="1502"/>
      <c r="D723" s="601"/>
      <c r="E723" s="602"/>
      <c r="F723" s="910">
        <f t="shared" si="10"/>
        <v>0</v>
      </c>
      <c r="G723" s="203"/>
      <c r="H723" s="453"/>
      <c r="I723" s="717"/>
      <c r="J723" s="460"/>
    </row>
    <row r="724" spans="1:10" ht="15" customHeight="1" x14ac:dyDescent="0.35">
      <c r="A724" s="454"/>
      <c r="B724" s="987"/>
      <c r="C724" s="1502"/>
      <c r="D724" s="601"/>
      <c r="E724" s="602"/>
      <c r="F724" s="910">
        <f t="shared" si="10"/>
        <v>0</v>
      </c>
      <c r="G724" s="203"/>
      <c r="H724" s="453"/>
      <c r="I724" s="717"/>
      <c r="J724" s="460"/>
    </row>
    <row r="725" spans="1:10" ht="15" customHeight="1" x14ac:dyDescent="0.35">
      <c r="A725" s="454"/>
      <c r="B725" s="987"/>
      <c r="C725" s="1502"/>
      <c r="D725" s="601"/>
      <c r="E725" s="602"/>
      <c r="F725" s="910">
        <f t="shared" si="10"/>
        <v>0</v>
      </c>
      <c r="G725" s="203"/>
      <c r="H725" s="453"/>
      <c r="I725" s="717"/>
      <c r="J725" s="460"/>
    </row>
    <row r="726" spans="1:10" ht="15" customHeight="1" x14ac:dyDescent="0.35">
      <c r="A726" s="454"/>
      <c r="B726" s="987"/>
      <c r="C726" s="1502"/>
      <c r="D726" s="601"/>
      <c r="E726" s="602"/>
      <c r="F726" s="910">
        <f t="shared" si="10"/>
        <v>0</v>
      </c>
      <c r="G726" s="203"/>
      <c r="H726" s="453"/>
      <c r="I726" s="717"/>
      <c r="J726" s="460"/>
    </row>
    <row r="727" spans="1:10" ht="15" customHeight="1" x14ac:dyDescent="0.35">
      <c r="A727" s="454"/>
      <c r="B727" s="987"/>
      <c r="C727" s="1502"/>
      <c r="D727" s="601"/>
      <c r="E727" s="602"/>
      <c r="F727" s="910">
        <f t="shared" si="10"/>
        <v>0</v>
      </c>
      <c r="G727" s="203"/>
      <c r="H727" s="453"/>
      <c r="I727" s="717"/>
      <c r="J727" s="460"/>
    </row>
    <row r="728" spans="1:10" ht="15" customHeight="1" thickBot="1" x14ac:dyDescent="0.4">
      <c r="A728" s="454"/>
      <c r="B728" s="987"/>
      <c r="C728" s="1502"/>
      <c r="D728" s="601"/>
      <c r="E728" s="602"/>
      <c r="F728" s="910">
        <f t="shared" si="10"/>
        <v>0</v>
      </c>
      <c r="G728" s="203"/>
      <c r="H728" s="453"/>
      <c r="I728" s="717"/>
      <c r="J728" s="460"/>
    </row>
    <row r="729" spans="1:10" ht="15" hidden="1" thickBot="1" x14ac:dyDescent="0.4">
      <c r="A729" s="454"/>
      <c r="B729" s="987"/>
      <c r="C729" s="206"/>
      <c r="D729" s="601"/>
      <c r="E729" s="602"/>
      <c r="F729" s="910">
        <f t="shared" si="10"/>
        <v>0</v>
      </c>
      <c r="G729" s="203"/>
      <c r="H729" s="453"/>
      <c r="I729" s="717"/>
      <c r="J729" s="460"/>
    </row>
    <row r="730" spans="1:10" ht="15" hidden="1" thickBot="1" x14ac:dyDescent="0.4">
      <c r="A730" s="454"/>
      <c r="B730" s="987"/>
      <c r="C730" s="206"/>
      <c r="D730" s="601"/>
      <c r="E730" s="602"/>
      <c r="F730" s="910">
        <f t="shared" si="10"/>
        <v>0</v>
      </c>
      <c r="G730" s="203"/>
      <c r="H730" s="453"/>
      <c r="I730" s="717"/>
      <c r="J730" s="460"/>
    </row>
    <row r="731" spans="1:10" ht="15" hidden="1" thickBot="1" x14ac:dyDescent="0.4">
      <c r="A731" s="454"/>
      <c r="B731" s="987"/>
      <c r="C731" s="206"/>
      <c r="D731" s="601"/>
      <c r="E731" s="602"/>
      <c r="F731" s="910">
        <f t="shared" si="10"/>
        <v>0</v>
      </c>
      <c r="G731" s="203"/>
      <c r="H731" s="453"/>
      <c r="I731" s="717"/>
      <c r="J731" s="460"/>
    </row>
    <row r="732" spans="1:10" ht="15" hidden="1" thickBot="1" x14ac:dyDescent="0.4">
      <c r="A732" s="454"/>
      <c r="B732" s="987"/>
      <c r="C732" s="206"/>
      <c r="D732" s="601"/>
      <c r="E732" s="602"/>
      <c r="F732" s="910">
        <f t="shared" si="10"/>
        <v>0</v>
      </c>
      <c r="G732" s="203"/>
      <c r="H732" s="453"/>
      <c r="I732" s="717"/>
      <c r="J732" s="460"/>
    </row>
    <row r="733" spans="1:10" ht="15" hidden="1" thickBot="1" x14ac:dyDescent="0.4">
      <c r="A733" s="454"/>
      <c r="B733" s="987"/>
      <c r="C733" s="206"/>
      <c r="D733" s="601"/>
      <c r="E733" s="602"/>
      <c r="F733" s="910">
        <f t="shared" si="10"/>
        <v>0</v>
      </c>
      <c r="G733" s="203"/>
      <c r="H733" s="453"/>
      <c r="I733" s="717"/>
      <c r="J733" s="460"/>
    </row>
    <row r="734" spans="1:10" ht="15" hidden="1" thickBot="1" x14ac:dyDescent="0.4">
      <c r="A734" s="454"/>
      <c r="B734" s="987"/>
      <c r="C734" s="206"/>
      <c r="D734" s="601"/>
      <c r="E734" s="602"/>
      <c r="F734" s="910">
        <f t="shared" si="10"/>
        <v>0</v>
      </c>
      <c r="G734" s="203"/>
      <c r="H734" s="453"/>
      <c r="I734" s="717"/>
      <c r="J734" s="460"/>
    </row>
    <row r="735" spans="1:10" ht="15" hidden="1" thickBot="1" x14ac:dyDescent="0.4">
      <c r="A735" s="454"/>
      <c r="B735" s="987"/>
      <c r="C735" s="206"/>
      <c r="D735" s="601"/>
      <c r="E735" s="602"/>
      <c r="F735" s="910">
        <f t="shared" si="10"/>
        <v>0</v>
      </c>
      <c r="G735" s="203"/>
      <c r="H735" s="453"/>
      <c r="I735" s="717"/>
      <c r="J735" s="460"/>
    </row>
    <row r="736" spans="1:10" ht="15" hidden="1" thickBot="1" x14ac:dyDescent="0.4">
      <c r="A736" s="454"/>
      <c r="B736" s="987"/>
      <c r="C736" s="206"/>
      <c r="D736" s="601"/>
      <c r="E736" s="602"/>
      <c r="F736" s="910">
        <f t="shared" si="10"/>
        <v>0</v>
      </c>
      <c r="G736" s="203"/>
      <c r="H736" s="453"/>
      <c r="I736" s="717"/>
      <c r="J736" s="460"/>
    </row>
    <row r="737" spans="1:10" ht="15" hidden="1" thickBot="1" x14ac:dyDescent="0.4">
      <c r="A737" s="454"/>
      <c r="B737" s="987"/>
      <c r="C737" s="206"/>
      <c r="D737" s="601"/>
      <c r="E737" s="602"/>
      <c r="F737" s="910">
        <f t="shared" si="10"/>
        <v>0</v>
      </c>
      <c r="G737" s="203"/>
      <c r="H737" s="453"/>
      <c r="I737" s="717"/>
      <c r="J737" s="460"/>
    </row>
    <row r="738" spans="1:10" ht="15" hidden="1" thickBot="1" x14ac:dyDescent="0.4">
      <c r="A738" s="454"/>
      <c r="B738" s="987"/>
      <c r="C738" s="206"/>
      <c r="D738" s="601"/>
      <c r="E738" s="602"/>
      <c r="F738" s="910">
        <f t="shared" si="10"/>
        <v>0</v>
      </c>
      <c r="G738" s="203"/>
      <c r="H738" s="453"/>
      <c r="I738" s="717"/>
      <c r="J738" s="460"/>
    </row>
    <row r="739" spans="1:10" ht="15" hidden="1" thickBot="1" x14ac:dyDescent="0.4">
      <c r="A739" s="454"/>
      <c r="B739" s="987"/>
      <c r="C739" s="206"/>
      <c r="D739" s="601"/>
      <c r="E739" s="602"/>
      <c r="F739" s="910">
        <f t="shared" si="10"/>
        <v>0</v>
      </c>
      <c r="G739" s="203"/>
      <c r="H739" s="453"/>
      <c r="I739" s="717"/>
      <c r="J739" s="460"/>
    </row>
    <row r="740" spans="1:10" ht="15" hidden="1" thickBot="1" x14ac:dyDescent="0.4">
      <c r="A740" s="454"/>
      <c r="B740" s="987"/>
      <c r="C740" s="206"/>
      <c r="D740" s="601"/>
      <c r="E740" s="602"/>
      <c r="F740" s="910">
        <f t="shared" si="10"/>
        <v>0</v>
      </c>
      <c r="G740" s="203"/>
      <c r="H740" s="453"/>
      <c r="I740" s="717"/>
      <c r="J740" s="460"/>
    </row>
    <row r="741" spans="1:10" ht="15" hidden="1" thickBot="1" x14ac:dyDescent="0.4">
      <c r="A741" s="454"/>
      <c r="B741" s="987"/>
      <c r="C741" s="206"/>
      <c r="D741" s="601"/>
      <c r="E741" s="602"/>
      <c r="F741" s="910">
        <f t="shared" si="10"/>
        <v>0</v>
      </c>
      <c r="G741" s="203"/>
      <c r="H741" s="453"/>
      <c r="I741" s="717"/>
      <c r="J741" s="460"/>
    </row>
    <row r="742" spans="1:10" ht="15" hidden="1" thickBot="1" x14ac:dyDescent="0.4">
      <c r="A742" s="454"/>
      <c r="B742" s="987"/>
      <c r="C742" s="206"/>
      <c r="D742" s="601"/>
      <c r="E742" s="602"/>
      <c r="F742" s="910">
        <f t="shared" si="10"/>
        <v>0</v>
      </c>
      <c r="G742" s="203"/>
      <c r="H742" s="453"/>
      <c r="I742" s="717"/>
      <c r="J742" s="460"/>
    </row>
    <row r="743" spans="1:10" ht="15" hidden="1" thickBot="1" x14ac:dyDescent="0.4">
      <c r="A743" s="454"/>
      <c r="B743" s="987"/>
      <c r="C743" s="206"/>
      <c r="D743" s="601"/>
      <c r="E743" s="602"/>
      <c r="F743" s="910">
        <f t="shared" si="10"/>
        <v>0</v>
      </c>
      <c r="G743" s="203"/>
      <c r="H743" s="453"/>
      <c r="I743" s="717"/>
      <c r="J743" s="460"/>
    </row>
    <row r="744" spans="1:10" ht="15" hidden="1" thickBot="1" x14ac:dyDescent="0.4">
      <c r="A744" s="454"/>
      <c r="B744" s="987"/>
      <c r="C744" s="206"/>
      <c r="D744" s="601"/>
      <c r="E744" s="602"/>
      <c r="F744" s="910">
        <f t="shared" si="10"/>
        <v>0</v>
      </c>
      <c r="G744" s="203"/>
      <c r="H744" s="453"/>
      <c r="I744" s="717"/>
      <c r="J744" s="460"/>
    </row>
    <row r="745" spans="1:10" ht="15" hidden="1" thickBot="1" x14ac:dyDescent="0.4">
      <c r="A745" s="454"/>
      <c r="B745" s="987"/>
      <c r="C745" s="206"/>
      <c r="D745" s="601"/>
      <c r="E745" s="602"/>
      <c r="F745" s="910">
        <f t="shared" si="10"/>
        <v>0</v>
      </c>
      <c r="G745" s="203"/>
      <c r="H745" s="453"/>
      <c r="I745" s="717"/>
      <c r="J745" s="460"/>
    </row>
    <row r="746" spans="1:10" ht="15" hidden="1" thickBot="1" x14ac:dyDescent="0.4">
      <c r="A746" s="454"/>
      <c r="B746" s="987"/>
      <c r="C746" s="206"/>
      <c r="D746" s="601"/>
      <c r="E746" s="602"/>
      <c r="F746" s="910">
        <f t="shared" si="10"/>
        <v>0</v>
      </c>
      <c r="G746" s="203"/>
      <c r="H746" s="453"/>
      <c r="I746" s="717"/>
      <c r="J746" s="460"/>
    </row>
    <row r="747" spans="1:10" ht="15" hidden="1" thickBot="1" x14ac:dyDescent="0.4">
      <c r="A747" s="454"/>
      <c r="B747" s="987"/>
      <c r="C747" s="206"/>
      <c r="D747" s="601"/>
      <c r="E747" s="602"/>
      <c r="F747" s="910">
        <f t="shared" si="10"/>
        <v>0</v>
      </c>
      <c r="G747" s="203"/>
      <c r="H747" s="453"/>
      <c r="I747" s="717"/>
      <c r="J747" s="460"/>
    </row>
    <row r="748" spans="1:10" ht="15" hidden="1" thickBot="1" x14ac:dyDescent="0.4">
      <c r="A748" s="454"/>
      <c r="B748" s="987"/>
      <c r="C748" s="206"/>
      <c r="D748" s="601"/>
      <c r="E748" s="602"/>
      <c r="F748" s="910">
        <f t="shared" si="10"/>
        <v>0</v>
      </c>
      <c r="G748" s="203"/>
      <c r="H748" s="453"/>
      <c r="I748" s="717"/>
      <c r="J748" s="460"/>
    </row>
    <row r="749" spans="1:10" ht="15" hidden="1" thickBot="1" x14ac:dyDescent="0.4">
      <c r="A749" s="454"/>
      <c r="B749" s="987"/>
      <c r="C749" s="206"/>
      <c r="D749" s="601"/>
      <c r="E749" s="602"/>
      <c r="F749" s="910">
        <f t="shared" si="10"/>
        <v>0</v>
      </c>
      <c r="G749" s="203"/>
      <c r="H749" s="453"/>
      <c r="I749" s="717"/>
      <c r="J749" s="460"/>
    </row>
    <row r="750" spans="1:10" ht="15" hidden="1" thickBot="1" x14ac:dyDescent="0.4">
      <c r="A750" s="454"/>
      <c r="B750" s="987"/>
      <c r="C750" s="206"/>
      <c r="D750" s="601"/>
      <c r="E750" s="602"/>
      <c r="F750" s="910">
        <f t="shared" si="10"/>
        <v>0</v>
      </c>
      <c r="G750" s="203"/>
      <c r="H750" s="453"/>
      <c r="I750" s="717"/>
      <c r="J750" s="460"/>
    </row>
    <row r="751" spans="1:10" ht="15" hidden="1" thickBot="1" x14ac:dyDescent="0.4">
      <c r="A751" s="454"/>
      <c r="B751" s="987"/>
      <c r="C751" s="206"/>
      <c r="D751" s="601"/>
      <c r="E751" s="602"/>
      <c r="F751" s="910">
        <f t="shared" si="10"/>
        <v>0</v>
      </c>
      <c r="G751" s="203"/>
      <c r="H751" s="453"/>
      <c r="I751" s="717"/>
      <c r="J751" s="460"/>
    </row>
    <row r="752" spans="1:10" ht="15" hidden="1" thickBot="1" x14ac:dyDescent="0.4">
      <c r="A752" s="454"/>
      <c r="B752" s="987"/>
      <c r="C752" s="206"/>
      <c r="D752" s="601"/>
      <c r="E752" s="602"/>
      <c r="F752" s="910">
        <f t="shared" si="10"/>
        <v>0</v>
      </c>
      <c r="G752" s="203"/>
      <c r="H752" s="453"/>
      <c r="I752" s="717"/>
      <c r="J752" s="460"/>
    </row>
    <row r="753" spans="1:10" ht="15" hidden="1" thickBot="1" x14ac:dyDescent="0.4">
      <c r="A753" s="454"/>
      <c r="B753" s="987"/>
      <c r="C753" s="206"/>
      <c r="D753" s="601"/>
      <c r="E753" s="602"/>
      <c r="F753" s="910">
        <f t="shared" si="10"/>
        <v>0</v>
      </c>
      <c r="G753" s="203"/>
      <c r="H753" s="453"/>
      <c r="I753" s="717"/>
      <c r="J753" s="460"/>
    </row>
    <row r="754" spans="1:10" ht="15" hidden="1" thickBot="1" x14ac:dyDescent="0.4">
      <c r="A754" s="454"/>
      <c r="B754" s="987"/>
      <c r="C754" s="206"/>
      <c r="D754" s="601"/>
      <c r="E754" s="602"/>
      <c r="F754" s="910">
        <f t="shared" si="10"/>
        <v>0</v>
      </c>
      <c r="G754" s="203"/>
      <c r="H754" s="453"/>
      <c r="I754" s="717"/>
      <c r="J754" s="460"/>
    </row>
    <row r="755" spans="1:10" ht="15" hidden="1" thickBot="1" x14ac:dyDescent="0.4">
      <c r="A755" s="454"/>
      <c r="B755" s="987"/>
      <c r="C755" s="206"/>
      <c r="D755" s="601"/>
      <c r="E755" s="602"/>
      <c r="F755" s="910">
        <f t="shared" si="10"/>
        <v>0</v>
      </c>
      <c r="G755" s="203"/>
      <c r="H755" s="453"/>
      <c r="I755" s="717"/>
      <c r="J755" s="460"/>
    </row>
    <row r="756" spans="1:10" ht="15" hidden="1" thickBot="1" x14ac:dyDescent="0.4">
      <c r="A756" s="454"/>
      <c r="B756" s="987"/>
      <c r="C756" s="206"/>
      <c r="D756" s="601"/>
      <c r="E756" s="602"/>
      <c r="F756" s="910">
        <f t="shared" si="10"/>
        <v>0</v>
      </c>
      <c r="G756" s="203"/>
      <c r="H756" s="453"/>
      <c r="I756" s="717"/>
      <c r="J756" s="460"/>
    </row>
    <row r="757" spans="1:10" ht="15" hidden="1" thickBot="1" x14ac:dyDescent="0.4">
      <c r="A757" s="454"/>
      <c r="B757" s="987"/>
      <c r="C757" s="206"/>
      <c r="D757" s="601"/>
      <c r="E757" s="602"/>
      <c r="F757" s="910">
        <f t="shared" si="10"/>
        <v>0</v>
      </c>
      <c r="G757" s="203"/>
      <c r="H757" s="453"/>
      <c r="I757" s="717"/>
      <c r="J757" s="460"/>
    </row>
    <row r="758" spans="1:10" ht="15" hidden="1" thickBot="1" x14ac:dyDescent="0.4">
      <c r="A758" s="454"/>
      <c r="B758" s="987"/>
      <c r="C758" s="206"/>
      <c r="D758" s="601"/>
      <c r="E758" s="602"/>
      <c r="F758" s="910">
        <f t="shared" si="10"/>
        <v>0</v>
      </c>
      <c r="G758" s="203"/>
      <c r="H758" s="453"/>
      <c r="I758" s="717"/>
      <c r="J758" s="460"/>
    </row>
    <row r="759" spans="1:10" ht="15" hidden="1" thickBot="1" x14ac:dyDescent="0.4">
      <c r="A759" s="454"/>
      <c r="B759" s="987"/>
      <c r="C759" s="206"/>
      <c r="D759" s="601"/>
      <c r="E759" s="602"/>
      <c r="F759" s="910">
        <f t="shared" si="10"/>
        <v>0</v>
      </c>
      <c r="G759" s="203"/>
      <c r="H759" s="453"/>
      <c r="I759" s="717"/>
      <c r="J759" s="460"/>
    </row>
    <row r="760" spans="1:10" ht="15" hidden="1" thickBot="1" x14ac:dyDescent="0.4">
      <c r="A760" s="454"/>
      <c r="B760" s="987"/>
      <c r="C760" s="206"/>
      <c r="D760" s="601"/>
      <c r="E760" s="602"/>
      <c r="F760" s="910">
        <f t="shared" si="10"/>
        <v>0</v>
      </c>
      <c r="G760" s="203"/>
      <c r="H760" s="453"/>
      <c r="I760" s="717"/>
      <c r="J760" s="460"/>
    </row>
    <row r="761" spans="1:10" ht="15" hidden="1" thickBot="1" x14ac:dyDescent="0.4">
      <c r="A761" s="454"/>
      <c r="B761" s="987"/>
      <c r="C761" s="206"/>
      <c r="D761" s="601"/>
      <c r="E761" s="602"/>
      <c r="F761" s="910">
        <f t="shared" si="10"/>
        <v>0</v>
      </c>
      <c r="G761" s="203"/>
      <c r="H761" s="453"/>
      <c r="I761" s="717"/>
      <c r="J761" s="460"/>
    </row>
    <row r="762" spans="1:10" ht="15" hidden="1" thickBot="1" x14ac:dyDescent="0.4">
      <c r="A762" s="454"/>
      <c r="B762" s="987"/>
      <c r="C762" s="206"/>
      <c r="D762" s="601"/>
      <c r="E762" s="602"/>
      <c r="F762" s="910">
        <f t="shared" si="10"/>
        <v>0</v>
      </c>
      <c r="G762" s="203"/>
      <c r="H762" s="453"/>
      <c r="I762" s="717"/>
      <c r="J762" s="460"/>
    </row>
    <row r="763" spans="1:10" ht="15" hidden="1" thickBot="1" x14ac:dyDescent="0.4">
      <c r="A763" s="454"/>
      <c r="B763" s="987"/>
      <c r="C763" s="206"/>
      <c r="D763" s="601"/>
      <c r="E763" s="602"/>
      <c r="F763" s="910">
        <f t="shared" si="10"/>
        <v>0</v>
      </c>
      <c r="G763" s="203"/>
      <c r="H763" s="453"/>
      <c r="I763" s="717"/>
      <c r="J763" s="460"/>
    </row>
    <row r="764" spans="1:10" ht="15" hidden="1" thickBot="1" x14ac:dyDescent="0.4">
      <c r="A764" s="454"/>
      <c r="B764" s="987"/>
      <c r="C764" s="206"/>
      <c r="D764" s="601"/>
      <c r="E764" s="602"/>
      <c r="F764" s="910">
        <f t="shared" si="10"/>
        <v>0</v>
      </c>
      <c r="G764" s="203"/>
      <c r="H764" s="453"/>
      <c r="I764" s="717"/>
      <c r="J764" s="460"/>
    </row>
    <row r="765" spans="1:10" ht="15" hidden="1" thickBot="1" x14ac:dyDescent="0.4">
      <c r="A765" s="454"/>
      <c r="B765" s="987"/>
      <c r="C765" s="206"/>
      <c r="D765" s="601"/>
      <c r="E765" s="602"/>
      <c r="F765" s="910">
        <f t="shared" si="10"/>
        <v>0</v>
      </c>
      <c r="G765" s="203"/>
      <c r="H765" s="453"/>
      <c r="I765" s="717"/>
      <c r="J765" s="460"/>
    </row>
    <row r="766" spans="1:10" ht="15" hidden="1" thickBot="1" x14ac:dyDescent="0.4">
      <c r="A766" s="454"/>
      <c r="B766" s="987"/>
      <c r="C766" s="206"/>
      <c r="D766" s="601"/>
      <c r="E766" s="602"/>
      <c r="F766" s="910">
        <f t="shared" si="10"/>
        <v>0</v>
      </c>
      <c r="G766" s="203"/>
      <c r="H766" s="453"/>
      <c r="I766" s="717"/>
      <c r="J766" s="460"/>
    </row>
    <row r="767" spans="1:10" ht="15" hidden="1" thickBot="1" x14ac:dyDescent="0.4">
      <c r="A767" s="454"/>
      <c r="B767" s="987"/>
      <c r="C767" s="206"/>
      <c r="D767" s="601"/>
      <c r="E767" s="602"/>
      <c r="F767" s="910">
        <f t="shared" si="10"/>
        <v>0</v>
      </c>
      <c r="G767" s="203"/>
      <c r="H767" s="453"/>
      <c r="I767" s="717"/>
      <c r="J767" s="460"/>
    </row>
    <row r="768" spans="1:10" ht="15" hidden="1" thickBot="1" x14ac:dyDescent="0.4">
      <c r="A768" s="454"/>
      <c r="B768" s="987"/>
      <c r="C768" s="206"/>
      <c r="D768" s="601"/>
      <c r="E768" s="602"/>
      <c r="F768" s="910">
        <f t="shared" si="10"/>
        <v>0</v>
      </c>
      <c r="G768" s="203"/>
      <c r="H768" s="453"/>
      <c r="I768" s="717"/>
      <c r="J768" s="460"/>
    </row>
    <row r="769" spans="1:10" ht="15" hidden="1" thickBot="1" x14ac:dyDescent="0.4">
      <c r="A769" s="454"/>
      <c r="B769" s="987"/>
      <c r="C769" s="206"/>
      <c r="D769" s="601"/>
      <c r="E769" s="602"/>
      <c r="F769" s="910">
        <f t="shared" si="10"/>
        <v>0</v>
      </c>
      <c r="G769" s="203"/>
      <c r="H769" s="453"/>
      <c r="I769" s="717"/>
      <c r="J769" s="460"/>
    </row>
    <row r="770" spans="1:10" ht="15" hidden="1" thickBot="1" x14ac:dyDescent="0.4">
      <c r="A770" s="454"/>
      <c r="B770" s="987"/>
      <c r="C770" s="206"/>
      <c r="D770" s="601"/>
      <c r="E770" s="602"/>
      <c r="F770" s="910">
        <f t="shared" si="10"/>
        <v>0</v>
      </c>
      <c r="G770" s="203"/>
      <c r="H770" s="453"/>
      <c r="I770" s="717"/>
      <c r="J770" s="460"/>
    </row>
    <row r="771" spans="1:10" ht="15" hidden="1" thickBot="1" x14ac:dyDescent="0.4">
      <c r="A771" s="454"/>
      <c r="B771" s="987"/>
      <c r="C771" s="206"/>
      <c r="D771" s="601"/>
      <c r="E771" s="602"/>
      <c r="F771" s="910">
        <f t="shared" si="10"/>
        <v>0</v>
      </c>
      <c r="G771" s="203"/>
      <c r="H771" s="453"/>
      <c r="I771" s="717"/>
      <c r="J771" s="460"/>
    </row>
    <row r="772" spans="1:10" ht="15" hidden="1" thickBot="1" x14ac:dyDescent="0.4">
      <c r="A772" s="454"/>
      <c r="B772" s="987"/>
      <c r="C772" s="206"/>
      <c r="D772" s="601"/>
      <c r="E772" s="602"/>
      <c r="F772" s="910">
        <f t="shared" si="10"/>
        <v>0</v>
      </c>
      <c r="G772" s="203"/>
      <c r="H772" s="453"/>
      <c r="I772" s="717"/>
      <c r="J772" s="460"/>
    </row>
    <row r="773" spans="1:10" ht="15" hidden="1" thickBot="1" x14ac:dyDescent="0.4">
      <c r="A773" s="454"/>
      <c r="B773" s="987"/>
      <c r="C773" s="206"/>
      <c r="D773" s="601"/>
      <c r="E773" s="602"/>
      <c r="F773" s="910">
        <f t="shared" si="10"/>
        <v>0</v>
      </c>
      <c r="G773" s="203"/>
      <c r="H773" s="453"/>
      <c r="I773" s="717"/>
      <c r="J773" s="460"/>
    </row>
    <row r="774" spans="1:10" ht="15" hidden="1" thickBot="1" x14ac:dyDescent="0.4">
      <c r="A774" s="454"/>
      <c r="B774" s="987"/>
      <c r="C774" s="206"/>
      <c r="D774" s="601"/>
      <c r="E774" s="602"/>
      <c r="F774" s="910">
        <f t="shared" si="10"/>
        <v>0</v>
      </c>
      <c r="G774" s="203"/>
      <c r="H774" s="453"/>
      <c r="I774" s="717"/>
      <c r="J774" s="460"/>
    </row>
    <row r="775" spans="1:10" ht="15" hidden="1" thickBot="1" x14ac:dyDescent="0.4">
      <c r="A775" s="454"/>
      <c r="B775" s="987"/>
      <c r="C775" s="206"/>
      <c r="D775" s="601"/>
      <c r="E775" s="602"/>
      <c r="F775" s="910">
        <f t="shared" si="10"/>
        <v>0</v>
      </c>
      <c r="G775" s="203"/>
      <c r="H775" s="453"/>
      <c r="I775" s="717"/>
      <c r="J775" s="460"/>
    </row>
    <row r="776" spans="1:10" ht="15" hidden="1" thickBot="1" x14ac:dyDescent="0.4">
      <c r="A776" s="454"/>
      <c r="B776" s="987"/>
      <c r="C776" s="206"/>
      <c r="D776" s="601"/>
      <c r="E776" s="602"/>
      <c r="F776" s="910">
        <f t="shared" si="10"/>
        <v>0</v>
      </c>
      <c r="G776" s="203"/>
      <c r="H776" s="453"/>
      <c r="I776" s="717"/>
      <c r="J776" s="460"/>
    </row>
    <row r="777" spans="1:10" ht="15" hidden="1" thickBot="1" x14ac:dyDescent="0.4">
      <c r="A777" s="454"/>
      <c r="B777" s="987"/>
      <c r="C777" s="206"/>
      <c r="D777" s="601"/>
      <c r="E777" s="602"/>
      <c r="F777" s="910">
        <f t="shared" si="10"/>
        <v>0</v>
      </c>
      <c r="G777" s="203"/>
      <c r="H777" s="453"/>
      <c r="I777" s="717"/>
      <c r="J777" s="460"/>
    </row>
    <row r="778" spans="1:10" ht="15" hidden="1" thickBot="1" x14ac:dyDescent="0.4">
      <c r="A778" s="454"/>
      <c r="B778" s="987"/>
      <c r="C778" s="206"/>
      <c r="D778" s="601"/>
      <c r="E778" s="602"/>
      <c r="F778" s="910">
        <f t="shared" si="10"/>
        <v>0</v>
      </c>
      <c r="G778" s="203"/>
      <c r="H778" s="453"/>
      <c r="I778" s="717"/>
      <c r="J778" s="460"/>
    </row>
    <row r="779" spans="1:10" ht="15" hidden="1" thickBot="1" x14ac:dyDescent="0.4">
      <c r="A779" s="454"/>
      <c r="B779" s="987"/>
      <c r="C779" s="206"/>
      <c r="D779" s="601"/>
      <c r="E779" s="602"/>
      <c r="F779" s="910">
        <f t="shared" si="10"/>
        <v>0</v>
      </c>
      <c r="G779" s="203"/>
      <c r="H779" s="453"/>
      <c r="I779" s="717"/>
      <c r="J779" s="460"/>
    </row>
    <row r="780" spans="1:10" ht="15" hidden="1" thickBot="1" x14ac:dyDescent="0.4">
      <c r="A780" s="454"/>
      <c r="B780" s="987"/>
      <c r="C780" s="206"/>
      <c r="D780" s="601"/>
      <c r="E780" s="602"/>
      <c r="F780" s="910">
        <f t="shared" si="10"/>
        <v>0</v>
      </c>
      <c r="G780" s="203"/>
      <c r="H780" s="453"/>
      <c r="I780" s="717"/>
      <c r="J780" s="460"/>
    </row>
    <row r="781" spans="1:10" ht="15" hidden="1" thickBot="1" x14ac:dyDescent="0.4">
      <c r="A781" s="454"/>
      <c r="B781" s="987"/>
      <c r="C781" s="206"/>
      <c r="D781" s="601"/>
      <c r="E781" s="602"/>
      <c r="F781" s="910">
        <f t="shared" si="10"/>
        <v>0</v>
      </c>
      <c r="G781" s="203"/>
      <c r="H781" s="453"/>
      <c r="I781" s="717"/>
      <c r="J781" s="460"/>
    </row>
    <row r="782" spans="1:10" ht="15" hidden="1" thickBot="1" x14ac:dyDescent="0.4">
      <c r="A782" s="454"/>
      <c r="B782" s="987"/>
      <c r="C782" s="206"/>
      <c r="D782" s="601"/>
      <c r="E782" s="602"/>
      <c r="F782" s="910">
        <f t="shared" si="10"/>
        <v>0</v>
      </c>
      <c r="G782" s="203"/>
      <c r="H782" s="453"/>
      <c r="I782" s="717"/>
      <c r="J782" s="460"/>
    </row>
    <row r="783" spans="1:10" ht="15" hidden="1" thickBot="1" x14ac:dyDescent="0.4">
      <c r="A783" s="454"/>
      <c r="B783" s="987"/>
      <c r="C783" s="206"/>
      <c r="D783" s="601"/>
      <c r="E783" s="602"/>
      <c r="F783" s="910">
        <f t="shared" si="10"/>
        <v>0</v>
      </c>
      <c r="G783" s="203"/>
      <c r="H783" s="453"/>
      <c r="I783" s="717"/>
      <c r="J783" s="460"/>
    </row>
    <row r="784" spans="1:10" ht="15" hidden="1" thickBot="1" x14ac:dyDescent="0.4">
      <c r="A784" s="454"/>
      <c r="B784" s="987"/>
      <c r="C784" s="206"/>
      <c r="D784" s="601"/>
      <c r="E784" s="602"/>
      <c r="F784" s="910">
        <f t="shared" si="10"/>
        <v>0</v>
      </c>
      <c r="G784" s="203"/>
      <c r="H784" s="453"/>
      <c r="I784" s="717"/>
      <c r="J784" s="460"/>
    </row>
    <row r="785" spans="1:10" ht="15" hidden="1" thickBot="1" x14ac:dyDescent="0.4">
      <c r="A785" s="454"/>
      <c r="B785" s="987"/>
      <c r="C785" s="206"/>
      <c r="D785" s="601"/>
      <c r="E785" s="602"/>
      <c r="F785" s="910">
        <f t="shared" si="10"/>
        <v>0</v>
      </c>
      <c r="G785" s="203"/>
      <c r="H785" s="453"/>
      <c r="I785" s="717"/>
      <c r="J785" s="460"/>
    </row>
    <row r="786" spans="1:10" ht="15" hidden="1" thickBot="1" x14ac:dyDescent="0.4">
      <c r="A786" s="454"/>
      <c r="B786" s="987"/>
      <c r="C786" s="206"/>
      <c r="D786" s="601"/>
      <c r="E786" s="602"/>
      <c r="F786" s="910">
        <f t="shared" si="10"/>
        <v>0</v>
      </c>
      <c r="G786" s="203"/>
      <c r="H786" s="453"/>
      <c r="I786" s="717"/>
      <c r="J786" s="460"/>
    </row>
    <row r="787" spans="1:10" ht="15" hidden="1" thickBot="1" x14ac:dyDescent="0.4">
      <c r="A787" s="454"/>
      <c r="B787" s="987"/>
      <c r="C787" s="206"/>
      <c r="D787" s="601"/>
      <c r="E787" s="602"/>
      <c r="F787" s="910">
        <f t="shared" si="10"/>
        <v>0</v>
      </c>
      <c r="G787" s="203"/>
      <c r="H787" s="453"/>
      <c r="I787" s="717"/>
      <c r="J787" s="460"/>
    </row>
    <row r="788" spans="1:10" ht="15" hidden="1" thickBot="1" x14ac:dyDescent="0.4">
      <c r="A788" s="454"/>
      <c r="B788" s="987"/>
      <c r="C788" s="206"/>
      <c r="D788" s="601"/>
      <c r="E788" s="602"/>
      <c r="F788" s="910">
        <f t="shared" si="10"/>
        <v>0</v>
      </c>
      <c r="G788" s="203"/>
      <c r="H788" s="453"/>
      <c r="I788" s="717"/>
      <c r="J788" s="460"/>
    </row>
    <row r="789" spans="1:10" ht="15" hidden="1" thickBot="1" x14ac:dyDescent="0.4">
      <c r="A789" s="454"/>
      <c r="B789" s="987"/>
      <c r="C789" s="206"/>
      <c r="D789" s="601"/>
      <c r="E789" s="602"/>
      <c r="F789" s="910">
        <f t="shared" si="10"/>
        <v>0</v>
      </c>
      <c r="G789" s="203"/>
      <c r="H789" s="453"/>
      <c r="I789" s="717"/>
      <c r="J789" s="460"/>
    </row>
    <row r="790" spans="1:10" ht="15" hidden="1" thickBot="1" x14ac:dyDescent="0.4">
      <c r="A790" s="454"/>
      <c r="B790" s="987"/>
      <c r="C790" s="206"/>
      <c r="D790" s="601"/>
      <c r="E790" s="602"/>
      <c r="F790" s="910">
        <f t="shared" si="10"/>
        <v>0</v>
      </c>
      <c r="G790" s="203"/>
      <c r="H790" s="453"/>
      <c r="I790" s="717"/>
      <c r="J790" s="460"/>
    </row>
    <row r="791" spans="1:10" ht="15" hidden="1" thickBot="1" x14ac:dyDescent="0.4">
      <c r="A791" s="454"/>
      <c r="B791" s="987"/>
      <c r="C791" s="206"/>
      <c r="D791" s="601"/>
      <c r="E791" s="602"/>
      <c r="F791" s="910">
        <f t="shared" si="10"/>
        <v>0</v>
      </c>
      <c r="G791" s="203"/>
      <c r="H791" s="453"/>
      <c r="I791" s="717"/>
      <c r="J791" s="460"/>
    </row>
    <row r="792" spans="1:10" ht="15" hidden="1" thickBot="1" x14ac:dyDescent="0.4">
      <c r="A792" s="454"/>
      <c r="B792" s="987"/>
      <c r="C792" s="206"/>
      <c r="D792" s="601"/>
      <c r="E792" s="602"/>
      <c r="F792" s="910">
        <f t="shared" si="10"/>
        <v>0</v>
      </c>
      <c r="G792" s="203"/>
      <c r="H792" s="453"/>
      <c r="I792" s="717"/>
      <c r="J792" s="460"/>
    </row>
    <row r="793" spans="1:10" ht="15" hidden="1" thickBot="1" x14ac:dyDescent="0.4">
      <c r="A793" s="454"/>
      <c r="B793" s="987"/>
      <c r="C793" s="206"/>
      <c r="D793" s="601"/>
      <c r="E793" s="602"/>
      <c r="F793" s="910">
        <f t="shared" si="10"/>
        <v>0</v>
      </c>
      <c r="G793" s="203"/>
      <c r="H793" s="453"/>
      <c r="I793" s="717"/>
      <c r="J793" s="460"/>
    </row>
    <row r="794" spans="1:10" ht="15" hidden="1" thickBot="1" x14ac:dyDescent="0.4">
      <c r="A794" s="454"/>
      <c r="B794" s="987"/>
      <c r="C794" s="206"/>
      <c r="D794" s="601"/>
      <c r="E794" s="602"/>
      <c r="F794" s="910">
        <f t="shared" si="10"/>
        <v>0</v>
      </c>
      <c r="G794" s="203"/>
      <c r="H794" s="453"/>
      <c r="I794" s="717"/>
      <c r="J794" s="460"/>
    </row>
    <row r="795" spans="1:10" ht="15" hidden="1" thickBot="1" x14ac:dyDescent="0.4">
      <c r="A795" s="454"/>
      <c r="B795" s="987"/>
      <c r="C795" s="206"/>
      <c r="D795" s="601"/>
      <c r="E795" s="602"/>
      <c r="F795" s="910">
        <f t="shared" si="10"/>
        <v>0</v>
      </c>
      <c r="G795" s="203"/>
      <c r="H795" s="453"/>
      <c r="I795" s="717"/>
      <c r="J795" s="460"/>
    </row>
    <row r="796" spans="1:10" ht="15" hidden="1" thickBot="1" x14ac:dyDescent="0.4">
      <c r="A796" s="454"/>
      <c r="B796" s="987"/>
      <c r="C796" s="206"/>
      <c r="D796" s="601"/>
      <c r="E796" s="602"/>
      <c r="F796" s="910">
        <f t="shared" si="10"/>
        <v>0</v>
      </c>
      <c r="G796" s="203"/>
      <c r="H796" s="453"/>
      <c r="I796" s="717"/>
      <c r="J796" s="460"/>
    </row>
    <row r="797" spans="1:10" ht="15" hidden="1" thickBot="1" x14ac:dyDescent="0.4">
      <c r="A797" s="454"/>
      <c r="B797" s="987"/>
      <c r="C797" s="206"/>
      <c r="D797" s="601"/>
      <c r="E797" s="602"/>
      <c r="F797" s="910">
        <f t="shared" si="10"/>
        <v>0</v>
      </c>
      <c r="G797" s="203"/>
      <c r="H797" s="453"/>
      <c r="I797" s="717"/>
      <c r="J797" s="460"/>
    </row>
    <row r="798" spans="1:10" ht="15" hidden="1" thickBot="1" x14ac:dyDescent="0.4">
      <c r="A798" s="454"/>
      <c r="B798" s="987"/>
      <c r="C798" s="206"/>
      <c r="D798" s="601"/>
      <c r="E798" s="602"/>
      <c r="F798" s="910">
        <f t="shared" si="10"/>
        <v>0</v>
      </c>
      <c r="G798" s="203"/>
      <c r="H798" s="453"/>
      <c r="I798" s="717"/>
      <c r="J798" s="460"/>
    </row>
    <row r="799" spans="1:10" ht="15" hidden="1" thickBot="1" x14ac:dyDescent="0.4">
      <c r="A799" s="454"/>
      <c r="B799" s="987"/>
      <c r="C799" s="206"/>
      <c r="D799" s="601"/>
      <c r="E799" s="602"/>
      <c r="F799" s="910">
        <f t="shared" si="10"/>
        <v>0</v>
      </c>
      <c r="G799" s="203"/>
      <c r="H799" s="453"/>
      <c r="I799" s="717"/>
      <c r="J799" s="460"/>
    </row>
    <row r="800" spans="1:10" ht="15" hidden="1" thickBot="1" x14ac:dyDescent="0.4">
      <c r="A800" s="454"/>
      <c r="B800" s="987"/>
      <c r="C800" s="206"/>
      <c r="D800" s="601"/>
      <c r="E800" s="602"/>
      <c r="F800" s="910">
        <f t="shared" si="10"/>
        <v>0</v>
      </c>
      <c r="G800" s="203"/>
      <c r="H800" s="453"/>
      <c r="I800" s="717"/>
      <c r="J800" s="460"/>
    </row>
    <row r="801" spans="1:10" ht="15" hidden="1" thickBot="1" x14ac:dyDescent="0.4">
      <c r="A801" s="454"/>
      <c r="B801" s="987"/>
      <c r="C801" s="206"/>
      <c r="D801" s="601"/>
      <c r="E801" s="602"/>
      <c r="F801" s="910">
        <f t="shared" si="10"/>
        <v>0</v>
      </c>
      <c r="G801" s="203"/>
      <c r="H801" s="453"/>
      <c r="I801" s="717"/>
      <c r="J801" s="460"/>
    </row>
    <row r="802" spans="1:10" ht="15" hidden="1" thickBot="1" x14ac:dyDescent="0.4">
      <c r="A802" s="454"/>
      <c r="B802" s="987"/>
      <c r="C802" s="206"/>
      <c r="D802" s="601"/>
      <c r="E802" s="602"/>
      <c r="F802" s="910">
        <f t="shared" si="10"/>
        <v>0</v>
      </c>
      <c r="G802" s="203"/>
      <c r="H802" s="453"/>
      <c r="I802" s="717"/>
      <c r="J802" s="460"/>
    </row>
    <row r="803" spans="1:10" ht="15" hidden="1" thickBot="1" x14ac:dyDescent="0.4">
      <c r="A803" s="454"/>
      <c r="B803" s="987"/>
      <c r="C803" s="206"/>
      <c r="D803" s="601"/>
      <c r="E803" s="602"/>
      <c r="F803" s="910">
        <f t="shared" si="10"/>
        <v>0</v>
      </c>
      <c r="G803" s="203"/>
      <c r="H803" s="453"/>
      <c r="I803" s="717"/>
      <c r="J803" s="460"/>
    </row>
    <row r="804" spans="1:10" ht="15" hidden="1" thickBot="1" x14ac:dyDescent="0.4">
      <c r="A804" s="454"/>
      <c r="B804" s="987"/>
      <c r="C804" s="206"/>
      <c r="D804" s="601"/>
      <c r="E804" s="602"/>
      <c r="F804" s="910">
        <f t="shared" si="10"/>
        <v>0</v>
      </c>
      <c r="G804" s="203"/>
      <c r="H804" s="453"/>
      <c r="I804" s="717"/>
      <c r="J804" s="460"/>
    </row>
    <row r="805" spans="1:10" ht="15" hidden="1" thickBot="1" x14ac:dyDescent="0.4">
      <c r="A805" s="454"/>
      <c r="B805" s="987"/>
      <c r="C805" s="206"/>
      <c r="D805" s="601"/>
      <c r="E805" s="602"/>
      <c r="F805" s="910">
        <f t="shared" si="10"/>
        <v>0</v>
      </c>
      <c r="G805" s="203"/>
      <c r="H805" s="453"/>
      <c r="I805" s="717"/>
      <c r="J805" s="460"/>
    </row>
    <row r="806" spans="1:10" ht="15" hidden="1" thickBot="1" x14ac:dyDescent="0.4">
      <c r="A806" s="454"/>
      <c r="B806" s="987"/>
      <c r="C806" s="206"/>
      <c r="D806" s="601"/>
      <c r="E806" s="602"/>
      <c r="F806" s="910">
        <f t="shared" si="10"/>
        <v>0</v>
      </c>
      <c r="G806" s="203"/>
      <c r="H806" s="453"/>
      <c r="I806" s="717"/>
      <c r="J806" s="460"/>
    </row>
    <row r="807" spans="1:10" ht="15" hidden="1" thickBot="1" x14ac:dyDescent="0.4">
      <c r="A807" s="454"/>
      <c r="B807" s="987"/>
      <c r="C807" s="206"/>
      <c r="D807" s="601"/>
      <c r="E807" s="602"/>
      <c r="F807" s="910">
        <f t="shared" si="10"/>
        <v>0</v>
      </c>
      <c r="G807" s="203"/>
      <c r="H807" s="453"/>
      <c r="I807" s="717"/>
      <c r="J807" s="460"/>
    </row>
    <row r="808" spans="1:10" ht="15" hidden="1" thickBot="1" x14ac:dyDescent="0.4">
      <c r="A808" s="454"/>
      <c r="B808" s="987"/>
      <c r="C808" s="206"/>
      <c r="D808" s="601"/>
      <c r="E808" s="602"/>
      <c r="F808" s="910">
        <f t="shared" si="10"/>
        <v>0</v>
      </c>
      <c r="G808" s="203"/>
      <c r="H808" s="453"/>
      <c r="I808" s="717"/>
      <c r="J808" s="460"/>
    </row>
    <row r="809" spans="1:10" ht="15" hidden="1" thickBot="1" x14ac:dyDescent="0.4">
      <c r="A809" s="454"/>
      <c r="B809" s="987"/>
      <c r="C809" s="206"/>
      <c r="D809" s="601"/>
      <c r="E809" s="602"/>
      <c r="F809" s="910">
        <f t="shared" si="10"/>
        <v>0</v>
      </c>
      <c r="G809" s="203"/>
      <c r="H809" s="453"/>
      <c r="I809" s="717"/>
      <c r="J809" s="460"/>
    </row>
    <row r="810" spans="1:10" ht="15" hidden="1" thickBot="1" x14ac:dyDescent="0.4">
      <c r="A810" s="454"/>
      <c r="B810" s="987"/>
      <c r="C810" s="206"/>
      <c r="D810" s="601"/>
      <c r="E810" s="602"/>
      <c r="F810" s="910">
        <f t="shared" si="10"/>
        <v>0</v>
      </c>
      <c r="G810" s="203"/>
      <c r="H810" s="453"/>
      <c r="I810" s="717"/>
      <c r="J810" s="460"/>
    </row>
    <row r="811" spans="1:10" ht="15" hidden="1" thickBot="1" x14ac:dyDescent="0.4">
      <c r="A811" s="454"/>
      <c r="B811" s="987"/>
      <c r="C811" s="206"/>
      <c r="D811" s="601"/>
      <c r="E811" s="602"/>
      <c r="F811" s="910">
        <f t="shared" si="10"/>
        <v>0</v>
      </c>
      <c r="G811" s="203"/>
      <c r="H811" s="453"/>
      <c r="I811" s="717"/>
      <c r="J811" s="460"/>
    </row>
    <row r="812" spans="1:10" ht="15" hidden="1" thickBot="1" x14ac:dyDescent="0.4">
      <c r="A812" s="454"/>
      <c r="B812" s="987"/>
      <c r="C812" s="206"/>
      <c r="D812" s="601"/>
      <c r="E812" s="602"/>
      <c r="F812" s="910">
        <f t="shared" si="10"/>
        <v>0</v>
      </c>
      <c r="G812" s="203"/>
      <c r="H812" s="453"/>
      <c r="I812" s="717"/>
      <c r="J812" s="460"/>
    </row>
    <row r="813" spans="1:10" ht="15" hidden="1" thickBot="1" x14ac:dyDescent="0.4">
      <c r="A813" s="454"/>
      <c r="B813" s="987"/>
      <c r="C813" s="206"/>
      <c r="D813" s="601"/>
      <c r="E813" s="602"/>
      <c r="F813" s="910">
        <f t="shared" si="10"/>
        <v>0</v>
      </c>
      <c r="G813" s="203"/>
      <c r="H813" s="453"/>
      <c r="I813" s="717"/>
      <c r="J813" s="460"/>
    </row>
    <row r="814" spans="1:10" ht="15" hidden="1" thickBot="1" x14ac:dyDescent="0.4">
      <c r="A814" s="454"/>
      <c r="B814" s="987"/>
      <c r="C814" s="206"/>
      <c r="D814" s="601"/>
      <c r="E814" s="602"/>
      <c r="F814" s="910">
        <f t="shared" si="10"/>
        <v>0</v>
      </c>
      <c r="G814" s="203"/>
      <c r="H814" s="453"/>
      <c r="I814" s="717"/>
      <c r="J814" s="460"/>
    </row>
    <row r="815" spans="1:10" ht="15" hidden="1" thickBot="1" x14ac:dyDescent="0.4">
      <c r="A815" s="454"/>
      <c r="B815" s="987"/>
      <c r="C815" s="206"/>
      <c r="D815" s="601"/>
      <c r="E815" s="602"/>
      <c r="F815" s="910">
        <f t="shared" si="10"/>
        <v>0</v>
      </c>
      <c r="G815" s="203"/>
      <c r="H815" s="453"/>
      <c r="I815" s="717"/>
      <c r="J815" s="460"/>
    </row>
    <row r="816" spans="1:10" ht="15" hidden="1" thickBot="1" x14ac:dyDescent="0.4">
      <c r="A816" s="454"/>
      <c r="B816" s="987"/>
      <c r="C816" s="206"/>
      <c r="D816" s="601"/>
      <c r="E816" s="602"/>
      <c r="F816" s="910">
        <f t="shared" si="10"/>
        <v>0</v>
      </c>
      <c r="G816" s="203"/>
      <c r="H816" s="453"/>
      <c r="I816" s="717"/>
      <c r="J816" s="460"/>
    </row>
    <row r="817" spans="1:10" ht="15" hidden="1" thickBot="1" x14ac:dyDescent="0.4">
      <c r="A817" s="454"/>
      <c r="B817" s="987"/>
      <c r="C817" s="206"/>
      <c r="D817" s="601"/>
      <c r="E817" s="602"/>
      <c r="F817" s="910">
        <f t="shared" si="10"/>
        <v>0</v>
      </c>
      <c r="G817" s="203"/>
      <c r="H817" s="453"/>
      <c r="I817" s="717"/>
      <c r="J817" s="460"/>
    </row>
    <row r="818" spans="1:10" ht="15" hidden="1" thickBot="1" x14ac:dyDescent="0.4">
      <c r="A818" s="454"/>
      <c r="B818" s="987"/>
      <c r="C818" s="206"/>
      <c r="D818" s="601"/>
      <c r="E818" s="602"/>
      <c r="F818" s="910">
        <f t="shared" si="10"/>
        <v>0</v>
      </c>
      <c r="G818" s="203"/>
      <c r="H818" s="453"/>
      <c r="I818" s="717"/>
      <c r="J818" s="460"/>
    </row>
    <row r="819" spans="1:10" ht="15" customHeight="1" thickBot="1" x14ac:dyDescent="0.4">
      <c r="A819" s="454"/>
      <c r="B819" s="987"/>
      <c r="C819" s="112" t="s">
        <v>1923</v>
      </c>
      <c r="D819" s="1000">
        <f>SUM(D820:D919)</f>
        <v>0</v>
      </c>
      <c r="E819" s="1000">
        <f>SUM(E820:E919)</f>
        <v>0</v>
      </c>
      <c r="F819" s="910">
        <f t="shared" si="10"/>
        <v>0</v>
      </c>
      <c r="G819" s="203"/>
      <c r="H819" s="453" t="s">
        <v>978</v>
      </c>
      <c r="I819" s="718">
        <f>Form3!G29+Form3!H29</f>
        <v>0</v>
      </c>
      <c r="J819" s="460"/>
    </row>
    <row r="820" spans="1:10" ht="15" customHeight="1" x14ac:dyDescent="0.35">
      <c r="A820" s="454"/>
      <c r="B820" s="987"/>
      <c r="C820" s="1502"/>
      <c r="D820" s="601"/>
      <c r="E820" s="602"/>
      <c r="F820" s="910">
        <f t="shared" ref="F820:F883" si="11">D820+E820</f>
        <v>0</v>
      </c>
      <c r="G820" s="203"/>
      <c r="H820" s="453"/>
      <c r="I820" s="717"/>
      <c r="J820" s="460"/>
    </row>
    <row r="821" spans="1:10" ht="15" customHeight="1" x14ac:dyDescent="0.35">
      <c r="A821" s="454"/>
      <c r="B821" s="987"/>
      <c r="C821" s="1502"/>
      <c r="D821" s="601"/>
      <c r="E821" s="602"/>
      <c r="F821" s="910">
        <f t="shared" si="11"/>
        <v>0</v>
      </c>
      <c r="G821" s="203"/>
      <c r="H821" s="453"/>
      <c r="I821" s="717"/>
      <c r="J821" s="460"/>
    </row>
    <row r="822" spans="1:10" ht="15" customHeight="1" x14ac:dyDescent="0.35">
      <c r="A822" s="454"/>
      <c r="B822" s="987"/>
      <c r="C822" s="1502"/>
      <c r="D822" s="601"/>
      <c r="E822" s="602"/>
      <c r="F822" s="910">
        <f t="shared" si="11"/>
        <v>0</v>
      </c>
      <c r="G822" s="203"/>
      <c r="H822" s="453"/>
      <c r="I822" s="717"/>
      <c r="J822" s="460"/>
    </row>
    <row r="823" spans="1:10" ht="15" customHeight="1" x14ac:dyDescent="0.35">
      <c r="A823" s="454"/>
      <c r="B823" s="987"/>
      <c r="C823" s="1502"/>
      <c r="D823" s="601"/>
      <c r="E823" s="602"/>
      <c r="F823" s="910">
        <f t="shared" si="11"/>
        <v>0</v>
      </c>
      <c r="G823" s="203"/>
      <c r="H823" s="453"/>
      <c r="I823" s="717"/>
      <c r="J823" s="460"/>
    </row>
    <row r="824" spans="1:10" ht="15" customHeight="1" x14ac:dyDescent="0.35">
      <c r="A824" s="454"/>
      <c r="B824" s="987"/>
      <c r="C824" s="1502"/>
      <c r="D824" s="601"/>
      <c r="E824" s="602"/>
      <c r="F824" s="910">
        <f t="shared" si="11"/>
        <v>0</v>
      </c>
      <c r="G824" s="203"/>
      <c r="H824" s="453"/>
      <c r="I824" s="717"/>
      <c r="J824" s="460"/>
    </row>
    <row r="825" spans="1:10" ht="15" customHeight="1" x14ac:dyDescent="0.35">
      <c r="A825" s="454"/>
      <c r="B825" s="987"/>
      <c r="C825" s="1502"/>
      <c r="D825" s="601"/>
      <c r="E825" s="602"/>
      <c r="F825" s="910">
        <f t="shared" si="11"/>
        <v>0</v>
      </c>
      <c r="G825" s="203"/>
      <c r="H825" s="453"/>
      <c r="I825" s="717"/>
      <c r="J825" s="460"/>
    </row>
    <row r="826" spans="1:10" ht="15" customHeight="1" x14ac:dyDescent="0.35">
      <c r="A826" s="454"/>
      <c r="B826" s="987"/>
      <c r="C826" s="1502"/>
      <c r="D826" s="601"/>
      <c r="E826" s="602"/>
      <c r="F826" s="910">
        <f t="shared" si="11"/>
        <v>0</v>
      </c>
      <c r="G826" s="203"/>
      <c r="H826" s="453"/>
      <c r="I826" s="717"/>
      <c r="J826" s="460"/>
    </row>
    <row r="827" spans="1:10" ht="15" customHeight="1" x14ac:dyDescent="0.35">
      <c r="A827" s="454"/>
      <c r="B827" s="987"/>
      <c r="C827" s="1502"/>
      <c r="D827" s="601"/>
      <c r="E827" s="602"/>
      <c r="F827" s="910">
        <f t="shared" si="11"/>
        <v>0</v>
      </c>
      <c r="G827" s="203"/>
      <c r="H827" s="453"/>
      <c r="I827" s="717"/>
      <c r="J827" s="460"/>
    </row>
    <row r="828" spans="1:10" ht="15" customHeight="1" x14ac:dyDescent="0.35">
      <c r="A828" s="454"/>
      <c r="B828" s="987"/>
      <c r="C828" s="1502"/>
      <c r="D828" s="601"/>
      <c r="E828" s="602"/>
      <c r="F828" s="910">
        <f t="shared" si="11"/>
        <v>0</v>
      </c>
      <c r="G828" s="203"/>
      <c r="H828" s="453"/>
      <c r="I828" s="717"/>
      <c r="J828" s="460"/>
    </row>
    <row r="829" spans="1:10" ht="15" customHeight="1" thickBot="1" x14ac:dyDescent="0.4">
      <c r="A829" s="454"/>
      <c r="B829" s="987"/>
      <c r="C829" s="1502"/>
      <c r="D829" s="601"/>
      <c r="E829" s="602"/>
      <c r="F829" s="910">
        <f t="shared" si="11"/>
        <v>0</v>
      </c>
      <c r="G829" s="203"/>
      <c r="H829" s="453"/>
      <c r="I829" s="717"/>
      <c r="J829" s="460"/>
    </row>
    <row r="830" spans="1:10" ht="15" hidden="1" thickBot="1" x14ac:dyDescent="0.4">
      <c r="A830" s="454"/>
      <c r="B830" s="987"/>
      <c r="C830" s="206"/>
      <c r="D830" s="601"/>
      <c r="E830" s="602"/>
      <c r="F830" s="910">
        <f t="shared" si="11"/>
        <v>0</v>
      </c>
      <c r="G830" s="203"/>
      <c r="H830" s="453"/>
      <c r="I830" s="717"/>
      <c r="J830" s="460"/>
    </row>
    <row r="831" spans="1:10" ht="15" hidden="1" thickBot="1" x14ac:dyDescent="0.4">
      <c r="A831" s="454"/>
      <c r="B831" s="987"/>
      <c r="C831" s="206"/>
      <c r="D831" s="601"/>
      <c r="E831" s="602"/>
      <c r="F831" s="910">
        <f t="shared" si="11"/>
        <v>0</v>
      </c>
      <c r="G831" s="203"/>
      <c r="H831" s="453"/>
      <c r="I831" s="717"/>
      <c r="J831" s="460"/>
    </row>
    <row r="832" spans="1:10" ht="15" hidden="1" thickBot="1" x14ac:dyDescent="0.4">
      <c r="A832" s="454"/>
      <c r="B832" s="987"/>
      <c r="C832" s="206"/>
      <c r="D832" s="601"/>
      <c r="E832" s="602"/>
      <c r="F832" s="910">
        <f t="shared" si="11"/>
        <v>0</v>
      </c>
      <c r="G832" s="203"/>
      <c r="H832" s="453"/>
      <c r="I832" s="717"/>
      <c r="J832" s="460"/>
    </row>
    <row r="833" spans="1:10" ht="15" hidden="1" thickBot="1" x14ac:dyDescent="0.4">
      <c r="A833" s="454"/>
      <c r="B833" s="987"/>
      <c r="C833" s="206"/>
      <c r="D833" s="601"/>
      <c r="E833" s="602"/>
      <c r="F833" s="910">
        <f t="shared" si="11"/>
        <v>0</v>
      </c>
      <c r="G833" s="203"/>
      <c r="H833" s="453"/>
      <c r="I833" s="717"/>
      <c r="J833" s="460"/>
    </row>
    <row r="834" spans="1:10" ht="15" hidden="1" thickBot="1" x14ac:dyDescent="0.4">
      <c r="A834" s="454"/>
      <c r="B834" s="987"/>
      <c r="C834" s="206"/>
      <c r="D834" s="601"/>
      <c r="E834" s="602"/>
      <c r="F834" s="910">
        <f t="shared" si="11"/>
        <v>0</v>
      </c>
      <c r="G834" s="203"/>
      <c r="H834" s="453"/>
      <c r="I834" s="717"/>
      <c r="J834" s="460"/>
    </row>
    <row r="835" spans="1:10" ht="15" hidden="1" thickBot="1" x14ac:dyDescent="0.4">
      <c r="A835" s="454"/>
      <c r="B835" s="987"/>
      <c r="C835" s="206"/>
      <c r="D835" s="601"/>
      <c r="E835" s="602"/>
      <c r="F835" s="910">
        <f t="shared" si="11"/>
        <v>0</v>
      </c>
      <c r="G835" s="203"/>
      <c r="H835" s="453"/>
      <c r="I835" s="717"/>
      <c r="J835" s="460"/>
    </row>
    <row r="836" spans="1:10" ht="15" hidden="1" thickBot="1" x14ac:dyDescent="0.4">
      <c r="A836" s="454"/>
      <c r="B836" s="987"/>
      <c r="C836" s="206"/>
      <c r="D836" s="601"/>
      <c r="E836" s="602"/>
      <c r="F836" s="910">
        <f t="shared" si="11"/>
        <v>0</v>
      </c>
      <c r="G836" s="203"/>
      <c r="H836" s="453"/>
      <c r="I836" s="717"/>
      <c r="J836" s="460"/>
    </row>
    <row r="837" spans="1:10" ht="15" hidden="1" thickBot="1" x14ac:dyDescent="0.4">
      <c r="A837" s="454"/>
      <c r="B837" s="987"/>
      <c r="C837" s="206"/>
      <c r="D837" s="601"/>
      <c r="E837" s="602"/>
      <c r="F837" s="910">
        <f t="shared" si="11"/>
        <v>0</v>
      </c>
      <c r="G837" s="203"/>
      <c r="H837" s="453"/>
      <c r="I837" s="717"/>
      <c r="J837" s="460"/>
    </row>
    <row r="838" spans="1:10" ht="15" hidden="1" thickBot="1" x14ac:dyDescent="0.4">
      <c r="A838" s="454"/>
      <c r="B838" s="987"/>
      <c r="C838" s="206"/>
      <c r="D838" s="601"/>
      <c r="E838" s="602"/>
      <c r="F838" s="910">
        <f t="shared" si="11"/>
        <v>0</v>
      </c>
      <c r="G838" s="203"/>
      <c r="H838" s="453"/>
      <c r="I838" s="717"/>
      <c r="J838" s="460"/>
    </row>
    <row r="839" spans="1:10" ht="15" hidden="1" thickBot="1" x14ac:dyDescent="0.4">
      <c r="A839" s="454"/>
      <c r="B839" s="987"/>
      <c r="C839" s="206"/>
      <c r="D839" s="601"/>
      <c r="E839" s="602"/>
      <c r="F839" s="910">
        <f t="shared" si="11"/>
        <v>0</v>
      </c>
      <c r="G839" s="203"/>
      <c r="H839" s="453"/>
      <c r="I839" s="717"/>
      <c r="J839" s="460"/>
    </row>
    <row r="840" spans="1:10" ht="15" hidden="1" thickBot="1" x14ac:dyDescent="0.4">
      <c r="A840" s="454"/>
      <c r="B840" s="987"/>
      <c r="C840" s="206"/>
      <c r="D840" s="601"/>
      <c r="E840" s="602"/>
      <c r="F840" s="910">
        <f t="shared" si="11"/>
        <v>0</v>
      </c>
      <c r="G840" s="203"/>
      <c r="H840" s="453"/>
      <c r="I840" s="717"/>
      <c r="J840" s="460"/>
    </row>
    <row r="841" spans="1:10" ht="15" hidden="1" thickBot="1" x14ac:dyDescent="0.4">
      <c r="A841" s="454"/>
      <c r="B841" s="987"/>
      <c r="C841" s="206"/>
      <c r="D841" s="601"/>
      <c r="E841" s="602"/>
      <c r="F841" s="910">
        <f t="shared" si="11"/>
        <v>0</v>
      </c>
      <c r="G841" s="203"/>
      <c r="H841" s="453"/>
      <c r="I841" s="717"/>
      <c r="J841" s="460"/>
    </row>
    <row r="842" spans="1:10" ht="15" hidden="1" thickBot="1" x14ac:dyDescent="0.4">
      <c r="A842" s="454"/>
      <c r="B842" s="987"/>
      <c r="C842" s="206"/>
      <c r="D842" s="601"/>
      <c r="E842" s="602"/>
      <c r="F842" s="910">
        <f t="shared" si="11"/>
        <v>0</v>
      </c>
      <c r="G842" s="203"/>
      <c r="H842" s="453"/>
      <c r="I842" s="717"/>
      <c r="J842" s="460"/>
    </row>
    <row r="843" spans="1:10" ht="15" hidden="1" thickBot="1" x14ac:dyDescent="0.4">
      <c r="A843" s="454"/>
      <c r="B843" s="987"/>
      <c r="C843" s="206"/>
      <c r="D843" s="601"/>
      <c r="E843" s="602"/>
      <c r="F843" s="910">
        <f t="shared" si="11"/>
        <v>0</v>
      </c>
      <c r="G843" s="203"/>
      <c r="H843" s="453"/>
      <c r="I843" s="717"/>
      <c r="J843" s="460"/>
    </row>
    <row r="844" spans="1:10" ht="15" hidden="1" thickBot="1" x14ac:dyDescent="0.4">
      <c r="A844" s="454"/>
      <c r="B844" s="987"/>
      <c r="C844" s="206"/>
      <c r="D844" s="601"/>
      <c r="E844" s="602"/>
      <c r="F844" s="910">
        <f t="shared" si="11"/>
        <v>0</v>
      </c>
      <c r="G844" s="203"/>
      <c r="H844" s="453"/>
      <c r="I844" s="717"/>
      <c r="J844" s="460"/>
    </row>
    <row r="845" spans="1:10" ht="15" hidden="1" thickBot="1" x14ac:dyDescent="0.4">
      <c r="A845" s="454"/>
      <c r="B845" s="987"/>
      <c r="C845" s="206"/>
      <c r="D845" s="601"/>
      <c r="E845" s="602"/>
      <c r="F845" s="910">
        <f t="shared" si="11"/>
        <v>0</v>
      </c>
      <c r="G845" s="203"/>
      <c r="H845" s="453"/>
      <c r="I845" s="717"/>
      <c r="J845" s="460"/>
    </row>
    <row r="846" spans="1:10" ht="15" hidden="1" thickBot="1" x14ac:dyDescent="0.4">
      <c r="A846" s="454"/>
      <c r="B846" s="987"/>
      <c r="C846" s="206"/>
      <c r="D846" s="601"/>
      <c r="E846" s="602"/>
      <c r="F846" s="910">
        <f t="shared" si="11"/>
        <v>0</v>
      </c>
      <c r="G846" s="203"/>
      <c r="H846" s="453"/>
      <c r="I846" s="717"/>
      <c r="J846" s="460"/>
    </row>
    <row r="847" spans="1:10" ht="15" hidden="1" thickBot="1" x14ac:dyDescent="0.4">
      <c r="A847" s="454"/>
      <c r="B847" s="987"/>
      <c r="C847" s="206"/>
      <c r="D847" s="601"/>
      <c r="E847" s="602"/>
      <c r="F847" s="910">
        <f t="shared" si="11"/>
        <v>0</v>
      </c>
      <c r="G847" s="203"/>
      <c r="H847" s="453"/>
      <c r="I847" s="717"/>
      <c r="J847" s="460"/>
    </row>
    <row r="848" spans="1:10" ht="15" hidden="1" thickBot="1" x14ac:dyDescent="0.4">
      <c r="A848" s="454"/>
      <c r="B848" s="987"/>
      <c r="C848" s="206"/>
      <c r="D848" s="601"/>
      <c r="E848" s="602"/>
      <c r="F848" s="910">
        <f t="shared" si="11"/>
        <v>0</v>
      </c>
      <c r="G848" s="203"/>
      <c r="H848" s="453"/>
      <c r="I848" s="717"/>
      <c r="J848" s="460"/>
    </row>
    <row r="849" spans="1:10" ht="15" hidden="1" thickBot="1" x14ac:dyDescent="0.4">
      <c r="A849" s="454"/>
      <c r="B849" s="987"/>
      <c r="C849" s="206"/>
      <c r="D849" s="601"/>
      <c r="E849" s="602"/>
      <c r="F849" s="910">
        <f t="shared" si="11"/>
        <v>0</v>
      </c>
      <c r="G849" s="203"/>
      <c r="H849" s="453"/>
      <c r="I849" s="717"/>
      <c r="J849" s="460"/>
    </row>
    <row r="850" spans="1:10" ht="15" hidden="1" thickBot="1" x14ac:dyDescent="0.4">
      <c r="A850" s="454"/>
      <c r="B850" s="987"/>
      <c r="C850" s="206"/>
      <c r="D850" s="601"/>
      <c r="E850" s="602"/>
      <c r="F850" s="910">
        <f t="shared" si="11"/>
        <v>0</v>
      </c>
      <c r="G850" s="203"/>
      <c r="H850" s="453"/>
      <c r="I850" s="717"/>
      <c r="J850" s="460"/>
    </row>
    <row r="851" spans="1:10" ht="15" hidden="1" thickBot="1" x14ac:dyDescent="0.4">
      <c r="A851" s="454"/>
      <c r="B851" s="987"/>
      <c r="C851" s="206"/>
      <c r="D851" s="601"/>
      <c r="E851" s="602"/>
      <c r="F851" s="910">
        <f t="shared" si="11"/>
        <v>0</v>
      </c>
      <c r="G851" s="203"/>
      <c r="H851" s="453"/>
      <c r="I851" s="717"/>
      <c r="J851" s="460"/>
    </row>
    <row r="852" spans="1:10" ht="15" hidden="1" thickBot="1" x14ac:dyDescent="0.4">
      <c r="A852" s="454"/>
      <c r="B852" s="987"/>
      <c r="C852" s="206"/>
      <c r="D852" s="601"/>
      <c r="E852" s="602"/>
      <c r="F852" s="910">
        <f t="shared" si="11"/>
        <v>0</v>
      </c>
      <c r="G852" s="203"/>
      <c r="H852" s="453"/>
      <c r="I852" s="717"/>
      <c r="J852" s="460"/>
    </row>
    <row r="853" spans="1:10" ht="15" hidden="1" thickBot="1" x14ac:dyDescent="0.4">
      <c r="A853" s="454"/>
      <c r="B853" s="987"/>
      <c r="C853" s="206"/>
      <c r="D853" s="601"/>
      <c r="E853" s="602"/>
      <c r="F853" s="910">
        <f t="shared" si="11"/>
        <v>0</v>
      </c>
      <c r="G853" s="203"/>
      <c r="H853" s="453"/>
      <c r="I853" s="717"/>
      <c r="J853" s="460"/>
    </row>
    <row r="854" spans="1:10" ht="15" hidden="1" thickBot="1" x14ac:dyDescent="0.4">
      <c r="A854" s="454"/>
      <c r="B854" s="987"/>
      <c r="C854" s="206"/>
      <c r="D854" s="601"/>
      <c r="E854" s="602"/>
      <c r="F854" s="910">
        <f t="shared" si="11"/>
        <v>0</v>
      </c>
      <c r="G854" s="203"/>
      <c r="H854" s="453"/>
      <c r="I854" s="717"/>
      <c r="J854" s="460"/>
    </row>
    <row r="855" spans="1:10" ht="15" hidden="1" thickBot="1" x14ac:dyDescent="0.4">
      <c r="A855" s="454"/>
      <c r="B855" s="987"/>
      <c r="C855" s="206"/>
      <c r="D855" s="601"/>
      <c r="E855" s="602"/>
      <c r="F855" s="910">
        <f t="shared" si="11"/>
        <v>0</v>
      </c>
      <c r="G855" s="203"/>
      <c r="H855" s="453"/>
      <c r="I855" s="717"/>
      <c r="J855" s="460"/>
    </row>
    <row r="856" spans="1:10" ht="15" hidden="1" thickBot="1" x14ac:dyDescent="0.4">
      <c r="A856" s="454"/>
      <c r="B856" s="987"/>
      <c r="C856" s="206"/>
      <c r="D856" s="601"/>
      <c r="E856" s="602"/>
      <c r="F856" s="910">
        <f t="shared" si="11"/>
        <v>0</v>
      </c>
      <c r="G856" s="203"/>
      <c r="H856" s="453"/>
      <c r="I856" s="717"/>
      <c r="J856" s="460"/>
    </row>
    <row r="857" spans="1:10" ht="15" hidden="1" thickBot="1" x14ac:dyDescent="0.4">
      <c r="A857" s="454"/>
      <c r="B857" s="987"/>
      <c r="C857" s="206"/>
      <c r="D857" s="601"/>
      <c r="E857" s="602"/>
      <c r="F857" s="910">
        <f t="shared" si="11"/>
        <v>0</v>
      </c>
      <c r="G857" s="203"/>
      <c r="H857" s="453"/>
      <c r="I857" s="717"/>
      <c r="J857" s="460"/>
    </row>
    <row r="858" spans="1:10" ht="15" hidden="1" thickBot="1" x14ac:dyDescent="0.4">
      <c r="A858" s="454"/>
      <c r="B858" s="987"/>
      <c r="C858" s="206"/>
      <c r="D858" s="601"/>
      <c r="E858" s="602"/>
      <c r="F858" s="910">
        <f t="shared" si="11"/>
        <v>0</v>
      </c>
      <c r="G858" s="203"/>
      <c r="H858" s="453"/>
      <c r="I858" s="717"/>
      <c r="J858" s="460"/>
    </row>
    <row r="859" spans="1:10" ht="15" hidden="1" thickBot="1" x14ac:dyDescent="0.4">
      <c r="A859" s="454"/>
      <c r="B859" s="987"/>
      <c r="C859" s="206"/>
      <c r="D859" s="601"/>
      <c r="E859" s="602"/>
      <c r="F859" s="910">
        <f t="shared" si="11"/>
        <v>0</v>
      </c>
      <c r="G859" s="203"/>
      <c r="H859" s="453"/>
      <c r="I859" s="717"/>
      <c r="J859" s="460"/>
    </row>
    <row r="860" spans="1:10" ht="15" hidden="1" thickBot="1" x14ac:dyDescent="0.4">
      <c r="A860" s="454"/>
      <c r="B860" s="987"/>
      <c r="C860" s="206"/>
      <c r="D860" s="601"/>
      <c r="E860" s="602"/>
      <c r="F860" s="910">
        <f t="shared" si="11"/>
        <v>0</v>
      </c>
      <c r="G860" s="203"/>
      <c r="H860" s="453"/>
      <c r="I860" s="717"/>
      <c r="J860" s="460"/>
    </row>
    <row r="861" spans="1:10" ht="15" hidden="1" thickBot="1" x14ac:dyDescent="0.4">
      <c r="A861" s="454"/>
      <c r="B861" s="987"/>
      <c r="C861" s="206"/>
      <c r="D861" s="601"/>
      <c r="E861" s="602"/>
      <c r="F861" s="910">
        <f t="shared" si="11"/>
        <v>0</v>
      </c>
      <c r="G861" s="203"/>
      <c r="H861" s="453"/>
      <c r="I861" s="717"/>
      <c r="J861" s="460"/>
    </row>
    <row r="862" spans="1:10" ht="15" hidden="1" thickBot="1" x14ac:dyDescent="0.4">
      <c r="A862" s="454"/>
      <c r="B862" s="987"/>
      <c r="C862" s="206"/>
      <c r="D862" s="601"/>
      <c r="E862" s="602"/>
      <c r="F862" s="910">
        <f t="shared" si="11"/>
        <v>0</v>
      </c>
      <c r="G862" s="203"/>
      <c r="H862" s="453"/>
      <c r="I862" s="717"/>
      <c r="J862" s="460"/>
    </row>
    <row r="863" spans="1:10" ht="15" hidden="1" thickBot="1" x14ac:dyDescent="0.4">
      <c r="A863" s="454"/>
      <c r="B863" s="987"/>
      <c r="C863" s="206"/>
      <c r="D863" s="601"/>
      <c r="E863" s="602"/>
      <c r="F863" s="910">
        <f t="shared" si="11"/>
        <v>0</v>
      </c>
      <c r="G863" s="203"/>
      <c r="H863" s="453"/>
      <c r="I863" s="717"/>
      <c r="J863" s="460"/>
    </row>
    <row r="864" spans="1:10" ht="15" hidden="1" thickBot="1" x14ac:dyDescent="0.4">
      <c r="A864" s="454"/>
      <c r="B864" s="987"/>
      <c r="C864" s="206"/>
      <c r="D864" s="601"/>
      <c r="E864" s="602"/>
      <c r="F864" s="910">
        <f t="shared" si="11"/>
        <v>0</v>
      </c>
      <c r="G864" s="203"/>
      <c r="H864" s="453"/>
      <c r="I864" s="717"/>
      <c r="J864" s="460"/>
    </row>
    <row r="865" spans="1:10" ht="15" hidden="1" thickBot="1" x14ac:dyDescent="0.4">
      <c r="A865" s="454"/>
      <c r="B865" s="987"/>
      <c r="C865" s="206"/>
      <c r="D865" s="601"/>
      <c r="E865" s="602"/>
      <c r="F865" s="910">
        <f t="shared" si="11"/>
        <v>0</v>
      </c>
      <c r="G865" s="203"/>
      <c r="H865" s="453"/>
      <c r="I865" s="717"/>
      <c r="J865" s="460"/>
    </row>
    <row r="866" spans="1:10" ht="15" hidden="1" thickBot="1" x14ac:dyDescent="0.4">
      <c r="A866" s="454"/>
      <c r="B866" s="987"/>
      <c r="C866" s="206"/>
      <c r="D866" s="601"/>
      <c r="E866" s="602"/>
      <c r="F866" s="910">
        <f t="shared" si="11"/>
        <v>0</v>
      </c>
      <c r="G866" s="203"/>
      <c r="H866" s="453"/>
      <c r="I866" s="717"/>
      <c r="J866" s="460"/>
    </row>
    <row r="867" spans="1:10" ht="15" hidden="1" thickBot="1" x14ac:dyDescent="0.4">
      <c r="A867" s="454"/>
      <c r="B867" s="987"/>
      <c r="C867" s="206"/>
      <c r="D867" s="601"/>
      <c r="E867" s="602"/>
      <c r="F867" s="910">
        <f t="shared" si="11"/>
        <v>0</v>
      </c>
      <c r="G867" s="203"/>
      <c r="H867" s="453"/>
      <c r="I867" s="717"/>
      <c r="J867" s="460"/>
    </row>
    <row r="868" spans="1:10" ht="15" hidden="1" thickBot="1" x14ac:dyDescent="0.4">
      <c r="A868" s="454"/>
      <c r="B868" s="987"/>
      <c r="C868" s="206"/>
      <c r="D868" s="601"/>
      <c r="E868" s="602"/>
      <c r="F868" s="910">
        <f t="shared" si="11"/>
        <v>0</v>
      </c>
      <c r="G868" s="203"/>
      <c r="H868" s="453"/>
      <c r="I868" s="717"/>
      <c r="J868" s="460"/>
    </row>
    <row r="869" spans="1:10" ht="15" hidden="1" thickBot="1" x14ac:dyDescent="0.4">
      <c r="A869" s="454"/>
      <c r="B869" s="987"/>
      <c r="C869" s="206"/>
      <c r="D869" s="601"/>
      <c r="E869" s="602"/>
      <c r="F869" s="910">
        <f t="shared" si="11"/>
        <v>0</v>
      </c>
      <c r="G869" s="203"/>
      <c r="H869" s="453"/>
      <c r="I869" s="717"/>
      <c r="J869" s="460"/>
    </row>
    <row r="870" spans="1:10" ht="15" hidden="1" thickBot="1" x14ac:dyDescent="0.4">
      <c r="A870" s="454"/>
      <c r="B870" s="987"/>
      <c r="C870" s="206"/>
      <c r="D870" s="601"/>
      <c r="E870" s="602"/>
      <c r="F870" s="910">
        <f t="shared" si="11"/>
        <v>0</v>
      </c>
      <c r="G870" s="203"/>
      <c r="H870" s="453"/>
      <c r="I870" s="717"/>
      <c r="J870" s="460"/>
    </row>
    <row r="871" spans="1:10" ht="15" hidden="1" thickBot="1" x14ac:dyDescent="0.4">
      <c r="A871" s="454"/>
      <c r="B871" s="987"/>
      <c r="C871" s="206"/>
      <c r="D871" s="601"/>
      <c r="E871" s="602"/>
      <c r="F871" s="910">
        <f t="shared" si="11"/>
        <v>0</v>
      </c>
      <c r="G871" s="203"/>
      <c r="H871" s="453"/>
      <c r="I871" s="717"/>
      <c r="J871" s="460"/>
    </row>
    <row r="872" spans="1:10" ht="15" hidden="1" thickBot="1" x14ac:dyDescent="0.4">
      <c r="A872" s="454"/>
      <c r="B872" s="987"/>
      <c r="C872" s="206"/>
      <c r="D872" s="601"/>
      <c r="E872" s="602"/>
      <c r="F872" s="910">
        <f t="shared" si="11"/>
        <v>0</v>
      </c>
      <c r="G872" s="203"/>
      <c r="H872" s="453"/>
      <c r="I872" s="717"/>
      <c r="J872" s="460"/>
    </row>
    <row r="873" spans="1:10" ht="15" hidden="1" thickBot="1" x14ac:dyDescent="0.4">
      <c r="A873" s="454"/>
      <c r="B873" s="987"/>
      <c r="C873" s="206"/>
      <c r="D873" s="601"/>
      <c r="E873" s="602"/>
      <c r="F873" s="910">
        <f t="shared" si="11"/>
        <v>0</v>
      </c>
      <c r="G873" s="203"/>
      <c r="H873" s="453"/>
      <c r="I873" s="717"/>
      <c r="J873" s="460"/>
    </row>
    <row r="874" spans="1:10" ht="15" hidden="1" thickBot="1" x14ac:dyDescent="0.4">
      <c r="A874" s="454"/>
      <c r="B874" s="987"/>
      <c r="C874" s="206"/>
      <c r="D874" s="601"/>
      <c r="E874" s="602"/>
      <c r="F874" s="910">
        <f t="shared" si="11"/>
        <v>0</v>
      </c>
      <c r="G874" s="203"/>
      <c r="H874" s="453"/>
      <c r="I874" s="717"/>
      <c r="J874" s="460"/>
    </row>
    <row r="875" spans="1:10" ht="15" hidden="1" thickBot="1" x14ac:dyDescent="0.4">
      <c r="A875" s="454"/>
      <c r="B875" s="987"/>
      <c r="C875" s="206"/>
      <c r="D875" s="601"/>
      <c r="E875" s="602"/>
      <c r="F875" s="910">
        <f t="shared" si="11"/>
        <v>0</v>
      </c>
      <c r="G875" s="203"/>
      <c r="H875" s="453"/>
      <c r="I875" s="717"/>
      <c r="J875" s="460"/>
    </row>
    <row r="876" spans="1:10" ht="15" hidden="1" thickBot="1" x14ac:dyDescent="0.4">
      <c r="A876" s="454"/>
      <c r="B876" s="987"/>
      <c r="C876" s="206"/>
      <c r="D876" s="601"/>
      <c r="E876" s="602"/>
      <c r="F876" s="910">
        <f t="shared" si="11"/>
        <v>0</v>
      </c>
      <c r="G876" s="203"/>
      <c r="H876" s="453"/>
      <c r="I876" s="717"/>
      <c r="J876" s="460"/>
    </row>
    <row r="877" spans="1:10" ht="15" hidden="1" thickBot="1" x14ac:dyDescent="0.4">
      <c r="A877" s="454"/>
      <c r="B877" s="987"/>
      <c r="C877" s="206"/>
      <c r="D877" s="601"/>
      <c r="E877" s="602"/>
      <c r="F877" s="910">
        <f t="shared" si="11"/>
        <v>0</v>
      </c>
      <c r="G877" s="203"/>
      <c r="H877" s="453"/>
      <c r="I877" s="717"/>
      <c r="J877" s="460"/>
    </row>
    <row r="878" spans="1:10" ht="15" hidden="1" thickBot="1" x14ac:dyDescent="0.4">
      <c r="A878" s="454"/>
      <c r="B878" s="987"/>
      <c r="C878" s="206"/>
      <c r="D878" s="601"/>
      <c r="E878" s="602"/>
      <c r="F878" s="910">
        <f t="shared" si="11"/>
        <v>0</v>
      </c>
      <c r="G878" s="203"/>
      <c r="H878" s="453"/>
      <c r="I878" s="717"/>
      <c r="J878" s="460"/>
    </row>
    <row r="879" spans="1:10" ht="15" hidden="1" thickBot="1" x14ac:dyDescent="0.4">
      <c r="A879" s="454"/>
      <c r="B879" s="987"/>
      <c r="C879" s="206"/>
      <c r="D879" s="601"/>
      <c r="E879" s="602"/>
      <c r="F879" s="910">
        <f t="shared" si="11"/>
        <v>0</v>
      </c>
      <c r="G879" s="203"/>
      <c r="H879" s="453"/>
      <c r="I879" s="717"/>
      <c r="J879" s="460"/>
    </row>
    <row r="880" spans="1:10" ht="15" hidden="1" thickBot="1" x14ac:dyDescent="0.4">
      <c r="A880" s="454"/>
      <c r="B880" s="987"/>
      <c r="C880" s="206"/>
      <c r="D880" s="601"/>
      <c r="E880" s="602"/>
      <c r="F880" s="910">
        <f t="shared" si="11"/>
        <v>0</v>
      </c>
      <c r="G880" s="203"/>
      <c r="H880" s="453"/>
      <c r="I880" s="717"/>
      <c r="J880" s="460"/>
    </row>
    <row r="881" spans="1:10" ht="15" hidden="1" thickBot="1" x14ac:dyDescent="0.4">
      <c r="A881" s="454"/>
      <c r="B881" s="987"/>
      <c r="C881" s="206"/>
      <c r="D881" s="601"/>
      <c r="E881" s="602"/>
      <c r="F881" s="910">
        <f t="shared" si="11"/>
        <v>0</v>
      </c>
      <c r="G881" s="203"/>
      <c r="H881" s="453"/>
      <c r="I881" s="717"/>
      <c r="J881" s="460"/>
    </row>
    <row r="882" spans="1:10" ht="15" hidden="1" thickBot="1" x14ac:dyDescent="0.4">
      <c r="A882" s="454"/>
      <c r="B882" s="987"/>
      <c r="C882" s="206"/>
      <c r="D882" s="601"/>
      <c r="E882" s="602"/>
      <c r="F882" s="910">
        <f t="shared" si="11"/>
        <v>0</v>
      </c>
      <c r="G882" s="203"/>
      <c r="H882" s="453"/>
      <c r="I882" s="717"/>
      <c r="J882" s="460"/>
    </row>
    <row r="883" spans="1:10" ht="15" hidden="1" thickBot="1" x14ac:dyDescent="0.4">
      <c r="A883" s="454"/>
      <c r="B883" s="987"/>
      <c r="C883" s="206"/>
      <c r="D883" s="601"/>
      <c r="E883" s="602"/>
      <c r="F883" s="910">
        <f t="shared" si="11"/>
        <v>0</v>
      </c>
      <c r="G883" s="203"/>
      <c r="H883" s="453"/>
      <c r="I883" s="717"/>
      <c r="J883" s="460"/>
    </row>
    <row r="884" spans="1:10" ht="15" hidden="1" thickBot="1" x14ac:dyDescent="0.4">
      <c r="A884" s="454"/>
      <c r="B884" s="987"/>
      <c r="C884" s="206"/>
      <c r="D884" s="601"/>
      <c r="E884" s="602"/>
      <c r="F884" s="910">
        <f t="shared" ref="F884:F947" si="12">D884+E884</f>
        <v>0</v>
      </c>
      <c r="G884" s="203"/>
      <c r="H884" s="453"/>
      <c r="I884" s="717"/>
      <c r="J884" s="460"/>
    </row>
    <row r="885" spans="1:10" ht="15" hidden="1" thickBot="1" x14ac:dyDescent="0.4">
      <c r="A885" s="454"/>
      <c r="B885" s="987"/>
      <c r="C885" s="206"/>
      <c r="D885" s="601"/>
      <c r="E885" s="602"/>
      <c r="F885" s="910">
        <f t="shared" si="12"/>
        <v>0</v>
      </c>
      <c r="G885" s="203"/>
      <c r="H885" s="453"/>
      <c r="I885" s="717"/>
      <c r="J885" s="460"/>
    </row>
    <row r="886" spans="1:10" ht="15" hidden="1" thickBot="1" x14ac:dyDescent="0.4">
      <c r="A886" s="454"/>
      <c r="B886" s="987"/>
      <c r="C886" s="206"/>
      <c r="D886" s="601"/>
      <c r="E886" s="602"/>
      <c r="F886" s="910">
        <f t="shared" si="12"/>
        <v>0</v>
      </c>
      <c r="G886" s="203"/>
      <c r="H886" s="453"/>
      <c r="I886" s="717"/>
      <c r="J886" s="460"/>
    </row>
    <row r="887" spans="1:10" ht="15" hidden="1" thickBot="1" x14ac:dyDescent="0.4">
      <c r="A887" s="454"/>
      <c r="B887" s="987"/>
      <c r="C887" s="206"/>
      <c r="D887" s="601"/>
      <c r="E887" s="602"/>
      <c r="F887" s="910">
        <f t="shared" si="12"/>
        <v>0</v>
      </c>
      <c r="G887" s="203"/>
      <c r="H887" s="453"/>
      <c r="I887" s="717"/>
      <c r="J887" s="460"/>
    </row>
    <row r="888" spans="1:10" ht="15" hidden="1" thickBot="1" x14ac:dyDescent="0.4">
      <c r="A888" s="454"/>
      <c r="B888" s="987"/>
      <c r="C888" s="206"/>
      <c r="D888" s="601"/>
      <c r="E888" s="602"/>
      <c r="F888" s="910">
        <f t="shared" si="12"/>
        <v>0</v>
      </c>
      <c r="G888" s="203"/>
      <c r="H888" s="453"/>
      <c r="I888" s="717"/>
      <c r="J888" s="460"/>
    </row>
    <row r="889" spans="1:10" ht="15" hidden="1" thickBot="1" x14ac:dyDescent="0.4">
      <c r="A889" s="454"/>
      <c r="B889" s="987"/>
      <c r="C889" s="206"/>
      <c r="D889" s="601"/>
      <c r="E889" s="602"/>
      <c r="F889" s="910">
        <f t="shared" si="12"/>
        <v>0</v>
      </c>
      <c r="G889" s="203"/>
      <c r="H889" s="453"/>
      <c r="I889" s="717"/>
      <c r="J889" s="460"/>
    </row>
    <row r="890" spans="1:10" ht="15" hidden="1" thickBot="1" x14ac:dyDescent="0.4">
      <c r="A890" s="454"/>
      <c r="B890" s="987"/>
      <c r="C890" s="206"/>
      <c r="D890" s="601"/>
      <c r="E890" s="602"/>
      <c r="F890" s="910">
        <f t="shared" si="12"/>
        <v>0</v>
      </c>
      <c r="G890" s="203"/>
      <c r="H890" s="453"/>
      <c r="I890" s="717"/>
      <c r="J890" s="460"/>
    </row>
    <row r="891" spans="1:10" ht="15" hidden="1" thickBot="1" x14ac:dyDescent="0.4">
      <c r="A891" s="454"/>
      <c r="B891" s="987"/>
      <c r="C891" s="206"/>
      <c r="D891" s="601"/>
      <c r="E891" s="602"/>
      <c r="F891" s="910">
        <f t="shared" si="12"/>
        <v>0</v>
      </c>
      <c r="G891" s="203"/>
      <c r="H891" s="453"/>
      <c r="I891" s="717"/>
      <c r="J891" s="460"/>
    </row>
    <row r="892" spans="1:10" ht="15" hidden="1" thickBot="1" x14ac:dyDescent="0.4">
      <c r="A892" s="454"/>
      <c r="B892" s="987"/>
      <c r="C892" s="206"/>
      <c r="D892" s="601"/>
      <c r="E892" s="602"/>
      <c r="F892" s="910">
        <f t="shared" si="12"/>
        <v>0</v>
      </c>
      <c r="G892" s="203"/>
      <c r="H892" s="453"/>
      <c r="I892" s="717"/>
      <c r="J892" s="460"/>
    </row>
    <row r="893" spans="1:10" ht="15" hidden="1" thickBot="1" x14ac:dyDescent="0.4">
      <c r="A893" s="454"/>
      <c r="B893" s="987"/>
      <c r="C893" s="206"/>
      <c r="D893" s="601"/>
      <c r="E893" s="602"/>
      <c r="F893" s="910">
        <f t="shared" si="12"/>
        <v>0</v>
      </c>
      <c r="G893" s="203"/>
      <c r="H893" s="453"/>
      <c r="I893" s="717"/>
      <c r="J893" s="460"/>
    </row>
    <row r="894" spans="1:10" ht="15" hidden="1" thickBot="1" x14ac:dyDescent="0.4">
      <c r="A894" s="454"/>
      <c r="B894" s="987"/>
      <c r="C894" s="206"/>
      <c r="D894" s="601"/>
      <c r="E894" s="602"/>
      <c r="F894" s="910">
        <f t="shared" si="12"/>
        <v>0</v>
      </c>
      <c r="G894" s="203"/>
      <c r="H894" s="453"/>
      <c r="I894" s="717"/>
      <c r="J894" s="460"/>
    </row>
    <row r="895" spans="1:10" ht="15" hidden="1" thickBot="1" x14ac:dyDescent="0.4">
      <c r="A895" s="454"/>
      <c r="B895" s="987"/>
      <c r="C895" s="206"/>
      <c r="D895" s="601"/>
      <c r="E895" s="602"/>
      <c r="F895" s="910">
        <f t="shared" si="12"/>
        <v>0</v>
      </c>
      <c r="G895" s="203"/>
      <c r="H895" s="453"/>
      <c r="I895" s="717"/>
      <c r="J895" s="460"/>
    </row>
    <row r="896" spans="1:10" ht="15" hidden="1" thickBot="1" x14ac:dyDescent="0.4">
      <c r="A896" s="454"/>
      <c r="B896" s="987"/>
      <c r="C896" s="206"/>
      <c r="D896" s="601"/>
      <c r="E896" s="602"/>
      <c r="F896" s="910">
        <f t="shared" si="12"/>
        <v>0</v>
      </c>
      <c r="G896" s="203"/>
      <c r="H896" s="453"/>
      <c r="I896" s="717"/>
      <c r="J896" s="460"/>
    </row>
    <row r="897" spans="1:10" ht="15" hidden="1" thickBot="1" x14ac:dyDescent="0.4">
      <c r="A897" s="454"/>
      <c r="B897" s="987"/>
      <c r="C897" s="206"/>
      <c r="D897" s="601"/>
      <c r="E897" s="602"/>
      <c r="F897" s="910">
        <f t="shared" si="12"/>
        <v>0</v>
      </c>
      <c r="G897" s="203"/>
      <c r="H897" s="453"/>
      <c r="I897" s="717"/>
      <c r="J897" s="460"/>
    </row>
    <row r="898" spans="1:10" ht="15" hidden="1" thickBot="1" x14ac:dyDescent="0.4">
      <c r="A898" s="454"/>
      <c r="B898" s="987"/>
      <c r="C898" s="206"/>
      <c r="D898" s="601"/>
      <c r="E898" s="602"/>
      <c r="F898" s="910">
        <f t="shared" si="12"/>
        <v>0</v>
      </c>
      <c r="G898" s="203"/>
      <c r="H898" s="453"/>
      <c r="I898" s="717"/>
      <c r="J898" s="460"/>
    </row>
    <row r="899" spans="1:10" ht="15" hidden="1" thickBot="1" x14ac:dyDescent="0.4">
      <c r="A899" s="454"/>
      <c r="B899" s="987"/>
      <c r="C899" s="206"/>
      <c r="D899" s="601"/>
      <c r="E899" s="602"/>
      <c r="F899" s="910">
        <f t="shared" si="12"/>
        <v>0</v>
      </c>
      <c r="G899" s="203"/>
      <c r="H899" s="453"/>
      <c r="I899" s="717"/>
      <c r="J899" s="460"/>
    </row>
    <row r="900" spans="1:10" ht="15" hidden="1" thickBot="1" x14ac:dyDescent="0.4">
      <c r="A900" s="454"/>
      <c r="B900" s="987"/>
      <c r="C900" s="206"/>
      <c r="D900" s="601"/>
      <c r="E900" s="602"/>
      <c r="F900" s="910">
        <f t="shared" si="12"/>
        <v>0</v>
      </c>
      <c r="G900" s="203"/>
      <c r="H900" s="453"/>
      <c r="I900" s="717"/>
      <c r="J900" s="460"/>
    </row>
    <row r="901" spans="1:10" ht="15" hidden="1" thickBot="1" x14ac:dyDescent="0.4">
      <c r="A901" s="454"/>
      <c r="B901" s="987"/>
      <c r="C901" s="206"/>
      <c r="D901" s="601"/>
      <c r="E901" s="602"/>
      <c r="F901" s="910">
        <f t="shared" si="12"/>
        <v>0</v>
      </c>
      <c r="G901" s="203"/>
      <c r="H901" s="453"/>
      <c r="I901" s="717"/>
      <c r="J901" s="460"/>
    </row>
    <row r="902" spans="1:10" ht="15" hidden="1" thickBot="1" x14ac:dyDescent="0.4">
      <c r="A902" s="454"/>
      <c r="B902" s="987"/>
      <c r="C902" s="206"/>
      <c r="D902" s="601"/>
      <c r="E902" s="602"/>
      <c r="F902" s="910">
        <f t="shared" si="12"/>
        <v>0</v>
      </c>
      <c r="G902" s="203"/>
      <c r="H902" s="453"/>
      <c r="I902" s="717"/>
      <c r="J902" s="460"/>
    </row>
    <row r="903" spans="1:10" ht="15" hidden="1" thickBot="1" x14ac:dyDescent="0.4">
      <c r="A903" s="454"/>
      <c r="B903" s="987"/>
      <c r="C903" s="206"/>
      <c r="D903" s="601"/>
      <c r="E903" s="602"/>
      <c r="F903" s="910">
        <f t="shared" si="12"/>
        <v>0</v>
      </c>
      <c r="G903" s="203"/>
      <c r="H903" s="453"/>
      <c r="I903" s="717"/>
      <c r="J903" s="460"/>
    </row>
    <row r="904" spans="1:10" ht="15" hidden="1" thickBot="1" x14ac:dyDescent="0.4">
      <c r="A904" s="454"/>
      <c r="B904" s="987"/>
      <c r="C904" s="206"/>
      <c r="D904" s="601"/>
      <c r="E904" s="602"/>
      <c r="F904" s="910">
        <f t="shared" si="12"/>
        <v>0</v>
      </c>
      <c r="G904" s="203"/>
      <c r="H904" s="453"/>
      <c r="I904" s="717"/>
      <c r="J904" s="460"/>
    </row>
    <row r="905" spans="1:10" ht="15" hidden="1" thickBot="1" x14ac:dyDescent="0.4">
      <c r="A905" s="454"/>
      <c r="B905" s="987"/>
      <c r="C905" s="206"/>
      <c r="D905" s="601"/>
      <c r="E905" s="602"/>
      <c r="F905" s="910">
        <f t="shared" si="12"/>
        <v>0</v>
      </c>
      <c r="G905" s="203"/>
      <c r="H905" s="453"/>
      <c r="I905" s="717"/>
      <c r="J905" s="460"/>
    </row>
    <row r="906" spans="1:10" ht="15" hidden="1" thickBot="1" x14ac:dyDescent="0.4">
      <c r="A906" s="454"/>
      <c r="B906" s="987"/>
      <c r="C906" s="206"/>
      <c r="D906" s="601"/>
      <c r="E906" s="602"/>
      <c r="F906" s="910">
        <f t="shared" si="12"/>
        <v>0</v>
      </c>
      <c r="G906" s="203"/>
      <c r="H906" s="453"/>
      <c r="I906" s="717"/>
      <c r="J906" s="460"/>
    </row>
    <row r="907" spans="1:10" ht="15" hidden="1" thickBot="1" x14ac:dyDescent="0.4">
      <c r="A907" s="454"/>
      <c r="B907" s="987"/>
      <c r="C907" s="206"/>
      <c r="D907" s="601"/>
      <c r="E907" s="602"/>
      <c r="F907" s="910">
        <f t="shared" si="12"/>
        <v>0</v>
      </c>
      <c r="G907" s="203"/>
      <c r="H907" s="453"/>
      <c r="I907" s="717"/>
      <c r="J907" s="460"/>
    </row>
    <row r="908" spans="1:10" ht="15" hidden="1" thickBot="1" x14ac:dyDescent="0.4">
      <c r="A908" s="454"/>
      <c r="B908" s="987"/>
      <c r="C908" s="206"/>
      <c r="D908" s="601"/>
      <c r="E908" s="602"/>
      <c r="F908" s="910">
        <f t="shared" si="12"/>
        <v>0</v>
      </c>
      <c r="G908" s="203"/>
      <c r="H908" s="453"/>
      <c r="I908" s="717"/>
      <c r="J908" s="460"/>
    </row>
    <row r="909" spans="1:10" ht="15" hidden="1" thickBot="1" x14ac:dyDescent="0.4">
      <c r="A909" s="454"/>
      <c r="B909" s="987"/>
      <c r="C909" s="206"/>
      <c r="D909" s="601"/>
      <c r="E909" s="602"/>
      <c r="F909" s="910">
        <f t="shared" si="12"/>
        <v>0</v>
      </c>
      <c r="G909" s="203"/>
      <c r="H909" s="453"/>
      <c r="I909" s="717"/>
      <c r="J909" s="460"/>
    </row>
    <row r="910" spans="1:10" ht="15" hidden="1" thickBot="1" x14ac:dyDescent="0.4">
      <c r="A910" s="454"/>
      <c r="B910" s="987"/>
      <c r="C910" s="206"/>
      <c r="D910" s="601"/>
      <c r="E910" s="602"/>
      <c r="F910" s="910">
        <f t="shared" si="12"/>
        <v>0</v>
      </c>
      <c r="G910" s="203"/>
      <c r="H910" s="453"/>
      <c r="I910" s="717"/>
      <c r="J910" s="460"/>
    </row>
    <row r="911" spans="1:10" ht="15" hidden="1" thickBot="1" x14ac:dyDescent="0.4">
      <c r="A911" s="454"/>
      <c r="B911" s="987"/>
      <c r="C911" s="206"/>
      <c r="D911" s="601"/>
      <c r="E911" s="602"/>
      <c r="F911" s="910">
        <f t="shared" si="12"/>
        <v>0</v>
      </c>
      <c r="G911" s="203"/>
      <c r="H911" s="453"/>
      <c r="I911" s="717"/>
      <c r="J911" s="460"/>
    </row>
    <row r="912" spans="1:10" ht="15" hidden="1" thickBot="1" x14ac:dyDescent="0.4">
      <c r="A912" s="454"/>
      <c r="B912" s="987"/>
      <c r="C912" s="206"/>
      <c r="D912" s="601"/>
      <c r="E912" s="602"/>
      <c r="F912" s="910">
        <f t="shared" si="12"/>
        <v>0</v>
      </c>
      <c r="G912" s="203"/>
      <c r="H912" s="453"/>
      <c r="I912" s="717"/>
      <c r="J912" s="460"/>
    </row>
    <row r="913" spans="1:10" ht="15" hidden="1" thickBot="1" x14ac:dyDescent="0.4">
      <c r="A913" s="454"/>
      <c r="B913" s="987"/>
      <c r="C913" s="206"/>
      <c r="D913" s="601"/>
      <c r="E913" s="602"/>
      <c r="F913" s="910">
        <f t="shared" si="12"/>
        <v>0</v>
      </c>
      <c r="G913" s="203"/>
      <c r="H913" s="453"/>
      <c r="I913" s="717"/>
      <c r="J913" s="460"/>
    </row>
    <row r="914" spans="1:10" ht="15" hidden="1" thickBot="1" x14ac:dyDescent="0.4">
      <c r="A914" s="454"/>
      <c r="B914" s="987"/>
      <c r="C914" s="206"/>
      <c r="D914" s="601"/>
      <c r="E914" s="602"/>
      <c r="F914" s="910">
        <f t="shared" si="12"/>
        <v>0</v>
      </c>
      <c r="G914" s="203"/>
      <c r="H914" s="453"/>
      <c r="I914" s="717"/>
      <c r="J914" s="460"/>
    </row>
    <row r="915" spans="1:10" ht="15" hidden="1" thickBot="1" x14ac:dyDescent="0.4">
      <c r="A915" s="454"/>
      <c r="B915" s="987"/>
      <c r="C915" s="206"/>
      <c r="D915" s="601"/>
      <c r="E915" s="602"/>
      <c r="F915" s="910">
        <f t="shared" si="12"/>
        <v>0</v>
      </c>
      <c r="G915" s="203"/>
      <c r="H915" s="453"/>
      <c r="I915" s="717"/>
      <c r="J915" s="460"/>
    </row>
    <row r="916" spans="1:10" ht="15" hidden="1" thickBot="1" x14ac:dyDescent="0.4">
      <c r="A916" s="454"/>
      <c r="B916" s="987"/>
      <c r="C916" s="206"/>
      <c r="D916" s="601"/>
      <c r="E916" s="602"/>
      <c r="F916" s="910">
        <f t="shared" si="12"/>
        <v>0</v>
      </c>
      <c r="G916" s="203"/>
      <c r="H916" s="453"/>
      <c r="I916" s="717"/>
      <c r="J916" s="460"/>
    </row>
    <row r="917" spans="1:10" ht="15" hidden="1" thickBot="1" x14ac:dyDescent="0.4">
      <c r="A917" s="454"/>
      <c r="B917" s="987"/>
      <c r="C917" s="206"/>
      <c r="D917" s="601"/>
      <c r="E917" s="602"/>
      <c r="F917" s="910">
        <f t="shared" si="12"/>
        <v>0</v>
      </c>
      <c r="G917" s="203"/>
      <c r="H917" s="453"/>
      <c r="I917" s="717"/>
      <c r="J917" s="460"/>
    </row>
    <row r="918" spans="1:10" ht="15" hidden="1" thickBot="1" x14ac:dyDescent="0.4">
      <c r="A918" s="454"/>
      <c r="B918" s="987"/>
      <c r="C918" s="206"/>
      <c r="D918" s="601"/>
      <c r="E918" s="602"/>
      <c r="F918" s="910">
        <f t="shared" si="12"/>
        <v>0</v>
      </c>
      <c r="G918" s="203"/>
      <c r="H918" s="453"/>
      <c r="I918" s="717"/>
      <c r="J918" s="460"/>
    </row>
    <row r="919" spans="1:10" ht="15" hidden="1" thickBot="1" x14ac:dyDescent="0.4">
      <c r="A919" s="454"/>
      <c r="B919" s="987"/>
      <c r="C919" s="206"/>
      <c r="D919" s="601"/>
      <c r="E919" s="602"/>
      <c r="F919" s="910">
        <f t="shared" si="12"/>
        <v>0</v>
      </c>
      <c r="G919" s="203"/>
      <c r="H919" s="453"/>
      <c r="I919" s="717"/>
      <c r="J919" s="460"/>
    </row>
    <row r="920" spans="1:10" ht="15" customHeight="1" thickBot="1" x14ac:dyDescent="0.4">
      <c r="A920" s="454"/>
      <c r="B920" s="987"/>
      <c r="C920" s="112" t="s">
        <v>1922</v>
      </c>
      <c r="D920" s="1000">
        <f>SUM(D921:D1020)</f>
        <v>0</v>
      </c>
      <c r="E920" s="1000">
        <f>SUM(E921:E1020)</f>
        <v>0</v>
      </c>
      <c r="F920" s="910">
        <f t="shared" si="12"/>
        <v>0</v>
      </c>
      <c r="G920" s="203"/>
      <c r="H920" s="453" t="s">
        <v>978</v>
      </c>
      <c r="I920" s="718">
        <f>Form3!G30+Form3!H30</f>
        <v>0</v>
      </c>
      <c r="J920" s="460"/>
    </row>
    <row r="921" spans="1:10" ht="15" customHeight="1" x14ac:dyDescent="0.35">
      <c r="A921" s="454"/>
      <c r="B921" s="987"/>
      <c r="C921" s="1502"/>
      <c r="D921" s="601"/>
      <c r="E921" s="602"/>
      <c r="F921" s="910">
        <f t="shared" si="12"/>
        <v>0</v>
      </c>
      <c r="G921" s="203"/>
      <c r="H921" s="453"/>
      <c r="I921" s="717"/>
      <c r="J921" s="460"/>
    </row>
    <row r="922" spans="1:10" ht="15" customHeight="1" x14ac:dyDescent="0.35">
      <c r="A922" s="454"/>
      <c r="B922" s="987"/>
      <c r="C922" s="1502"/>
      <c r="D922" s="601"/>
      <c r="E922" s="602"/>
      <c r="F922" s="910">
        <f t="shared" si="12"/>
        <v>0</v>
      </c>
      <c r="G922" s="203"/>
      <c r="H922" s="453"/>
      <c r="I922" s="717"/>
      <c r="J922" s="460"/>
    </row>
    <row r="923" spans="1:10" ht="15" customHeight="1" x14ac:dyDescent="0.35">
      <c r="A923" s="454"/>
      <c r="B923" s="987"/>
      <c r="C923" s="1502"/>
      <c r="D923" s="601"/>
      <c r="E923" s="602"/>
      <c r="F923" s="910">
        <f t="shared" si="12"/>
        <v>0</v>
      </c>
      <c r="G923" s="203"/>
      <c r="H923" s="453"/>
      <c r="I923" s="717"/>
      <c r="J923" s="460"/>
    </row>
    <row r="924" spans="1:10" ht="15" customHeight="1" x14ac:dyDescent="0.35">
      <c r="A924" s="454"/>
      <c r="B924" s="987"/>
      <c r="C924" s="1502"/>
      <c r="D924" s="601"/>
      <c r="E924" s="602"/>
      <c r="F924" s="910">
        <f t="shared" si="12"/>
        <v>0</v>
      </c>
      <c r="G924" s="203"/>
      <c r="H924" s="453"/>
      <c r="I924" s="717"/>
      <c r="J924" s="460"/>
    </row>
    <row r="925" spans="1:10" ht="15" customHeight="1" x14ac:dyDescent="0.35">
      <c r="A925" s="454"/>
      <c r="B925" s="987"/>
      <c r="C925" s="1502"/>
      <c r="D925" s="601"/>
      <c r="E925" s="602"/>
      <c r="F925" s="910">
        <f t="shared" si="12"/>
        <v>0</v>
      </c>
      <c r="G925" s="203"/>
      <c r="H925" s="453"/>
      <c r="I925" s="717"/>
      <c r="J925" s="460"/>
    </row>
    <row r="926" spans="1:10" ht="15" customHeight="1" x14ac:dyDescent="0.35">
      <c r="A926" s="454"/>
      <c r="B926" s="987"/>
      <c r="C926" s="1502"/>
      <c r="D926" s="601"/>
      <c r="E926" s="602"/>
      <c r="F926" s="910">
        <f t="shared" si="12"/>
        <v>0</v>
      </c>
      <c r="G926" s="203"/>
      <c r="H926" s="453"/>
      <c r="I926" s="717"/>
      <c r="J926" s="460"/>
    </row>
    <row r="927" spans="1:10" ht="15" customHeight="1" x14ac:dyDescent="0.35">
      <c r="A927" s="454"/>
      <c r="B927" s="987"/>
      <c r="C927" s="1502"/>
      <c r="D927" s="601"/>
      <c r="E927" s="602"/>
      <c r="F927" s="910">
        <f t="shared" si="12"/>
        <v>0</v>
      </c>
      <c r="G927" s="203"/>
      <c r="H927" s="453"/>
      <c r="I927" s="717"/>
      <c r="J927" s="460"/>
    </row>
    <row r="928" spans="1:10" ht="15" customHeight="1" x14ac:dyDescent="0.35">
      <c r="A928" s="454"/>
      <c r="B928" s="987"/>
      <c r="C928" s="1502"/>
      <c r="D928" s="601"/>
      <c r="E928" s="602"/>
      <c r="F928" s="910">
        <f t="shared" si="12"/>
        <v>0</v>
      </c>
      <c r="G928" s="203"/>
      <c r="H928" s="453"/>
      <c r="I928" s="717"/>
      <c r="J928" s="460"/>
    </row>
    <row r="929" spans="1:10" ht="15" customHeight="1" x14ac:dyDescent="0.35">
      <c r="A929" s="454"/>
      <c r="B929" s="987"/>
      <c r="C929" s="1502"/>
      <c r="D929" s="601"/>
      <c r="E929" s="602"/>
      <c r="F929" s="910">
        <f t="shared" si="12"/>
        <v>0</v>
      </c>
      <c r="G929" s="203"/>
      <c r="H929" s="453"/>
      <c r="I929" s="717"/>
      <c r="J929" s="460"/>
    </row>
    <row r="930" spans="1:10" ht="15" customHeight="1" thickBot="1" x14ac:dyDescent="0.4">
      <c r="A930" s="454"/>
      <c r="B930" s="987"/>
      <c r="C930" s="1502"/>
      <c r="D930" s="601"/>
      <c r="E930" s="602"/>
      <c r="F930" s="910">
        <f t="shared" si="12"/>
        <v>0</v>
      </c>
      <c r="G930" s="203"/>
      <c r="H930" s="453"/>
      <c r="I930" s="717"/>
      <c r="J930" s="460"/>
    </row>
    <row r="931" spans="1:10" ht="15" hidden="1" thickBot="1" x14ac:dyDescent="0.4">
      <c r="A931" s="454"/>
      <c r="B931" s="987"/>
      <c r="C931" s="206"/>
      <c r="D931" s="601"/>
      <c r="E931" s="602"/>
      <c r="F931" s="910">
        <f t="shared" si="12"/>
        <v>0</v>
      </c>
      <c r="G931" s="203"/>
      <c r="H931" s="453"/>
      <c r="I931" s="717"/>
      <c r="J931" s="460"/>
    </row>
    <row r="932" spans="1:10" ht="15" hidden="1" thickBot="1" x14ac:dyDescent="0.4">
      <c r="A932" s="454"/>
      <c r="B932" s="987"/>
      <c r="C932" s="206"/>
      <c r="D932" s="601"/>
      <c r="E932" s="602"/>
      <c r="F932" s="910">
        <f t="shared" si="12"/>
        <v>0</v>
      </c>
      <c r="G932" s="203"/>
      <c r="H932" s="453"/>
      <c r="I932" s="717"/>
      <c r="J932" s="460"/>
    </row>
    <row r="933" spans="1:10" ht="15" hidden="1" thickBot="1" x14ac:dyDescent="0.4">
      <c r="A933" s="454"/>
      <c r="B933" s="987"/>
      <c r="C933" s="206"/>
      <c r="D933" s="601"/>
      <c r="E933" s="602"/>
      <c r="F933" s="910">
        <f t="shared" si="12"/>
        <v>0</v>
      </c>
      <c r="G933" s="203"/>
      <c r="H933" s="453"/>
      <c r="I933" s="717"/>
      <c r="J933" s="460"/>
    </row>
    <row r="934" spans="1:10" ht="15" hidden="1" thickBot="1" x14ac:dyDescent="0.4">
      <c r="A934" s="454"/>
      <c r="B934" s="987"/>
      <c r="C934" s="206"/>
      <c r="D934" s="601"/>
      <c r="E934" s="602"/>
      <c r="F934" s="910">
        <f t="shared" si="12"/>
        <v>0</v>
      </c>
      <c r="G934" s="203"/>
      <c r="H934" s="453"/>
      <c r="I934" s="717"/>
      <c r="J934" s="460"/>
    </row>
    <row r="935" spans="1:10" ht="15" hidden="1" thickBot="1" x14ac:dyDescent="0.4">
      <c r="A935" s="454"/>
      <c r="B935" s="987"/>
      <c r="C935" s="206"/>
      <c r="D935" s="601"/>
      <c r="E935" s="602"/>
      <c r="F935" s="910">
        <f t="shared" si="12"/>
        <v>0</v>
      </c>
      <c r="G935" s="203"/>
      <c r="H935" s="453"/>
      <c r="I935" s="717"/>
      <c r="J935" s="460"/>
    </row>
    <row r="936" spans="1:10" ht="15" hidden="1" thickBot="1" x14ac:dyDescent="0.4">
      <c r="A936" s="454"/>
      <c r="B936" s="987"/>
      <c r="C936" s="206"/>
      <c r="D936" s="601"/>
      <c r="E936" s="602"/>
      <c r="F936" s="910">
        <f t="shared" si="12"/>
        <v>0</v>
      </c>
      <c r="G936" s="203"/>
      <c r="H936" s="453"/>
      <c r="I936" s="717"/>
      <c r="J936" s="460"/>
    </row>
    <row r="937" spans="1:10" ht="15" hidden="1" thickBot="1" x14ac:dyDescent="0.4">
      <c r="A937" s="454"/>
      <c r="B937" s="987"/>
      <c r="C937" s="206"/>
      <c r="D937" s="601"/>
      <c r="E937" s="602"/>
      <c r="F937" s="910">
        <f t="shared" si="12"/>
        <v>0</v>
      </c>
      <c r="G937" s="203"/>
      <c r="H937" s="453"/>
      <c r="I937" s="717"/>
      <c r="J937" s="460"/>
    </row>
    <row r="938" spans="1:10" ht="15" hidden="1" thickBot="1" x14ac:dyDescent="0.4">
      <c r="A938" s="454"/>
      <c r="B938" s="987"/>
      <c r="C938" s="206"/>
      <c r="D938" s="601"/>
      <c r="E938" s="602"/>
      <c r="F938" s="910">
        <f t="shared" si="12"/>
        <v>0</v>
      </c>
      <c r="G938" s="203"/>
      <c r="H938" s="453"/>
      <c r="I938" s="717"/>
      <c r="J938" s="460"/>
    </row>
    <row r="939" spans="1:10" ht="15" hidden="1" thickBot="1" x14ac:dyDescent="0.4">
      <c r="A939" s="454"/>
      <c r="B939" s="987"/>
      <c r="C939" s="206"/>
      <c r="D939" s="601"/>
      <c r="E939" s="602"/>
      <c r="F939" s="910">
        <f t="shared" si="12"/>
        <v>0</v>
      </c>
      <c r="G939" s="203"/>
      <c r="H939" s="453"/>
      <c r="I939" s="717"/>
      <c r="J939" s="460"/>
    </row>
    <row r="940" spans="1:10" ht="15" hidden="1" thickBot="1" x14ac:dyDescent="0.4">
      <c r="A940" s="454"/>
      <c r="B940" s="987"/>
      <c r="C940" s="206"/>
      <c r="D940" s="601"/>
      <c r="E940" s="602"/>
      <c r="F940" s="910">
        <f t="shared" si="12"/>
        <v>0</v>
      </c>
      <c r="G940" s="203"/>
      <c r="H940" s="453"/>
      <c r="I940" s="717"/>
      <c r="J940" s="460"/>
    </row>
    <row r="941" spans="1:10" ht="15" hidden="1" thickBot="1" x14ac:dyDescent="0.4">
      <c r="A941" s="454"/>
      <c r="B941" s="987"/>
      <c r="C941" s="206"/>
      <c r="D941" s="601"/>
      <c r="E941" s="602"/>
      <c r="F941" s="910">
        <f t="shared" si="12"/>
        <v>0</v>
      </c>
      <c r="G941" s="203"/>
      <c r="H941" s="453"/>
      <c r="I941" s="717"/>
      <c r="J941" s="460"/>
    </row>
    <row r="942" spans="1:10" ht="15" hidden="1" thickBot="1" x14ac:dyDescent="0.4">
      <c r="A942" s="454"/>
      <c r="B942" s="987"/>
      <c r="C942" s="206"/>
      <c r="D942" s="601"/>
      <c r="E942" s="602"/>
      <c r="F942" s="910">
        <f t="shared" si="12"/>
        <v>0</v>
      </c>
      <c r="G942" s="203"/>
      <c r="H942" s="453"/>
      <c r="I942" s="717"/>
      <c r="J942" s="460"/>
    </row>
    <row r="943" spans="1:10" ht="15" hidden="1" thickBot="1" x14ac:dyDescent="0.4">
      <c r="A943" s="454"/>
      <c r="B943" s="987"/>
      <c r="C943" s="206"/>
      <c r="D943" s="601"/>
      <c r="E943" s="602"/>
      <c r="F943" s="910">
        <f t="shared" si="12"/>
        <v>0</v>
      </c>
      <c r="G943" s="203"/>
      <c r="H943" s="453"/>
      <c r="I943" s="717"/>
      <c r="J943" s="460"/>
    </row>
    <row r="944" spans="1:10" ht="15" hidden="1" thickBot="1" x14ac:dyDescent="0.4">
      <c r="A944" s="454"/>
      <c r="B944" s="987"/>
      <c r="C944" s="206"/>
      <c r="D944" s="601"/>
      <c r="E944" s="602"/>
      <c r="F944" s="910">
        <f t="shared" si="12"/>
        <v>0</v>
      </c>
      <c r="G944" s="203"/>
      <c r="H944" s="453"/>
      <c r="I944" s="717"/>
      <c r="J944" s="460"/>
    </row>
    <row r="945" spans="1:10" ht="15" hidden="1" thickBot="1" x14ac:dyDescent="0.4">
      <c r="A945" s="454"/>
      <c r="B945" s="987"/>
      <c r="C945" s="206"/>
      <c r="D945" s="601"/>
      <c r="E945" s="602"/>
      <c r="F945" s="910">
        <f t="shared" si="12"/>
        <v>0</v>
      </c>
      <c r="G945" s="203"/>
      <c r="H945" s="453"/>
      <c r="I945" s="717"/>
      <c r="J945" s="460"/>
    </row>
    <row r="946" spans="1:10" ht="15" hidden="1" thickBot="1" x14ac:dyDescent="0.4">
      <c r="A946" s="454"/>
      <c r="B946" s="987"/>
      <c r="C946" s="206"/>
      <c r="D946" s="601"/>
      <c r="E946" s="602"/>
      <c r="F946" s="910">
        <f t="shared" si="12"/>
        <v>0</v>
      </c>
      <c r="G946" s="203"/>
      <c r="H946" s="453"/>
      <c r="I946" s="717"/>
      <c r="J946" s="460"/>
    </row>
    <row r="947" spans="1:10" ht="15" hidden="1" thickBot="1" x14ac:dyDescent="0.4">
      <c r="A947" s="454"/>
      <c r="B947" s="987"/>
      <c r="C947" s="206"/>
      <c r="D947" s="601"/>
      <c r="E947" s="602"/>
      <c r="F947" s="910">
        <f t="shared" si="12"/>
        <v>0</v>
      </c>
      <c r="G947" s="203"/>
      <c r="H947" s="453"/>
      <c r="I947" s="717"/>
      <c r="J947" s="460"/>
    </row>
    <row r="948" spans="1:10" ht="15" hidden="1" thickBot="1" x14ac:dyDescent="0.4">
      <c r="A948" s="454"/>
      <c r="B948" s="987"/>
      <c r="C948" s="206"/>
      <c r="D948" s="601"/>
      <c r="E948" s="602"/>
      <c r="F948" s="910">
        <f t="shared" ref="F948:F1011" si="13">D948+E948</f>
        <v>0</v>
      </c>
      <c r="G948" s="203"/>
      <c r="H948" s="453"/>
      <c r="I948" s="717"/>
      <c r="J948" s="460"/>
    </row>
    <row r="949" spans="1:10" ht="15" hidden="1" thickBot="1" x14ac:dyDescent="0.4">
      <c r="A949" s="454"/>
      <c r="B949" s="987"/>
      <c r="C949" s="206"/>
      <c r="D949" s="601"/>
      <c r="E949" s="602"/>
      <c r="F949" s="910">
        <f t="shared" si="13"/>
        <v>0</v>
      </c>
      <c r="G949" s="203"/>
      <c r="H949" s="453"/>
      <c r="I949" s="717"/>
      <c r="J949" s="460"/>
    </row>
    <row r="950" spans="1:10" ht="15" hidden="1" thickBot="1" x14ac:dyDescent="0.4">
      <c r="A950" s="454"/>
      <c r="B950" s="987"/>
      <c r="C950" s="206"/>
      <c r="D950" s="601"/>
      <c r="E950" s="602"/>
      <c r="F950" s="910">
        <f t="shared" si="13"/>
        <v>0</v>
      </c>
      <c r="G950" s="203"/>
      <c r="H950" s="453"/>
      <c r="I950" s="717"/>
      <c r="J950" s="460"/>
    </row>
    <row r="951" spans="1:10" ht="15" hidden="1" thickBot="1" x14ac:dyDescent="0.4">
      <c r="A951" s="454"/>
      <c r="B951" s="987"/>
      <c r="C951" s="206"/>
      <c r="D951" s="601"/>
      <c r="E951" s="602"/>
      <c r="F951" s="910">
        <f t="shared" si="13"/>
        <v>0</v>
      </c>
      <c r="G951" s="203"/>
      <c r="H951" s="453"/>
      <c r="I951" s="717"/>
      <c r="J951" s="460"/>
    </row>
    <row r="952" spans="1:10" ht="15" hidden="1" thickBot="1" x14ac:dyDescent="0.4">
      <c r="A952" s="454"/>
      <c r="B952" s="987"/>
      <c r="C952" s="206"/>
      <c r="D952" s="601"/>
      <c r="E952" s="602"/>
      <c r="F952" s="910">
        <f t="shared" si="13"/>
        <v>0</v>
      </c>
      <c r="G952" s="203"/>
      <c r="H952" s="453"/>
      <c r="I952" s="717"/>
      <c r="J952" s="460"/>
    </row>
    <row r="953" spans="1:10" ht="15" hidden="1" thickBot="1" x14ac:dyDescent="0.4">
      <c r="A953" s="454"/>
      <c r="B953" s="987"/>
      <c r="C953" s="206"/>
      <c r="D953" s="601"/>
      <c r="E953" s="602"/>
      <c r="F953" s="910">
        <f t="shared" si="13"/>
        <v>0</v>
      </c>
      <c r="G953" s="203"/>
      <c r="H953" s="453"/>
      <c r="I953" s="717"/>
      <c r="J953" s="460"/>
    </row>
    <row r="954" spans="1:10" ht="15" hidden="1" thickBot="1" x14ac:dyDescent="0.4">
      <c r="A954" s="454"/>
      <c r="B954" s="987"/>
      <c r="C954" s="206"/>
      <c r="D954" s="601"/>
      <c r="E954" s="602"/>
      <c r="F954" s="910">
        <f t="shared" si="13"/>
        <v>0</v>
      </c>
      <c r="G954" s="203"/>
      <c r="H954" s="453"/>
      <c r="I954" s="717"/>
      <c r="J954" s="460"/>
    </row>
    <row r="955" spans="1:10" ht="15" hidden="1" thickBot="1" x14ac:dyDescent="0.4">
      <c r="A955" s="454"/>
      <c r="B955" s="987"/>
      <c r="C955" s="206"/>
      <c r="D955" s="601"/>
      <c r="E955" s="602"/>
      <c r="F955" s="910">
        <f t="shared" si="13"/>
        <v>0</v>
      </c>
      <c r="G955" s="203"/>
      <c r="H955" s="453"/>
      <c r="I955" s="717"/>
      <c r="J955" s="460"/>
    </row>
    <row r="956" spans="1:10" ht="15" hidden="1" thickBot="1" x14ac:dyDescent="0.4">
      <c r="A956" s="454"/>
      <c r="B956" s="987"/>
      <c r="C956" s="206"/>
      <c r="D956" s="601"/>
      <c r="E956" s="602"/>
      <c r="F956" s="910">
        <f t="shared" si="13"/>
        <v>0</v>
      </c>
      <c r="G956" s="203"/>
      <c r="H956" s="453"/>
      <c r="I956" s="717"/>
      <c r="J956" s="460"/>
    </row>
    <row r="957" spans="1:10" ht="15" hidden="1" thickBot="1" x14ac:dyDescent="0.4">
      <c r="A957" s="454"/>
      <c r="B957" s="987"/>
      <c r="C957" s="206"/>
      <c r="D957" s="601"/>
      <c r="E957" s="602"/>
      <c r="F957" s="910">
        <f t="shared" si="13"/>
        <v>0</v>
      </c>
      <c r="G957" s="203"/>
      <c r="H957" s="453"/>
      <c r="I957" s="717"/>
      <c r="J957" s="460"/>
    </row>
    <row r="958" spans="1:10" ht="15" hidden="1" thickBot="1" x14ac:dyDescent="0.4">
      <c r="A958" s="454"/>
      <c r="B958" s="987"/>
      <c r="C958" s="206"/>
      <c r="D958" s="601"/>
      <c r="E958" s="602"/>
      <c r="F958" s="910">
        <f t="shared" si="13"/>
        <v>0</v>
      </c>
      <c r="G958" s="203"/>
      <c r="H958" s="453"/>
      <c r="I958" s="717"/>
      <c r="J958" s="460"/>
    </row>
    <row r="959" spans="1:10" ht="15" hidden="1" thickBot="1" x14ac:dyDescent="0.4">
      <c r="A959" s="454"/>
      <c r="B959" s="987"/>
      <c r="C959" s="206"/>
      <c r="D959" s="601"/>
      <c r="E959" s="602"/>
      <c r="F959" s="910">
        <f t="shared" si="13"/>
        <v>0</v>
      </c>
      <c r="G959" s="203"/>
      <c r="H959" s="453"/>
      <c r="I959" s="717"/>
      <c r="J959" s="460"/>
    </row>
    <row r="960" spans="1:10" ht="15" hidden="1" thickBot="1" x14ac:dyDescent="0.4">
      <c r="A960" s="454"/>
      <c r="B960" s="987"/>
      <c r="C960" s="206"/>
      <c r="D960" s="601"/>
      <c r="E960" s="602"/>
      <c r="F960" s="910">
        <f t="shared" si="13"/>
        <v>0</v>
      </c>
      <c r="G960" s="203"/>
      <c r="H960" s="453"/>
      <c r="I960" s="717"/>
      <c r="J960" s="460"/>
    </row>
    <row r="961" spans="1:10" ht="15" hidden="1" thickBot="1" x14ac:dyDescent="0.4">
      <c r="A961" s="454"/>
      <c r="B961" s="987"/>
      <c r="C961" s="206"/>
      <c r="D961" s="601"/>
      <c r="E961" s="602"/>
      <c r="F961" s="910">
        <f t="shared" si="13"/>
        <v>0</v>
      </c>
      <c r="G961" s="203"/>
      <c r="H961" s="453"/>
      <c r="I961" s="717"/>
      <c r="J961" s="460"/>
    </row>
    <row r="962" spans="1:10" ht="15" hidden="1" thickBot="1" x14ac:dyDescent="0.4">
      <c r="A962" s="454"/>
      <c r="B962" s="987"/>
      <c r="C962" s="206"/>
      <c r="D962" s="601"/>
      <c r="E962" s="602"/>
      <c r="F962" s="910">
        <f t="shared" si="13"/>
        <v>0</v>
      </c>
      <c r="G962" s="203"/>
      <c r="H962" s="453"/>
      <c r="I962" s="717"/>
      <c r="J962" s="460"/>
    </row>
    <row r="963" spans="1:10" ht="15" hidden="1" thickBot="1" x14ac:dyDescent="0.4">
      <c r="A963" s="454"/>
      <c r="B963" s="987"/>
      <c r="C963" s="206"/>
      <c r="D963" s="601"/>
      <c r="E963" s="602"/>
      <c r="F963" s="910">
        <f t="shared" si="13"/>
        <v>0</v>
      </c>
      <c r="G963" s="203"/>
      <c r="H963" s="453"/>
      <c r="I963" s="717"/>
      <c r="J963" s="460"/>
    </row>
    <row r="964" spans="1:10" ht="15" hidden="1" thickBot="1" x14ac:dyDescent="0.4">
      <c r="A964" s="454"/>
      <c r="B964" s="987"/>
      <c r="C964" s="206"/>
      <c r="D964" s="601"/>
      <c r="E964" s="602"/>
      <c r="F964" s="910">
        <f t="shared" si="13"/>
        <v>0</v>
      </c>
      <c r="G964" s="203"/>
      <c r="H964" s="453"/>
      <c r="I964" s="717"/>
      <c r="J964" s="460"/>
    </row>
    <row r="965" spans="1:10" ht="15" hidden="1" thickBot="1" x14ac:dyDescent="0.4">
      <c r="A965" s="454"/>
      <c r="B965" s="987"/>
      <c r="C965" s="206"/>
      <c r="D965" s="601"/>
      <c r="E965" s="602"/>
      <c r="F965" s="910">
        <f t="shared" si="13"/>
        <v>0</v>
      </c>
      <c r="G965" s="203"/>
      <c r="H965" s="453"/>
      <c r="I965" s="717"/>
      <c r="J965" s="460"/>
    </row>
    <row r="966" spans="1:10" ht="15" hidden="1" thickBot="1" x14ac:dyDescent="0.4">
      <c r="A966" s="454"/>
      <c r="B966" s="987"/>
      <c r="C966" s="206"/>
      <c r="D966" s="601"/>
      <c r="E966" s="602"/>
      <c r="F966" s="910">
        <f t="shared" si="13"/>
        <v>0</v>
      </c>
      <c r="G966" s="203"/>
      <c r="H966" s="453"/>
      <c r="I966" s="717"/>
      <c r="J966" s="460"/>
    </row>
    <row r="967" spans="1:10" ht="15" hidden="1" thickBot="1" x14ac:dyDescent="0.4">
      <c r="A967" s="454"/>
      <c r="B967" s="987"/>
      <c r="C967" s="206"/>
      <c r="D967" s="601"/>
      <c r="E967" s="602"/>
      <c r="F967" s="910">
        <f t="shared" si="13"/>
        <v>0</v>
      </c>
      <c r="G967" s="203"/>
      <c r="H967" s="453"/>
      <c r="I967" s="717"/>
      <c r="J967" s="460"/>
    </row>
    <row r="968" spans="1:10" ht="15" hidden="1" thickBot="1" x14ac:dyDescent="0.4">
      <c r="A968" s="454"/>
      <c r="B968" s="987"/>
      <c r="C968" s="206"/>
      <c r="D968" s="601"/>
      <c r="E968" s="602"/>
      <c r="F968" s="910">
        <f t="shared" si="13"/>
        <v>0</v>
      </c>
      <c r="G968" s="203"/>
      <c r="H968" s="453"/>
      <c r="I968" s="717"/>
      <c r="J968" s="460"/>
    </row>
    <row r="969" spans="1:10" ht="15" hidden="1" thickBot="1" x14ac:dyDescent="0.4">
      <c r="A969" s="454"/>
      <c r="B969" s="987"/>
      <c r="C969" s="206"/>
      <c r="D969" s="601"/>
      <c r="E969" s="602"/>
      <c r="F969" s="910">
        <f t="shared" si="13"/>
        <v>0</v>
      </c>
      <c r="G969" s="203"/>
      <c r="H969" s="453"/>
      <c r="I969" s="717"/>
      <c r="J969" s="460"/>
    </row>
    <row r="970" spans="1:10" ht="15" hidden="1" thickBot="1" x14ac:dyDescent="0.4">
      <c r="A970" s="454"/>
      <c r="B970" s="987"/>
      <c r="C970" s="206"/>
      <c r="D970" s="601"/>
      <c r="E970" s="602"/>
      <c r="F970" s="910">
        <f t="shared" si="13"/>
        <v>0</v>
      </c>
      <c r="G970" s="203"/>
      <c r="H970" s="453"/>
      <c r="I970" s="717"/>
      <c r="J970" s="460"/>
    </row>
    <row r="971" spans="1:10" ht="15" hidden="1" thickBot="1" x14ac:dyDescent="0.4">
      <c r="A971" s="454"/>
      <c r="B971" s="987"/>
      <c r="C971" s="206"/>
      <c r="D971" s="601"/>
      <c r="E971" s="602"/>
      <c r="F971" s="910">
        <f t="shared" si="13"/>
        <v>0</v>
      </c>
      <c r="G971" s="203"/>
      <c r="H971" s="453"/>
      <c r="I971" s="717"/>
      <c r="J971" s="460"/>
    </row>
    <row r="972" spans="1:10" ht="15" hidden="1" thickBot="1" x14ac:dyDescent="0.4">
      <c r="A972" s="454"/>
      <c r="B972" s="987"/>
      <c r="C972" s="206"/>
      <c r="D972" s="601"/>
      <c r="E972" s="602"/>
      <c r="F972" s="910">
        <f t="shared" si="13"/>
        <v>0</v>
      </c>
      <c r="G972" s="203"/>
      <c r="H972" s="453"/>
      <c r="I972" s="717"/>
      <c r="J972" s="460"/>
    </row>
    <row r="973" spans="1:10" ht="15" hidden="1" thickBot="1" x14ac:dyDescent="0.4">
      <c r="A973" s="454"/>
      <c r="B973" s="987"/>
      <c r="C973" s="206"/>
      <c r="D973" s="601"/>
      <c r="E973" s="602"/>
      <c r="F973" s="910">
        <f t="shared" si="13"/>
        <v>0</v>
      </c>
      <c r="G973" s="203"/>
      <c r="H973" s="453"/>
      <c r="I973" s="717"/>
      <c r="J973" s="460"/>
    </row>
    <row r="974" spans="1:10" ht="15" hidden="1" thickBot="1" x14ac:dyDescent="0.4">
      <c r="A974" s="454"/>
      <c r="B974" s="987"/>
      <c r="C974" s="206"/>
      <c r="D974" s="601"/>
      <c r="E974" s="602"/>
      <c r="F974" s="910">
        <f t="shared" si="13"/>
        <v>0</v>
      </c>
      <c r="G974" s="203"/>
      <c r="H974" s="453"/>
      <c r="I974" s="717"/>
      <c r="J974" s="460"/>
    </row>
    <row r="975" spans="1:10" ht="15" hidden="1" thickBot="1" x14ac:dyDescent="0.4">
      <c r="A975" s="454"/>
      <c r="B975" s="987"/>
      <c r="C975" s="206"/>
      <c r="D975" s="601"/>
      <c r="E975" s="602"/>
      <c r="F975" s="910">
        <f t="shared" si="13"/>
        <v>0</v>
      </c>
      <c r="G975" s="203"/>
      <c r="H975" s="453"/>
      <c r="I975" s="717"/>
      <c r="J975" s="460"/>
    </row>
    <row r="976" spans="1:10" ht="15" hidden="1" thickBot="1" x14ac:dyDescent="0.4">
      <c r="A976" s="454"/>
      <c r="B976" s="987"/>
      <c r="C976" s="206"/>
      <c r="D976" s="601"/>
      <c r="E976" s="602"/>
      <c r="F976" s="910">
        <f t="shared" si="13"/>
        <v>0</v>
      </c>
      <c r="G976" s="203"/>
      <c r="H976" s="453"/>
      <c r="I976" s="717"/>
      <c r="J976" s="460"/>
    </row>
    <row r="977" spans="1:10" ht="15" hidden="1" thickBot="1" x14ac:dyDescent="0.4">
      <c r="A977" s="454"/>
      <c r="B977" s="987"/>
      <c r="C977" s="206"/>
      <c r="D977" s="601"/>
      <c r="E977" s="602"/>
      <c r="F977" s="910">
        <f t="shared" si="13"/>
        <v>0</v>
      </c>
      <c r="G977" s="203"/>
      <c r="H977" s="453"/>
      <c r="I977" s="717"/>
      <c r="J977" s="460"/>
    </row>
    <row r="978" spans="1:10" ht="15" hidden="1" thickBot="1" x14ac:dyDescent="0.4">
      <c r="A978" s="454"/>
      <c r="B978" s="987"/>
      <c r="C978" s="206"/>
      <c r="D978" s="601"/>
      <c r="E978" s="602"/>
      <c r="F978" s="910">
        <f t="shared" si="13"/>
        <v>0</v>
      </c>
      <c r="G978" s="203"/>
      <c r="H978" s="453"/>
      <c r="I978" s="717"/>
      <c r="J978" s="460"/>
    </row>
    <row r="979" spans="1:10" ht="15" hidden="1" thickBot="1" x14ac:dyDescent="0.4">
      <c r="A979" s="454"/>
      <c r="B979" s="987"/>
      <c r="C979" s="206"/>
      <c r="D979" s="601"/>
      <c r="E979" s="602"/>
      <c r="F979" s="910">
        <f t="shared" si="13"/>
        <v>0</v>
      </c>
      <c r="G979" s="203"/>
      <c r="H979" s="453"/>
      <c r="I979" s="717"/>
      <c r="J979" s="460"/>
    </row>
    <row r="980" spans="1:10" ht="15" hidden="1" thickBot="1" x14ac:dyDescent="0.4">
      <c r="A980" s="454"/>
      <c r="B980" s="987"/>
      <c r="C980" s="206"/>
      <c r="D980" s="601"/>
      <c r="E980" s="602"/>
      <c r="F980" s="910">
        <f t="shared" si="13"/>
        <v>0</v>
      </c>
      <c r="G980" s="203"/>
      <c r="H980" s="453"/>
      <c r="I980" s="717"/>
      <c r="J980" s="460"/>
    </row>
    <row r="981" spans="1:10" ht="15" hidden="1" thickBot="1" x14ac:dyDescent="0.4">
      <c r="A981" s="454"/>
      <c r="B981" s="987"/>
      <c r="C981" s="206"/>
      <c r="D981" s="601"/>
      <c r="E981" s="602"/>
      <c r="F981" s="910">
        <f t="shared" si="13"/>
        <v>0</v>
      </c>
      <c r="G981" s="203"/>
      <c r="H981" s="453"/>
      <c r="I981" s="717"/>
      <c r="J981" s="460"/>
    </row>
    <row r="982" spans="1:10" ht="15" hidden="1" thickBot="1" x14ac:dyDescent="0.4">
      <c r="A982" s="454"/>
      <c r="B982" s="987"/>
      <c r="C982" s="206"/>
      <c r="D982" s="601"/>
      <c r="E982" s="602"/>
      <c r="F982" s="910">
        <f t="shared" si="13"/>
        <v>0</v>
      </c>
      <c r="G982" s="203"/>
      <c r="H982" s="453"/>
      <c r="I982" s="717"/>
      <c r="J982" s="460"/>
    </row>
    <row r="983" spans="1:10" ht="15" hidden="1" thickBot="1" x14ac:dyDescent="0.4">
      <c r="A983" s="454"/>
      <c r="B983" s="987"/>
      <c r="C983" s="206"/>
      <c r="D983" s="601"/>
      <c r="E983" s="602"/>
      <c r="F983" s="910">
        <f t="shared" si="13"/>
        <v>0</v>
      </c>
      <c r="G983" s="203"/>
      <c r="H983" s="453"/>
      <c r="I983" s="717"/>
      <c r="J983" s="460"/>
    </row>
    <row r="984" spans="1:10" ht="15" hidden="1" thickBot="1" x14ac:dyDescent="0.4">
      <c r="A984" s="454"/>
      <c r="B984" s="987"/>
      <c r="C984" s="206"/>
      <c r="D984" s="601"/>
      <c r="E984" s="602"/>
      <c r="F984" s="910">
        <f t="shared" si="13"/>
        <v>0</v>
      </c>
      <c r="G984" s="203"/>
      <c r="H984" s="453"/>
      <c r="I984" s="717"/>
      <c r="J984" s="460"/>
    </row>
    <row r="985" spans="1:10" ht="15" hidden="1" thickBot="1" x14ac:dyDescent="0.4">
      <c r="A985" s="454"/>
      <c r="B985" s="987"/>
      <c r="C985" s="206"/>
      <c r="D985" s="601"/>
      <c r="E985" s="602"/>
      <c r="F985" s="910">
        <f t="shared" si="13"/>
        <v>0</v>
      </c>
      <c r="G985" s="203"/>
      <c r="H985" s="453"/>
      <c r="I985" s="717"/>
      <c r="J985" s="460"/>
    </row>
    <row r="986" spans="1:10" ht="15" hidden="1" thickBot="1" x14ac:dyDescent="0.4">
      <c r="A986" s="454"/>
      <c r="B986" s="987"/>
      <c r="C986" s="206"/>
      <c r="D986" s="601"/>
      <c r="E986" s="602"/>
      <c r="F986" s="910">
        <f t="shared" si="13"/>
        <v>0</v>
      </c>
      <c r="G986" s="203"/>
      <c r="H986" s="453"/>
      <c r="I986" s="717"/>
      <c r="J986" s="460"/>
    </row>
    <row r="987" spans="1:10" ht="15" hidden="1" thickBot="1" x14ac:dyDescent="0.4">
      <c r="A987" s="454"/>
      <c r="B987" s="987"/>
      <c r="C987" s="206"/>
      <c r="D987" s="601"/>
      <c r="E987" s="602"/>
      <c r="F987" s="910">
        <f t="shared" si="13"/>
        <v>0</v>
      </c>
      <c r="G987" s="203"/>
      <c r="H987" s="453"/>
      <c r="I987" s="717"/>
      <c r="J987" s="460"/>
    </row>
    <row r="988" spans="1:10" ht="15" hidden="1" thickBot="1" x14ac:dyDescent="0.4">
      <c r="A988" s="454"/>
      <c r="B988" s="987"/>
      <c r="C988" s="206"/>
      <c r="D988" s="601"/>
      <c r="E988" s="602"/>
      <c r="F988" s="910">
        <f t="shared" si="13"/>
        <v>0</v>
      </c>
      <c r="G988" s="203"/>
      <c r="H988" s="453"/>
      <c r="I988" s="717"/>
      <c r="J988" s="460"/>
    </row>
    <row r="989" spans="1:10" ht="15" hidden="1" thickBot="1" x14ac:dyDescent="0.4">
      <c r="A989" s="454"/>
      <c r="B989" s="987"/>
      <c r="C989" s="206"/>
      <c r="D989" s="601"/>
      <c r="E989" s="602"/>
      <c r="F989" s="910">
        <f t="shared" si="13"/>
        <v>0</v>
      </c>
      <c r="G989" s="203"/>
      <c r="H989" s="453"/>
      <c r="I989" s="717"/>
      <c r="J989" s="460"/>
    </row>
    <row r="990" spans="1:10" ht="15" hidden="1" thickBot="1" x14ac:dyDescent="0.4">
      <c r="A990" s="454"/>
      <c r="B990" s="987"/>
      <c r="C990" s="206"/>
      <c r="D990" s="601"/>
      <c r="E990" s="602"/>
      <c r="F990" s="910">
        <f t="shared" si="13"/>
        <v>0</v>
      </c>
      <c r="G990" s="203"/>
      <c r="H990" s="453"/>
      <c r="I990" s="717"/>
      <c r="J990" s="460"/>
    </row>
    <row r="991" spans="1:10" ht="15" hidden="1" thickBot="1" x14ac:dyDescent="0.4">
      <c r="A991" s="454"/>
      <c r="B991" s="987"/>
      <c r="C991" s="206"/>
      <c r="D991" s="601"/>
      <c r="E991" s="602"/>
      <c r="F991" s="910">
        <f t="shared" si="13"/>
        <v>0</v>
      </c>
      <c r="G991" s="203"/>
      <c r="H991" s="453"/>
      <c r="I991" s="717"/>
      <c r="J991" s="460"/>
    </row>
    <row r="992" spans="1:10" ht="15" hidden="1" thickBot="1" x14ac:dyDescent="0.4">
      <c r="A992" s="454"/>
      <c r="B992" s="987"/>
      <c r="C992" s="206"/>
      <c r="D992" s="601"/>
      <c r="E992" s="602"/>
      <c r="F992" s="910">
        <f t="shared" si="13"/>
        <v>0</v>
      </c>
      <c r="G992" s="203"/>
      <c r="H992" s="453"/>
      <c r="I992" s="717"/>
      <c r="J992" s="460"/>
    </row>
    <row r="993" spans="1:10" ht="15" hidden="1" thickBot="1" x14ac:dyDescent="0.4">
      <c r="A993" s="454"/>
      <c r="B993" s="987"/>
      <c r="C993" s="206"/>
      <c r="D993" s="601"/>
      <c r="E993" s="602"/>
      <c r="F993" s="910">
        <f t="shared" si="13"/>
        <v>0</v>
      </c>
      <c r="G993" s="203"/>
      <c r="H993" s="453"/>
      <c r="I993" s="717"/>
      <c r="J993" s="460"/>
    </row>
    <row r="994" spans="1:10" ht="15" hidden="1" thickBot="1" x14ac:dyDescent="0.4">
      <c r="A994" s="454"/>
      <c r="B994" s="987"/>
      <c r="C994" s="206"/>
      <c r="D994" s="601"/>
      <c r="E994" s="602"/>
      <c r="F994" s="910">
        <f t="shared" si="13"/>
        <v>0</v>
      </c>
      <c r="G994" s="203"/>
      <c r="H994" s="453"/>
      <c r="I994" s="717"/>
      <c r="J994" s="460"/>
    </row>
    <row r="995" spans="1:10" ht="15" hidden="1" thickBot="1" x14ac:dyDescent="0.4">
      <c r="A995" s="454"/>
      <c r="B995" s="987"/>
      <c r="C995" s="206"/>
      <c r="D995" s="601"/>
      <c r="E995" s="602"/>
      <c r="F995" s="910">
        <f t="shared" si="13"/>
        <v>0</v>
      </c>
      <c r="G995" s="203"/>
      <c r="H995" s="453"/>
      <c r="I995" s="717"/>
      <c r="J995" s="460"/>
    </row>
    <row r="996" spans="1:10" ht="15" hidden="1" thickBot="1" x14ac:dyDescent="0.4">
      <c r="A996" s="454"/>
      <c r="B996" s="987"/>
      <c r="C996" s="206"/>
      <c r="D996" s="601"/>
      <c r="E996" s="602"/>
      <c r="F996" s="910">
        <f t="shared" si="13"/>
        <v>0</v>
      </c>
      <c r="G996" s="203"/>
      <c r="H996" s="453"/>
      <c r="I996" s="717"/>
      <c r="J996" s="460"/>
    </row>
    <row r="997" spans="1:10" ht="15" hidden="1" thickBot="1" x14ac:dyDescent="0.4">
      <c r="A997" s="454"/>
      <c r="B997" s="987"/>
      <c r="C997" s="206"/>
      <c r="D997" s="601"/>
      <c r="E997" s="602"/>
      <c r="F997" s="910">
        <f t="shared" si="13"/>
        <v>0</v>
      </c>
      <c r="G997" s="203"/>
      <c r="H997" s="453"/>
      <c r="I997" s="717"/>
      <c r="J997" s="460"/>
    </row>
    <row r="998" spans="1:10" ht="15" hidden="1" thickBot="1" x14ac:dyDescent="0.4">
      <c r="A998" s="454"/>
      <c r="B998" s="987"/>
      <c r="C998" s="206"/>
      <c r="D998" s="601"/>
      <c r="E998" s="602"/>
      <c r="F998" s="910">
        <f t="shared" si="13"/>
        <v>0</v>
      </c>
      <c r="G998" s="203"/>
      <c r="H998" s="453"/>
      <c r="I998" s="717"/>
      <c r="J998" s="460"/>
    </row>
    <row r="999" spans="1:10" ht="15" hidden="1" thickBot="1" x14ac:dyDescent="0.4">
      <c r="A999" s="454"/>
      <c r="B999" s="987"/>
      <c r="C999" s="206"/>
      <c r="D999" s="601"/>
      <c r="E999" s="602"/>
      <c r="F999" s="910">
        <f t="shared" si="13"/>
        <v>0</v>
      </c>
      <c r="G999" s="203"/>
      <c r="H999" s="453"/>
      <c r="I999" s="717"/>
      <c r="J999" s="460"/>
    </row>
    <row r="1000" spans="1:10" ht="15" hidden="1" thickBot="1" x14ac:dyDescent="0.4">
      <c r="A1000" s="454"/>
      <c r="B1000" s="987"/>
      <c r="C1000" s="206"/>
      <c r="D1000" s="601"/>
      <c r="E1000" s="602"/>
      <c r="F1000" s="910">
        <f t="shared" si="13"/>
        <v>0</v>
      </c>
      <c r="G1000" s="203"/>
      <c r="H1000" s="453"/>
      <c r="I1000" s="717"/>
      <c r="J1000" s="460"/>
    </row>
    <row r="1001" spans="1:10" ht="15" hidden="1" thickBot="1" x14ac:dyDescent="0.4">
      <c r="A1001" s="454"/>
      <c r="B1001" s="987"/>
      <c r="C1001" s="206"/>
      <c r="D1001" s="601"/>
      <c r="E1001" s="602"/>
      <c r="F1001" s="910">
        <f t="shared" si="13"/>
        <v>0</v>
      </c>
      <c r="G1001" s="203"/>
      <c r="H1001" s="453"/>
      <c r="I1001" s="717"/>
      <c r="J1001" s="460"/>
    </row>
    <row r="1002" spans="1:10" ht="15" hidden="1" thickBot="1" x14ac:dyDescent="0.4">
      <c r="A1002" s="454"/>
      <c r="B1002" s="987"/>
      <c r="C1002" s="206"/>
      <c r="D1002" s="601"/>
      <c r="E1002" s="602"/>
      <c r="F1002" s="910">
        <f t="shared" si="13"/>
        <v>0</v>
      </c>
      <c r="G1002" s="203"/>
      <c r="H1002" s="453"/>
      <c r="I1002" s="717"/>
      <c r="J1002" s="460"/>
    </row>
    <row r="1003" spans="1:10" ht="15" hidden="1" thickBot="1" x14ac:dyDescent="0.4">
      <c r="A1003" s="454"/>
      <c r="B1003" s="987"/>
      <c r="C1003" s="206"/>
      <c r="D1003" s="601"/>
      <c r="E1003" s="602"/>
      <c r="F1003" s="910">
        <f t="shared" si="13"/>
        <v>0</v>
      </c>
      <c r="G1003" s="203"/>
      <c r="H1003" s="453"/>
      <c r="I1003" s="717"/>
      <c r="J1003" s="460"/>
    </row>
    <row r="1004" spans="1:10" ht="15" hidden="1" thickBot="1" x14ac:dyDescent="0.4">
      <c r="A1004" s="454"/>
      <c r="B1004" s="987"/>
      <c r="C1004" s="206"/>
      <c r="D1004" s="601"/>
      <c r="E1004" s="602"/>
      <c r="F1004" s="910">
        <f t="shared" si="13"/>
        <v>0</v>
      </c>
      <c r="G1004" s="203"/>
      <c r="H1004" s="453"/>
      <c r="I1004" s="717"/>
      <c r="J1004" s="460"/>
    </row>
    <row r="1005" spans="1:10" ht="15" hidden="1" thickBot="1" x14ac:dyDescent="0.4">
      <c r="A1005" s="454"/>
      <c r="B1005" s="987"/>
      <c r="C1005" s="206"/>
      <c r="D1005" s="601"/>
      <c r="E1005" s="602"/>
      <c r="F1005" s="910">
        <f t="shared" si="13"/>
        <v>0</v>
      </c>
      <c r="G1005" s="203"/>
      <c r="H1005" s="453"/>
      <c r="I1005" s="717"/>
      <c r="J1005" s="460"/>
    </row>
    <row r="1006" spans="1:10" ht="15" hidden="1" thickBot="1" x14ac:dyDescent="0.4">
      <c r="A1006" s="454"/>
      <c r="B1006" s="987"/>
      <c r="C1006" s="206"/>
      <c r="D1006" s="601"/>
      <c r="E1006" s="602"/>
      <c r="F1006" s="910">
        <f t="shared" si="13"/>
        <v>0</v>
      </c>
      <c r="G1006" s="203"/>
      <c r="H1006" s="453"/>
      <c r="I1006" s="717"/>
      <c r="J1006" s="460"/>
    </row>
    <row r="1007" spans="1:10" ht="15" hidden="1" thickBot="1" x14ac:dyDescent="0.4">
      <c r="A1007" s="454"/>
      <c r="B1007" s="987"/>
      <c r="C1007" s="206"/>
      <c r="D1007" s="601"/>
      <c r="E1007" s="602"/>
      <c r="F1007" s="910">
        <f t="shared" si="13"/>
        <v>0</v>
      </c>
      <c r="G1007" s="203"/>
      <c r="H1007" s="453"/>
      <c r="I1007" s="717"/>
      <c r="J1007" s="460"/>
    </row>
    <row r="1008" spans="1:10" ht="15" hidden="1" thickBot="1" x14ac:dyDescent="0.4">
      <c r="A1008" s="454"/>
      <c r="B1008" s="987"/>
      <c r="C1008" s="206"/>
      <c r="D1008" s="601"/>
      <c r="E1008" s="602"/>
      <c r="F1008" s="910">
        <f t="shared" si="13"/>
        <v>0</v>
      </c>
      <c r="G1008" s="203"/>
      <c r="H1008" s="453"/>
      <c r="I1008" s="717"/>
      <c r="J1008" s="460"/>
    </row>
    <row r="1009" spans="1:10" ht="15" hidden="1" thickBot="1" x14ac:dyDescent="0.4">
      <c r="A1009" s="454"/>
      <c r="B1009" s="987"/>
      <c r="C1009" s="206"/>
      <c r="D1009" s="601"/>
      <c r="E1009" s="602"/>
      <c r="F1009" s="910">
        <f t="shared" si="13"/>
        <v>0</v>
      </c>
      <c r="G1009" s="203"/>
      <c r="H1009" s="453"/>
      <c r="I1009" s="717"/>
      <c r="J1009" s="460"/>
    </row>
    <row r="1010" spans="1:10" ht="15" hidden="1" thickBot="1" x14ac:dyDescent="0.4">
      <c r="A1010" s="454"/>
      <c r="B1010" s="987"/>
      <c r="C1010" s="206"/>
      <c r="D1010" s="601"/>
      <c r="E1010" s="602"/>
      <c r="F1010" s="910">
        <f t="shared" si="13"/>
        <v>0</v>
      </c>
      <c r="G1010" s="203"/>
      <c r="H1010" s="453"/>
      <c r="I1010" s="717"/>
      <c r="J1010" s="460"/>
    </row>
    <row r="1011" spans="1:10" ht="15" hidden="1" thickBot="1" x14ac:dyDescent="0.4">
      <c r="A1011" s="454"/>
      <c r="B1011" s="987"/>
      <c r="C1011" s="206"/>
      <c r="D1011" s="601"/>
      <c r="E1011" s="602"/>
      <c r="F1011" s="910">
        <f t="shared" si="13"/>
        <v>0</v>
      </c>
      <c r="G1011" s="203"/>
      <c r="H1011" s="453"/>
      <c r="I1011" s="717"/>
      <c r="J1011" s="460"/>
    </row>
    <row r="1012" spans="1:10" ht="15" hidden="1" thickBot="1" x14ac:dyDescent="0.4">
      <c r="A1012" s="454"/>
      <c r="B1012" s="987"/>
      <c r="C1012" s="206"/>
      <c r="D1012" s="601"/>
      <c r="E1012" s="602"/>
      <c r="F1012" s="910">
        <f t="shared" ref="F1012:F1075" si="14">D1012+E1012</f>
        <v>0</v>
      </c>
      <c r="G1012" s="203"/>
      <c r="H1012" s="453"/>
      <c r="I1012" s="717"/>
      <c r="J1012" s="460"/>
    </row>
    <row r="1013" spans="1:10" ht="15" hidden="1" thickBot="1" x14ac:dyDescent="0.4">
      <c r="A1013" s="454"/>
      <c r="B1013" s="987"/>
      <c r="C1013" s="206"/>
      <c r="D1013" s="601"/>
      <c r="E1013" s="602"/>
      <c r="F1013" s="910">
        <f t="shared" si="14"/>
        <v>0</v>
      </c>
      <c r="G1013" s="203"/>
      <c r="H1013" s="453"/>
      <c r="I1013" s="717"/>
      <c r="J1013" s="460"/>
    </row>
    <row r="1014" spans="1:10" ht="15" hidden="1" thickBot="1" x14ac:dyDescent="0.4">
      <c r="A1014" s="454"/>
      <c r="B1014" s="987"/>
      <c r="C1014" s="206"/>
      <c r="D1014" s="601"/>
      <c r="E1014" s="602"/>
      <c r="F1014" s="910">
        <f t="shared" si="14"/>
        <v>0</v>
      </c>
      <c r="G1014" s="203"/>
      <c r="H1014" s="453"/>
      <c r="I1014" s="717"/>
      <c r="J1014" s="460"/>
    </row>
    <row r="1015" spans="1:10" ht="15" hidden="1" thickBot="1" x14ac:dyDescent="0.4">
      <c r="A1015" s="454"/>
      <c r="B1015" s="987"/>
      <c r="C1015" s="206"/>
      <c r="D1015" s="601"/>
      <c r="E1015" s="602"/>
      <c r="F1015" s="910">
        <f t="shared" si="14"/>
        <v>0</v>
      </c>
      <c r="G1015" s="203"/>
      <c r="H1015" s="453"/>
      <c r="I1015" s="717"/>
      <c r="J1015" s="460"/>
    </row>
    <row r="1016" spans="1:10" ht="15" hidden="1" thickBot="1" x14ac:dyDescent="0.4">
      <c r="A1016" s="454"/>
      <c r="B1016" s="987"/>
      <c r="C1016" s="206"/>
      <c r="D1016" s="601"/>
      <c r="E1016" s="602"/>
      <c r="F1016" s="910">
        <f t="shared" si="14"/>
        <v>0</v>
      </c>
      <c r="G1016" s="203"/>
      <c r="H1016" s="453"/>
      <c r="I1016" s="717"/>
      <c r="J1016" s="460"/>
    </row>
    <row r="1017" spans="1:10" ht="15" hidden="1" thickBot="1" x14ac:dyDescent="0.4">
      <c r="A1017" s="454"/>
      <c r="B1017" s="987"/>
      <c r="C1017" s="206"/>
      <c r="D1017" s="601"/>
      <c r="E1017" s="602"/>
      <c r="F1017" s="910">
        <f t="shared" si="14"/>
        <v>0</v>
      </c>
      <c r="G1017" s="203"/>
      <c r="H1017" s="453"/>
      <c r="I1017" s="717"/>
      <c r="J1017" s="460"/>
    </row>
    <row r="1018" spans="1:10" ht="15" hidden="1" thickBot="1" x14ac:dyDescent="0.4">
      <c r="A1018" s="454"/>
      <c r="B1018" s="987"/>
      <c r="C1018" s="206"/>
      <c r="D1018" s="601"/>
      <c r="E1018" s="602"/>
      <c r="F1018" s="910">
        <f t="shared" si="14"/>
        <v>0</v>
      </c>
      <c r="G1018" s="203"/>
      <c r="H1018" s="453"/>
      <c r="I1018" s="717"/>
      <c r="J1018" s="460"/>
    </row>
    <row r="1019" spans="1:10" ht="15" hidden="1" thickBot="1" x14ac:dyDescent="0.4">
      <c r="A1019" s="454"/>
      <c r="B1019" s="987"/>
      <c r="C1019" s="206"/>
      <c r="D1019" s="601"/>
      <c r="E1019" s="602"/>
      <c r="F1019" s="910">
        <f t="shared" si="14"/>
        <v>0</v>
      </c>
      <c r="G1019" s="203"/>
      <c r="H1019" s="453"/>
      <c r="I1019" s="717"/>
      <c r="J1019" s="460"/>
    </row>
    <row r="1020" spans="1:10" ht="15" hidden="1" thickBot="1" x14ac:dyDescent="0.4">
      <c r="A1020" s="454"/>
      <c r="B1020" s="987"/>
      <c r="C1020" s="206"/>
      <c r="D1020" s="601"/>
      <c r="E1020" s="602"/>
      <c r="F1020" s="910">
        <f t="shared" si="14"/>
        <v>0</v>
      </c>
      <c r="G1020" s="203"/>
      <c r="H1020" s="453"/>
      <c r="I1020" s="717"/>
      <c r="J1020" s="460"/>
    </row>
    <row r="1021" spans="1:10" ht="15" customHeight="1" thickBot="1" x14ac:dyDescent="0.4">
      <c r="A1021" s="454"/>
      <c r="B1021" s="987"/>
      <c r="C1021" s="112" t="s">
        <v>1921</v>
      </c>
      <c r="D1021" s="1000">
        <f>SUM(D1022:D1121)</f>
        <v>0</v>
      </c>
      <c r="E1021" s="1000">
        <f>SUM(E1022:E1121)</f>
        <v>0</v>
      </c>
      <c r="F1021" s="910">
        <f t="shared" si="14"/>
        <v>0</v>
      </c>
      <c r="G1021" s="203"/>
      <c r="H1021" s="453" t="s">
        <v>978</v>
      </c>
      <c r="I1021" s="718">
        <f>Form3!G31+Form3!H31</f>
        <v>0</v>
      </c>
      <c r="J1021" s="460"/>
    </row>
    <row r="1022" spans="1:10" ht="15" customHeight="1" x14ac:dyDescent="0.35">
      <c r="A1022" s="454"/>
      <c r="B1022" s="987"/>
      <c r="C1022" s="1502"/>
      <c r="D1022" s="601"/>
      <c r="E1022" s="602"/>
      <c r="F1022" s="910">
        <f t="shared" si="14"/>
        <v>0</v>
      </c>
      <c r="G1022" s="203"/>
      <c r="H1022" s="453"/>
      <c r="I1022" s="717"/>
      <c r="J1022" s="460"/>
    </row>
    <row r="1023" spans="1:10" ht="15" customHeight="1" x14ac:dyDescent="0.35">
      <c r="A1023" s="454"/>
      <c r="B1023" s="987"/>
      <c r="C1023" s="1502"/>
      <c r="D1023" s="601"/>
      <c r="E1023" s="601"/>
      <c r="F1023" s="910">
        <f t="shared" si="14"/>
        <v>0</v>
      </c>
      <c r="G1023" s="203"/>
      <c r="H1023" s="453"/>
      <c r="I1023" s="717"/>
      <c r="J1023" s="460"/>
    </row>
    <row r="1024" spans="1:10" ht="15" customHeight="1" x14ac:dyDescent="0.35">
      <c r="A1024" s="454"/>
      <c r="B1024" s="987"/>
      <c r="C1024" s="1502"/>
      <c r="D1024" s="601"/>
      <c r="E1024" s="601"/>
      <c r="F1024" s="910">
        <f t="shared" si="14"/>
        <v>0</v>
      </c>
      <c r="G1024" s="203"/>
      <c r="H1024" s="453"/>
      <c r="I1024" s="717"/>
      <c r="J1024" s="460"/>
    </row>
    <row r="1025" spans="1:10" ht="15" customHeight="1" x14ac:dyDescent="0.35">
      <c r="A1025" s="454"/>
      <c r="B1025" s="987"/>
      <c r="C1025" s="1502"/>
      <c r="D1025" s="601"/>
      <c r="E1025" s="601"/>
      <c r="F1025" s="910">
        <f t="shared" si="14"/>
        <v>0</v>
      </c>
      <c r="G1025" s="203"/>
      <c r="H1025" s="453"/>
      <c r="I1025" s="717"/>
      <c r="J1025" s="460"/>
    </row>
    <row r="1026" spans="1:10" ht="15" customHeight="1" x14ac:dyDescent="0.35">
      <c r="A1026" s="454"/>
      <c r="B1026" s="987"/>
      <c r="C1026" s="1502"/>
      <c r="D1026" s="601"/>
      <c r="E1026" s="601"/>
      <c r="F1026" s="910">
        <f t="shared" si="14"/>
        <v>0</v>
      </c>
      <c r="G1026" s="203"/>
      <c r="H1026" s="453"/>
      <c r="I1026" s="717"/>
      <c r="J1026" s="460"/>
    </row>
    <row r="1027" spans="1:10" ht="15" customHeight="1" x14ac:dyDescent="0.35">
      <c r="A1027" s="454"/>
      <c r="B1027" s="987"/>
      <c r="C1027" s="1502"/>
      <c r="D1027" s="601"/>
      <c r="E1027" s="601"/>
      <c r="F1027" s="910">
        <f t="shared" si="14"/>
        <v>0</v>
      </c>
      <c r="G1027" s="203"/>
      <c r="H1027" s="453"/>
      <c r="I1027" s="717"/>
      <c r="J1027" s="460"/>
    </row>
    <row r="1028" spans="1:10" ht="15" customHeight="1" x14ac:dyDescent="0.35">
      <c r="A1028" s="454"/>
      <c r="B1028" s="987"/>
      <c r="C1028" s="1502"/>
      <c r="D1028" s="601"/>
      <c r="E1028" s="601"/>
      <c r="F1028" s="910">
        <f t="shared" si="14"/>
        <v>0</v>
      </c>
      <c r="G1028" s="203"/>
      <c r="H1028" s="453"/>
      <c r="I1028" s="717"/>
      <c r="J1028" s="460"/>
    </row>
    <row r="1029" spans="1:10" ht="15" customHeight="1" x14ac:dyDescent="0.35">
      <c r="A1029" s="454"/>
      <c r="B1029" s="987"/>
      <c r="C1029" s="1502"/>
      <c r="D1029" s="601"/>
      <c r="E1029" s="601"/>
      <c r="F1029" s="910">
        <f t="shared" si="14"/>
        <v>0</v>
      </c>
      <c r="G1029" s="203"/>
      <c r="H1029" s="453"/>
      <c r="I1029" s="717"/>
      <c r="J1029" s="460"/>
    </row>
    <row r="1030" spans="1:10" ht="15" customHeight="1" x14ac:dyDescent="0.35">
      <c r="A1030" s="454"/>
      <c r="B1030" s="987"/>
      <c r="C1030" s="1502"/>
      <c r="D1030" s="601"/>
      <c r="E1030" s="601"/>
      <c r="F1030" s="910">
        <f t="shared" si="14"/>
        <v>0</v>
      </c>
      <c r="G1030" s="203"/>
      <c r="H1030" s="453"/>
      <c r="I1030" s="717"/>
      <c r="J1030" s="460"/>
    </row>
    <row r="1031" spans="1:10" ht="15" customHeight="1" thickBot="1" x14ac:dyDescent="0.4">
      <c r="A1031" s="454"/>
      <c r="B1031" s="987"/>
      <c r="C1031" s="1502"/>
      <c r="D1031" s="601"/>
      <c r="E1031" s="602"/>
      <c r="F1031" s="910">
        <f t="shared" si="14"/>
        <v>0</v>
      </c>
      <c r="G1031" s="203"/>
      <c r="H1031" s="453"/>
      <c r="I1031" s="717"/>
      <c r="J1031" s="460"/>
    </row>
    <row r="1032" spans="1:10" ht="15" hidden="1" thickBot="1" x14ac:dyDescent="0.4">
      <c r="A1032" s="454"/>
      <c r="B1032" s="987"/>
      <c r="C1032" s="206"/>
      <c r="D1032" s="601"/>
      <c r="E1032" s="602"/>
      <c r="F1032" s="910">
        <f t="shared" si="14"/>
        <v>0</v>
      </c>
      <c r="G1032" s="203"/>
      <c r="H1032" s="453"/>
      <c r="I1032" s="717"/>
      <c r="J1032" s="460"/>
    </row>
    <row r="1033" spans="1:10" ht="15" hidden="1" thickBot="1" x14ac:dyDescent="0.4">
      <c r="A1033" s="454"/>
      <c r="B1033" s="987"/>
      <c r="C1033" s="206"/>
      <c r="D1033" s="601"/>
      <c r="E1033" s="602"/>
      <c r="F1033" s="910">
        <f t="shared" si="14"/>
        <v>0</v>
      </c>
      <c r="G1033" s="203"/>
      <c r="H1033" s="453"/>
      <c r="I1033" s="717"/>
      <c r="J1033" s="460"/>
    </row>
    <row r="1034" spans="1:10" ht="15" hidden="1" thickBot="1" x14ac:dyDescent="0.4">
      <c r="A1034" s="454"/>
      <c r="B1034" s="987"/>
      <c r="C1034" s="206"/>
      <c r="D1034" s="601"/>
      <c r="E1034" s="602"/>
      <c r="F1034" s="910">
        <f t="shared" si="14"/>
        <v>0</v>
      </c>
      <c r="G1034" s="203"/>
      <c r="H1034" s="453"/>
      <c r="I1034" s="717"/>
      <c r="J1034" s="460"/>
    </row>
    <row r="1035" spans="1:10" ht="15" hidden="1" thickBot="1" x14ac:dyDescent="0.4">
      <c r="A1035" s="454"/>
      <c r="B1035" s="987"/>
      <c r="C1035" s="206"/>
      <c r="D1035" s="601"/>
      <c r="E1035" s="602"/>
      <c r="F1035" s="910">
        <f t="shared" si="14"/>
        <v>0</v>
      </c>
      <c r="G1035" s="203"/>
      <c r="H1035" s="453"/>
      <c r="I1035" s="717"/>
      <c r="J1035" s="460"/>
    </row>
    <row r="1036" spans="1:10" ht="15" hidden="1" thickBot="1" x14ac:dyDescent="0.4">
      <c r="A1036" s="454"/>
      <c r="B1036" s="987"/>
      <c r="C1036" s="206"/>
      <c r="D1036" s="601"/>
      <c r="E1036" s="602"/>
      <c r="F1036" s="910">
        <f t="shared" si="14"/>
        <v>0</v>
      </c>
      <c r="G1036" s="203"/>
      <c r="H1036" s="453"/>
      <c r="I1036" s="717"/>
      <c r="J1036" s="460"/>
    </row>
    <row r="1037" spans="1:10" ht="15" hidden="1" thickBot="1" x14ac:dyDescent="0.4">
      <c r="A1037" s="454"/>
      <c r="B1037" s="987"/>
      <c r="C1037" s="206"/>
      <c r="D1037" s="601"/>
      <c r="E1037" s="602"/>
      <c r="F1037" s="910">
        <f t="shared" si="14"/>
        <v>0</v>
      </c>
      <c r="G1037" s="203"/>
      <c r="H1037" s="453"/>
      <c r="I1037" s="717"/>
      <c r="J1037" s="460"/>
    </row>
    <row r="1038" spans="1:10" ht="15" hidden="1" thickBot="1" x14ac:dyDescent="0.4">
      <c r="A1038" s="454"/>
      <c r="B1038" s="987"/>
      <c r="C1038" s="206"/>
      <c r="D1038" s="601"/>
      <c r="E1038" s="602"/>
      <c r="F1038" s="910">
        <f t="shared" si="14"/>
        <v>0</v>
      </c>
      <c r="G1038" s="203"/>
      <c r="H1038" s="453"/>
      <c r="I1038" s="717"/>
      <c r="J1038" s="460"/>
    </row>
    <row r="1039" spans="1:10" ht="15" hidden="1" thickBot="1" x14ac:dyDescent="0.4">
      <c r="A1039" s="454"/>
      <c r="B1039" s="987"/>
      <c r="C1039" s="206"/>
      <c r="D1039" s="601"/>
      <c r="E1039" s="602"/>
      <c r="F1039" s="910">
        <f t="shared" si="14"/>
        <v>0</v>
      </c>
      <c r="G1039" s="203"/>
      <c r="H1039" s="453"/>
      <c r="I1039" s="717"/>
      <c r="J1039" s="460"/>
    </row>
    <row r="1040" spans="1:10" ht="15" hidden="1" thickBot="1" x14ac:dyDescent="0.4">
      <c r="A1040" s="454"/>
      <c r="B1040" s="987"/>
      <c r="C1040" s="206"/>
      <c r="D1040" s="601"/>
      <c r="E1040" s="602"/>
      <c r="F1040" s="910">
        <f t="shared" si="14"/>
        <v>0</v>
      </c>
      <c r="G1040" s="203"/>
      <c r="H1040" s="453"/>
      <c r="I1040" s="717"/>
      <c r="J1040" s="460"/>
    </row>
    <row r="1041" spans="1:10" ht="15" hidden="1" thickBot="1" x14ac:dyDescent="0.4">
      <c r="A1041" s="454"/>
      <c r="B1041" s="987"/>
      <c r="C1041" s="206"/>
      <c r="D1041" s="601"/>
      <c r="E1041" s="602"/>
      <c r="F1041" s="910">
        <f t="shared" si="14"/>
        <v>0</v>
      </c>
      <c r="G1041" s="203"/>
      <c r="H1041" s="453"/>
      <c r="I1041" s="717"/>
      <c r="J1041" s="460"/>
    </row>
    <row r="1042" spans="1:10" ht="15" hidden="1" thickBot="1" x14ac:dyDescent="0.4">
      <c r="A1042" s="454"/>
      <c r="B1042" s="987"/>
      <c r="C1042" s="206"/>
      <c r="D1042" s="601"/>
      <c r="E1042" s="602"/>
      <c r="F1042" s="910">
        <f t="shared" si="14"/>
        <v>0</v>
      </c>
      <c r="G1042" s="203"/>
      <c r="H1042" s="453"/>
      <c r="I1042" s="717"/>
      <c r="J1042" s="460"/>
    </row>
    <row r="1043" spans="1:10" ht="15" hidden="1" thickBot="1" x14ac:dyDescent="0.4">
      <c r="A1043" s="454"/>
      <c r="B1043" s="987"/>
      <c r="C1043" s="206"/>
      <c r="D1043" s="601"/>
      <c r="E1043" s="602"/>
      <c r="F1043" s="910">
        <f t="shared" si="14"/>
        <v>0</v>
      </c>
      <c r="G1043" s="203"/>
      <c r="H1043" s="453"/>
      <c r="I1043" s="717"/>
      <c r="J1043" s="460"/>
    </row>
    <row r="1044" spans="1:10" ht="15" hidden="1" thickBot="1" x14ac:dyDescent="0.4">
      <c r="A1044" s="454"/>
      <c r="B1044" s="987"/>
      <c r="C1044" s="206"/>
      <c r="D1044" s="601"/>
      <c r="E1044" s="602"/>
      <c r="F1044" s="910">
        <f t="shared" si="14"/>
        <v>0</v>
      </c>
      <c r="G1044" s="203"/>
      <c r="H1044" s="453"/>
      <c r="I1044" s="717"/>
      <c r="J1044" s="460"/>
    </row>
    <row r="1045" spans="1:10" ht="15" hidden="1" thickBot="1" x14ac:dyDescent="0.4">
      <c r="A1045" s="454"/>
      <c r="B1045" s="987"/>
      <c r="C1045" s="206"/>
      <c r="D1045" s="601"/>
      <c r="E1045" s="602"/>
      <c r="F1045" s="910">
        <f t="shared" si="14"/>
        <v>0</v>
      </c>
      <c r="G1045" s="203"/>
      <c r="H1045" s="453"/>
      <c r="I1045" s="717"/>
      <c r="J1045" s="460"/>
    </row>
    <row r="1046" spans="1:10" ht="15" hidden="1" thickBot="1" x14ac:dyDescent="0.4">
      <c r="A1046" s="454"/>
      <c r="B1046" s="987"/>
      <c r="C1046" s="206"/>
      <c r="D1046" s="601"/>
      <c r="E1046" s="602"/>
      <c r="F1046" s="910">
        <f t="shared" si="14"/>
        <v>0</v>
      </c>
      <c r="G1046" s="203"/>
      <c r="H1046" s="453"/>
      <c r="I1046" s="717"/>
      <c r="J1046" s="460"/>
    </row>
    <row r="1047" spans="1:10" ht="15" hidden="1" thickBot="1" x14ac:dyDescent="0.4">
      <c r="A1047" s="454"/>
      <c r="B1047" s="987"/>
      <c r="C1047" s="206"/>
      <c r="D1047" s="601"/>
      <c r="E1047" s="602"/>
      <c r="F1047" s="910">
        <f t="shared" si="14"/>
        <v>0</v>
      </c>
      <c r="G1047" s="203"/>
      <c r="H1047" s="453"/>
      <c r="I1047" s="717"/>
      <c r="J1047" s="460"/>
    </row>
    <row r="1048" spans="1:10" ht="15" hidden="1" thickBot="1" x14ac:dyDescent="0.4">
      <c r="A1048" s="454"/>
      <c r="B1048" s="987"/>
      <c r="C1048" s="206"/>
      <c r="D1048" s="601"/>
      <c r="E1048" s="602"/>
      <c r="F1048" s="910">
        <f t="shared" si="14"/>
        <v>0</v>
      </c>
      <c r="G1048" s="203"/>
      <c r="H1048" s="453"/>
      <c r="I1048" s="717"/>
      <c r="J1048" s="460"/>
    </row>
    <row r="1049" spans="1:10" ht="15" hidden="1" thickBot="1" x14ac:dyDescent="0.4">
      <c r="A1049" s="454"/>
      <c r="B1049" s="987"/>
      <c r="C1049" s="206"/>
      <c r="D1049" s="601"/>
      <c r="E1049" s="602"/>
      <c r="F1049" s="910">
        <f t="shared" si="14"/>
        <v>0</v>
      </c>
      <c r="G1049" s="203"/>
      <c r="H1049" s="453"/>
      <c r="I1049" s="717"/>
      <c r="J1049" s="460"/>
    </row>
    <row r="1050" spans="1:10" ht="15" hidden="1" thickBot="1" x14ac:dyDescent="0.4">
      <c r="A1050" s="454"/>
      <c r="B1050" s="987"/>
      <c r="C1050" s="206"/>
      <c r="D1050" s="601"/>
      <c r="E1050" s="602"/>
      <c r="F1050" s="910">
        <f t="shared" si="14"/>
        <v>0</v>
      </c>
      <c r="G1050" s="203"/>
      <c r="H1050" s="453"/>
      <c r="I1050" s="717"/>
      <c r="J1050" s="460"/>
    </row>
    <row r="1051" spans="1:10" ht="15" hidden="1" thickBot="1" x14ac:dyDescent="0.4">
      <c r="A1051" s="454"/>
      <c r="B1051" s="987"/>
      <c r="C1051" s="206"/>
      <c r="D1051" s="601"/>
      <c r="E1051" s="602"/>
      <c r="F1051" s="910">
        <f t="shared" si="14"/>
        <v>0</v>
      </c>
      <c r="G1051" s="203"/>
      <c r="H1051" s="453"/>
      <c r="I1051" s="717"/>
      <c r="J1051" s="460"/>
    </row>
    <row r="1052" spans="1:10" ht="15" hidden="1" thickBot="1" x14ac:dyDescent="0.4">
      <c r="A1052" s="454"/>
      <c r="B1052" s="987"/>
      <c r="C1052" s="206"/>
      <c r="D1052" s="601"/>
      <c r="E1052" s="602"/>
      <c r="F1052" s="910">
        <f t="shared" si="14"/>
        <v>0</v>
      </c>
      <c r="G1052" s="203"/>
      <c r="H1052" s="453"/>
      <c r="I1052" s="717"/>
      <c r="J1052" s="460"/>
    </row>
    <row r="1053" spans="1:10" ht="15" hidden="1" thickBot="1" x14ac:dyDescent="0.4">
      <c r="A1053" s="454"/>
      <c r="B1053" s="987"/>
      <c r="C1053" s="206"/>
      <c r="D1053" s="601"/>
      <c r="E1053" s="602"/>
      <c r="F1053" s="910">
        <f t="shared" si="14"/>
        <v>0</v>
      </c>
      <c r="G1053" s="203"/>
      <c r="H1053" s="453"/>
      <c r="I1053" s="717"/>
      <c r="J1053" s="460"/>
    </row>
    <row r="1054" spans="1:10" ht="15" hidden="1" thickBot="1" x14ac:dyDescent="0.4">
      <c r="A1054" s="454"/>
      <c r="B1054" s="987"/>
      <c r="C1054" s="206"/>
      <c r="D1054" s="601"/>
      <c r="E1054" s="602"/>
      <c r="F1054" s="910">
        <f t="shared" si="14"/>
        <v>0</v>
      </c>
      <c r="G1054" s="203"/>
      <c r="H1054" s="453"/>
      <c r="I1054" s="717"/>
      <c r="J1054" s="460"/>
    </row>
    <row r="1055" spans="1:10" ht="15" hidden="1" thickBot="1" x14ac:dyDescent="0.4">
      <c r="A1055" s="454"/>
      <c r="B1055" s="987"/>
      <c r="C1055" s="206"/>
      <c r="D1055" s="601"/>
      <c r="E1055" s="602"/>
      <c r="F1055" s="910">
        <f t="shared" si="14"/>
        <v>0</v>
      </c>
      <c r="G1055" s="203"/>
      <c r="H1055" s="453"/>
      <c r="I1055" s="717"/>
      <c r="J1055" s="460"/>
    </row>
    <row r="1056" spans="1:10" ht="15" hidden="1" thickBot="1" x14ac:dyDescent="0.4">
      <c r="A1056" s="454"/>
      <c r="B1056" s="987"/>
      <c r="C1056" s="206"/>
      <c r="D1056" s="601"/>
      <c r="E1056" s="602"/>
      <c r="F1056" s="910">
        <f t="shared" si="14"/>
        <v>0</v>
      </c>
      <c r="G1056" s="203"/>
      <c r="H1056" s="453"/>
      <c r="I1056" s="717"/>
      <c r="J1056" s="460"/>
    </row>
    <row r="1057" spans="1:10" ht="15" hidden="1" thickBot="1" x14ac:dyDescent="0.4">
      <c r="A1057" s="454"/>
      <c r="B1057" s="987"/>
      <c r="C1057" s="206"/>
      <c r="D1057" s="601"/>
      <c r="E1057" s="602"/>
      <c r="F1057" s="910">
        <f t="shared" si="14"/>
        <v>0</v>
      </c>
      <c r="G1057" s="203"/>
      <c r="H1057" s="453"/>
      <c r="I1057" s="717"/>
      <c r="J1057" s="460"/>
    </row>
    <row r="1058" spans="1:10" ht="15" hidden="1" thickBot="1" x14ac:dyDescent="0.4">
      <c r="A1058" s="454"/>
      <c r="B1058" s="987"/>
      <c r="C1058" s="206"/>
      <c r="D1058" s="601"/>
      <c r="E1058" s="602"/>
      <c r="F1058" s="910">
        <f t="shared" si="14"/>
        <v>0</v>
      </c>
      <c r="G1058" s="203"/>
      <c r="H1058" s="453"/>
      <c r="I1058" s="717"/>
      <c r="J1058" s="460"/>
    </row>
    <row r="1059" spans="1:10" ht="15" hidden="1" thickBot="1" x14ac:dyDescent="0.4">
      <c r="A1059" s="454"/>
      <c r="B1059" s="987"/>
      <c r="C1059" s="206"/>
      <c r="D1059" s="601"/>
      <c r="E1059" s="602"/>
      <c r="F1059" s="910">
        <f t="shared" si="14"/>
        <v>0</v>
      </c>
      <c r="G1059" s="203"/>
      <c r="H1059" s="453"/>
      <c r="I1059" s="717"/>
      <c r="J1059" s="460"/>
    </row>
    <row r="1060" spans="1:10" ht="15" hidden="1" thickBot="1" x14ac:dyDescent="0.4">
      <c r="A1060" s="454"/>
      <c r="B1060" s="987"/>
      <c r="C1060" s="206"/>
      <c r="D1060" s="601"/>
      <c r="E1060" s="602"/>
      <c r="F1060" s="910">
        <f t="shared" si="14"/>
        <v>0</v>
      </c>
      <c r="G1060" s="203"/>
      <c r="H1060" s="453"/>
      <c r="I1060" s="717"/>
      <c r="J1060" s="460"/>
    </row>
    <row r="1061" spans="1:10" ht="15" hidden="1" thickBot="1" x14ac:dyDescent="0.4">
      <c r="A1061" s="454"/>
      <c r="B1061" s="987"/>
      <c r="C1061" s="206"/>
      <c r="D1061" s="601"/>
      <c r="E1061" s="602"/>
      <c r="F1061" s="910">
        <f t="shared" si="14"/>
        <v>0</v>
      </c>
      <c r="G1061" s="203"/>
      <c r="H1061" s="453"/>
      <c r="I1061" s="717"/>
      <c r="J1061" s="460"/>
    </row>
    <row r="1062" spans="1:10" ht="15" hidden="1" thickBot="1" x14ac:dyDescent="0.4">
      <c r="A1062" s="454"/>
      <c r="B1062" s="987"/>
      <c r="C1062" s="206"/>
      <c r="D1062" s="601"/>
      <c r="E1062" s="602"/>
      <c r="F1062" s="910">
        <f t="shared" si="14"/>
        <v>0</v>
      </c>
      <c r="G1062" s="203"/>
      <c r="H1062" s="453"/>
      <c r="I1062" s="717"/>
      <c r="J1062" s="460"/>
    </row>
    <row r="1063" spans="1:10" ht="15" hidden="1" thickBot="1" x14ac:dyDescent="0.4">
      <c r="A1063" s="454"/>
      <c r="B1063" s="987"/>
      <c r="C1063" s="206"/>
      <c r="D1063" s="601"/>
      <c r="E1063" s="602"/>
      <c r="F1063" s="910">
        <f t="shared" si="14"/>
        <v>0</v>
      </c>
      <c r="G1063" s="203"/>
      <c r="H1063" s="453"/>
      <c r="I1063" s="717"/>
      <c r="J1063" s="460"/>
    </row>
    <row r="1064" spans="1:10" ht="15" hidden="1" thickBot="1" x14ac:dyDescent="0.4">
      <c r="A1064" s="454"/>
      <c r="B1064" s="987"/>
      <c r="C1064" s="206"/>
      <c r="D1064" s="601"/>
      <c r="E1064" s="602"/>
      <c r="F1064" s="910">
        <f t="shared" si="14"/>
        <v>0</v>
      </c>
      <c r="G1064" s="203"/>
      <c r="H1064" s="453"/>
      <c r="I1064" s="717"/>
      <c r="J1064" s="460"/>
    </row>
    <row r="1065" spans="1:10" ht="15" hidden="1" thickBot="1" x14ac:dyDescent="0.4">
      <c r="A1065" s="454"/>
      <c r="B1065" s="987"/>
      <c r="C1065" s="206"/>
      <c r="D1065" s="601"/>
      <c r="E1065" s="602"/>
      <c r="F1065" s="910">
        <f t="shared" si="14"/>
        <v>0</v>
      </c>
      <c r="G1065" s="203"/>
      <c r="H1065" s="453"/>
      <c r="I1065" s="717"/>
      <c r="J1065" s="460"/>
    </row>
    <row r="1066" spans="1:10" ht="15" hidden="1" thickBot="1" x14ac:dyDescent="0.4">
      <c r="A1066" s="454"/>
      <c r="B1066" s="987"/>
      <c r="C1066" s="206"/>
      <c r="D1066" s="601"/>
      <c r="E1066" s="602"/>
      <c r="F1066" s="910">
        <f t="shared" si="14"/>
        <v>0</v>
      </c>
      <c r="G1066" s="203"/>
      <c r="H1066" s="453"/>
      <c r="I1066" s="717"/>
      <c r="J1066" s="460"/>
    </row>
    <row r="1067" spans="1:10" ht="15" hidden="1" thickBot="1" x14ac:dyDescent="0.4">
      <c r="A1067" s="454"/>
      <c r="B1067" s="987"/>
      <c r="C1067" s="206"/>
      <c r="D1067" s="601"/>
      <c r="E1067" s="602"/>
      <c r="F1067" s="910">
        <f t="shared" si="14"/>
        <v>0</v>
      </c>
      <c r="G1067" s="203"/>
      <c r="H1067" s="453"/>
      <c r="I1067" s="717"/>
      <c r="J1067" s="460"/>
    </row>
    <row r="1068" spans="1:10" ht="15" hidden="1" thickBot="1" x14ac:dyDescent="0.4">
      <c r="A1068" s="454"/>
      <c r="B1068" s="987"/>
      <c r="C1068" s="206"/>
      <c r="D1068" s="601"/>
      <c r="E1068" s="602"/>
      <c r="F1068" s="910">
        <f t="shared" si="14"/>
        <v>0</v>
      </c>
      <c r="G1068" s="203"/>
      <c r="H1068" s="453"/>
      <c r="I1068" s="717"/>
      <c r="J1068" s="460"/>
    </row>
    <row r="1069" spans="1:10" ht="15" hidden="1" thickBot="1" x14ac:dyDescent="0.4">
      <c r="A1069" s="454"/>
      <c r="B1069" s="987"/>
      <c r="C1069" s="206"/>
      <c r="D1069" s="601"/>
      <c r="E1069" s="602"/>
      <c r="F1069" s="910">
        <f t="shared" si="14"/>
        <v>0</v>
      </c>
      <c r="G1069" s="203"/>
      <c r="H1069" s="453"/>
      <c r="I1069" s="717"/>
      <c r="J1069" s="460"/>
    </row>
    <row r="1070" spans="1:10" ht="15" hidden="1" thickBot="1" x14ac:dyDescent="0.4">
      <c r="A1070" s="454"/>
      <c r="B1070" s="987"/>
      <c r="C1070" s="206"/>
      <c r="D1070" s="601"/>
      <c r="E1070" s="602"/>
      <c r="F1070" s="910">
        <f t="shared" si="14"/>
        <v>0</v>
      </c>
      <c r="G1070" s="203"/>
      <c r="H1070" s="453"/>
      <c r="I1070" s="717"/>
      <c r="J1070" s="460"/>
    </row>
    <row r="1071" spans="1:10" ht="15" hidden="1" thickBot="1" x14ac:dyDescent="0.4">
      <c r="A1071" s="454"/>
      <c r="B1071" s="987"/>
      <c r="C1071" s="206"/>
      <c r="D1071" s="601"/>
      <c r="E1071" s="602"/>
      <c r="F1071" s="910">
        <f t="shared" si="14"/>
        <v>0</v>
      </c>
      <c r="G1071" s="203"/>
      <c r="H1071" s="453"/>
      <c r="I1071" s="717"/>
      <c r="J1071" s="460"/>
    </row>
    <row r="1072" spans="1:10" ht="15" hidden="1" thickBot="1" x14ac:dyDescent="0.4">
      <c r="A1072" s="454"/>
      <c r="B1072" s="987"/>
      <c r="C1072" s="206"/>
      <c r="D1072" s="601"/>
      <c r="E1072" s="602"/>
      <c r="F1072" s="910">
        <f t="shared" si="14"/>
        <v>0</v>
      </c>
      <c r="G1072" s="203"/>
      <c r="H1072" s="453"/>
      <c r="I1072" s="717"/>
      <c r="J1072" s="460"/>
    </row>
    <row r="1073" spans="1:10" ht="15" hidden="1" thickBot="1" x14ac:dyDescent="0.4">
      <c r="A1073" s="454"/>
      <c r="B1073" s="987"/>
      <c r="C1073" s="206"/>
      <c r="D1073" s="601"/>
      <c r="E1073" s="602"/>
      <c r="F1073" s="910">
        <f t="shared" si="14"/>
        <v>0</v>
      </c>
      <c r="G1073" s="203"/>
      <c r="H1073" s="453"/>
      <c r="I1073" s="717"/>
      <c r="J1073" s="460"/>
    </row>
    <row r="1074" spans="1:10" ht="15" hidden="1" thickBot="1" x14ac:dyDescent="0.4">
      <c r="A1074" s="454"/>
      <c r="B1074" s="987"/>
      <c r="C1074" s="206"/>
      <c r="D1074" s="601"/>
      <c r="E1074" s="602"/>
      <c r="F1074" s="910">
        <f t="shared" si="14"/>
        <v>0</v>
      </c>
      <c r="G1074" s="203"/>
      <c r="H1074" s="453"/>
      <c r="I1074" s="717"/>
      <c r="J1074" s="460"/>
    </row>
    <row r="1075" spans="1:10" ht="15" hidden="1" thickBot="1" x14ac:dyDescent="0.4">
      <c r="A1075" s="454"/>
      <c r="B1075" s="987"/>
      <c r="C1075" s="206"/>
      <c r="D1075" s="601"/>
      <c r="E1075" s="602"/>
      <c r="F1075" s="910">
        <f t="shared" si="14"/>
        <v>0</v>
      </c>
      <c r="G1075" s="203"/>
      <c r="H1075" s="453"/>
      <c r="I1075" s="717"/>
      <c r="J1075" s="460"/>
    </row>
    <row r="1076" spans="1:10" ht="15" hidden="1" thickBot="1" x14ac:dyDescent="0.4">
      <c r="A1076" s="454"/>
      <c r="B1076" s="987"/>
      <c r="C1076" s="206"/>
      <c r="D1076" s="601"/>
      <c r="E1076" s="602"/>
      <c r="F1076" s="910">
        <f t="shared" ref="F1076:F1139" si="15">D1076+E1076</f>
        <v>0</v>
      </c>
      <c r="G1076" s="203"/>
      <c r="H1076" s="453"/>
      <c r="I1076" s="717"/>
      <c r="J1076" s="460"/>
    </row>
    <row r="1077" spans="1:10" ht="15" hidden="1" thickBot="1" x14ac:dyDescent="0.4">
      <c r="A1077" s="454"/>
      <c r="B1077" s="987"/>
      <c r="C1077" s="206"/>
      <c r="D1077" s="601"/>
      <c r="E1077" s="602"/>
      <c r="F1077" s="910">
        <f t="shared" si="15"/>
        <v>0</v>
      </c>
      <c r="G1077" s="203"/>
      <c r="H1077" s="453"/>
      <c r="I1077" s="717"/>
      <c r="J1077" s="460"/>
    </row>
    <row r="1078" spans="1:10" ht="15" hidden="1" thickBot="1" x14ac:dyDescent="0.4">
      <c r="A1078" s="454"/>
      <c r="B1078" s="987"/>
      <c r="C1078" s="206"/>
      <c r="D1078" s="601"/>
      <c r="E1078" s="602"/>
      <c r="F1078" s="910">
        <f t="shared" si="15"/>
        <v>0</v>
      </c>
      <c r="G1078" s="203"/>
      <c r="H1078" s="453"/>
      <c r="I1078" s="717"/>
      <c r="J1078" s="460"/>
    </row>
    <row r="1079" spans="1:10" ht="15" hidden="1" thickBot="1" x14ac:dyDescent="0.4">
      <c r="A1079" s="454"/>
      <c r="B1079" s="987"/>
      <c r="C1079" s="206"/>
      <c r="D1079" s="601"/>
      <c r="E1079" s="602"/>
      <c r="F1079" s="910">
        <f t="shared" si="15"/>
        <v>0</v>
      </c>
      <c r="G1079" s="203"/>
      <c r="H1079" s="453"/>
      <c r="I1079" s="717"/>
      <c r="J1079" s="460"/>
    </row>
    <row r="1080" spans="1:10" ht="15" hidden="1" thickBot="1" x14ac:dyDescent="0.4">
      <c r="A1080" s="454"/>
      <c r="B1080" s="987"/>
      <c r="C1080" s="206"/>
      <c r="D1080" s="601"/>
      <c r="E1080" s="602"/>
      <c r="F1080" s="910">
        <f t="shared" si="15"/>
        <v>0</v>
      </c>
      <c r="G1080" s="203"/>
      <c r="H1080" s="453"/>
      <c r="I1080" s="717"/>
      <c r="J1080" s="460"/>
    </row>
    <row r="1081" spans="1:10" ht="15" hidden="1" thickBot="1" x14ac:dyDescent="0.4">
      <c r="A1081" s="454"/>
      <c r="B1081" s="987"/>
      <c r="C1081" s="206"/>
      <c r="D1081" s="601"/>
      <c r="E1081" s="602"/>
      <c r="F1081" s="910">
        <f t="shared" si="15"/>
        <v>0</v>
      </c>
      <c r="G1081" s="203"/>
      <c r="H1081" s="453"/>
      <c r="I1081" s="717"/>
      <c r="J1081" s="460"/>
    </row>
    <row r="1082" spans="1:10" ht="15" hidden="1" thickBot="1" x14ac:dyDescent="0.4">
      <c r="A1082" s="454"/>
      <c r="B1082" s="987"/>
      <c r="C1082" s="206"/>
      <c r="D1082" s="601"/>
      <c r="E1082" s="602"/>
      <c r="F1082" s="910">
        <f t="shared" si="15"/>
        <v>0</v>
      </c>
      <c r="G1082" s="203"/>
      <c r="H1082" s="453"/>
      <c r="I1082" s="717"/>
      <c r="J1082" s="460"/>
    </row>
    <row r="1083" spans="1:10" ht="15" hidden="1" thickBot="1" x14ac:dyDescent="0.4">
      <c r="A1083" s="454"/>
      <c r="B1083" s="987"/>
      <c r="C1083" s="206"/>
      <c r="D1083" s="601"/>
      <c r="E1083" s="602"/>
      <c r="F1083" s="910">
        <f t="shared" si="15"/>
        <v>0</v>
      </c>
      <c r="G1083" s="203"/>
      <c r="H1083" s="453"/>
      <c r="I1083" s="717"/>
      <c r="J1083" s="460"/>
    </row>
    <row r="1084" spans="1:10" ht="15" hidden="1" thickBot="1" x14ac:dyDescent="0.4">
      <c r="A1084" s="454"/>
      <c r="B1084" s="987"/>
      <c r="C1084" s="206"/>
      <c r="D1084" s="601"/>
      <c r="E1084" s="602"/>
      <c r="F1084" s="910">
        <f t="shared" si="15"/>
        <v>0</v>
      </c>
      <c r="G1084" s="203"/>
      <c r="H1084" s="453"/>
      <c r="I1084" s="717"/>
      <c r="J1084" s="460"/>
    </row>
    <row r="1085" spans="1:10" ht="15" hidden="1" thickBot="1" x14ac:dyDescent="0.4">
      <c r="A1085" s="454"/>
      <c r="B1085" s="987"/>
      <c r="C1085" s="206"/>
      <c r="D1085" s="601"/>
      <c r="E1085" s="602"/>
      <c r="F1085" s="910">
        <f t="shared" si="15"/>
        <v>0</v>
      </c>
      <c r="G1085" s="203"/>
      <c r="H1085" s="453"/>
      <c r="I1085" s="717"/>
      <c r="J1085" s="460"/>
    </row>
    <row r="1086" spans="1:10" ht="15" hidden="1" thickBot="1" x14ac:dyDescent="0.4">
      <c r="A1086" s="454"/>
      <c r="B1086" s="987"/>
      <c r="C1086" s="206"/>
      <c r="D1086" s="601"/>
      <c r="E1086" s="602"/>
      <c r="F1086" s="910">
        <f t="shared" si="15"/>
        <v>0</v>
      </c>
      <c r="G1086" s="203"/>
      <c r="H1086" s="453"/>
      <c r="I1086" s="717"/>
      <c r="J1086" s="460"/>
    </row>
    <row r="1087" spans="1:10" ht="15" hidden="1" thickBot="1" x14ac:dyDescent="0.4">
      <c r="A1087" s="454"/>
      <c r="B1087" s="987"/>
      <c r="C1087" s="206"/>
      <c r="D1087" s="601"/>
      <c r="E1087" s="602"/>
      <c r="F1087" s="910">
        <f t="shared" si="15"/>
        <v>0</v>
      </c>
      <c r="G1087" s="203"/>
      <c r="H1087" s="453"/>
      <c r="I1087" s="717"/>
      <c r="J1087" s="460"/>
    </row>
    <row r="1088" spans="1:10" ht="15" hidden="1" thickBot="1" x14ac:dyDescent="0.4">
      <c r="A1088" s="454"/>
      <c r="B1088" s="987"/>
      <c r="C1088" s="206"/>
      <c r="D1088" s="601"/>
      <c r="E1088" s="602"/>
      <c r="F1088" s="910">
        <f t="shared" si="15"/>
        <v>0</v>
      </c>
      <c r="G1088" s="203"/>
      <c r="H1088" s="453"/>
      <c r="I1088" s="717"/>
      <c r="J1088" s="460"/>
    </row>
    <row r="1089" spans="1:10" ht="15" hidden="1" thickBot="1" x14ac:dyDescent="0.4">
      <c r="A1089" s="454"/>
      <c r="B1089" s="987"/>
      <c r="C1089" s="206"/>
      <c r="D1089" s="601"/>
      <c r="E1089" s="602"/>
      <c r="F1089" s="910">
        <f t="shared" si="15"/>
        <v>0</v>
      </c>
      <c r="G1089" s="203"/>
      <c r="H1089" s="453"/>
      <c r="I1089" s="717"/>
      <c r="J1089" s="460"/>
    </row>
    <row r="1090" spans="1:10" ht="15" hidden="1" thickBot="1" x14ac:dyDescent="0.4">
      <c r="A1090" s="454"/>
      <c r="B1090" s="987"/>
      <c r="C1090" s="206"/>
      <c r="D1090" s="601"/>
      <c r="E1090" s="602"/>
      <c r="F1090" s="910">
        <f t="shared" si="15"/>
        <v>0</v>
      </c>
      <c r="G1090" s="203"/>
      <c r="H1090" s="453"/>
      <c r="I1090" s="717"/>
      <c r="J1090" s="460"/>
    </row>
    <row r="1091" spans="1:10" ht="15" hidden="1" thickBot="1" x14ac:dyDescent="0.4">
      <c r="A1091" s="454"/>
      <c r="B1091" s="987"/>
      <c r="C1091" s="206"/>
      <c r="D1091" s="601"/>
      <c r="E1091" s="602"/>
      <c r="F1091" s="910">
        <f t="shared" si="15"/>
        <v>0</v>
      </c>
      <c r="G1091" s="203"/>
      <c r="H1091" s="453"/>
      <c r="I1091" s="717"/>
      <c r="J1091" s="460"/>
    </row>
    <row r="1092" spans="1:10" ht="15" hidden="1" thickBot="1" x14ac:dyDescent="0.4">
      <c r="A1092" s="454"/>
      <c r="B1092" s="987"/>
      <c r="C1092" s="206"/>
      <c r="D1092" s="601"/>
      <c r="E1092" s="602"/>
      <c r="F1092" s="910">
        <f t="shared" si="15"/>
        <v>0</v>
      </c>
      <c r="G1092" s="203"/>
      <c r="H1092" s="453"/>
      <c r="I1092" s="717"/>
      <c r="J1092" s="460"/>
    </row>
    <row r="1093" spans="1:10" ht="15" hidden="1" thickBot="1" x14ac:dyDescent="0.4">
      <c r="A1093" s="454"/>
      <c r="B1093" s="987"/>
      <c r="C1093" s="206"/>
      <c r="D1093" s="601"/>
      <c r="E1093" s="602"/>
      <c r="F1093" s="910">
        <f t="shared" si="15"/>
        <v>0</v>
      </c>
      <c r="G1093" s="203"/>
      <c r="H1093" s="453"/>
      <c r="I1093" s="717"/>
      <c r="J1093" s="460"/>
    </row>
    <row r="1094" spans="1:10" ht="15" hidden="1" thickBot="1" x14ac:dyDescent="0.4">
      <c r="A1094" s="454"/>
      <c r="B1094" s="987"/>
      <c r="C1094" s="206"/>
      <c r="D1094" s="601"/>
      <c r="E1094" s="602"/>
      <c r="F1094" s="910">
        <f t="shared" si="15"/>
        <v>0</v>
      </c>
      <c r="G1094" s="203"/>
      <c r="H1094" s="453"/>
      <c r="I1094" s="717"/>
      <c r="J1094" s="460"/>
    </row>
    <row r="1095" spans="1:10" ht="15" hidden="1" thickBot="1" x14ac:dyDescent="0.4">
      <c r="A1095" s="454"/>
      <c r="B1095" s="987"/>
      <c r="C1095" s="206"/>
      <c r="D1095" s="601"/>
      <c r="E1095" s="602"/>
      <c r="F1095" s="910">
        <f t="shared" si="15"/>
        <v>0</v>
      </c>
      <c r="G1095" s="203"/>
      <c r="H1095" s="453"/>
      <c r="I1095" s="717"/>
      <c r="J1095" s="460"/>
    </row>
    <row r="1096" spans="1:10" ht="15" hidden="1" thickBot="1" x14ac:dyDescent="0.4">
      <c r="A1096" s="454"/>
      <c r="B1096" s="987"/>
      <c r="C1096" s="206"/>
      <c r="D1096" s="601"/>
      <c r="E1096" s="602"/>
      <c r="F1096" s="910">
        <f t="shared" si="15"/>
        <v>0</v>
      </c>
      <c r="G1096" s="203"/>
      <c r="H1096" s="453"/>
      <c r="I1096" s="717"/>
      <c r="J1096" s="460"/>
    </row>
    <row r="1097" spans="1:10" ht="15" hidden="1" thickBot="1" x14ac:dyDescent="0.4">
      <c r="A1097" s="454"/>
      <c r="B1097" s="987"/>
      <c r="C1097" s="206"/>
      <c r="D1097" s="601"/>
      <c r="E1097" s="602"/>
      <c r="F1097" s="910">
        <f t="shared" si="15"/>
        <v>0</v>
      </c>
      <c r="G1097" s="203"/>
      <c r="H1097" s="453"/>
      <c r="I1097" s="717"/>
      <c r="J1097" s="460"/>
    </row>
    <row r="1098" spans="1:10" ht="15" hidden="1" thickBot="1" x14ac:dyDescent="0.4">
      <c r="A1098" s="454"/>
      <c r="B1098" s="987"/>
      <c r="C1098" s="206"/>
      <c r="D1098" s="601"/>
      <c r="E1098" s="602"/>
      <c r="F1098" s="910">
        <f t="shared" si="15"/>
        <v>0</v>
      </c>
      <c r="G1098" s="203"/>
      <c r="H1098" s="453"/>
      <c r="I1098" s="717"/>
      <c r="J1098" s="460"/>
    </row>
    <row r="1099" spans="1:10" ht="15" hidden="1" thickBot="1" x14ac:dyDescent="0.4">
      <c r="A1099" s="454"/>
      <c r="B1099" s="987"/>
      <c r="C1099" s="206"/>
      <c r="D1099" s="601"/>
      <c r="E1099" s="602"/>
      <c r="F1099" s="910">
        <f t="shared" si="15"/>
        <v>0</v>
      </c>
      <c r="G1099" s="203"/>
      <c r="H1099" s="453"/>
      <c r="I1099" s="717"/>
      <c r="J1099" s="460"/>
    </row>
    <row r="1100" spans="1:10" ht="15" hidden="1" thickBot="1" x14ac:dyDescent="0.4">
      <c r="A1100" s="454"/>
      <c r="B1100" s="987"/>
      <c r="C1100" s="206"/>
      <c r="D1100" s="601"/>
      <c r="E1100" s="602"/>
      <c r="F1100" s="910">
        <f t="shared" si="15"/>
        <v>0</v>
      </c>
      <c r="G1100" s="203"/>
      <c r="H1100" s="453"/>
      <c r="I1100" s="717"/>
      <c r="J1100" s="460"/>
    </row>
    <row r="1101" spans="1:10" ht="15" hidden="1" thickBot="1" x14ac:dyDescent="0.4">
      <c r="A1101" s="454"/>
      <c r="B1101" s="987"/>
      <c r="C1101" s="206"/>
      <c r="D1101" s="601"/>
      <c r="E1101" s="602"/>
      <c r="F1101" s="910">
        <f t="shared" si="15"/>
        <v>0</v>
      </c>
      <c r="G1101" s="203"/>
      <c r="H1101" s="453"/>
      <c r="I1101" s="717"/>
      <c r="J1101" s="460"/>
    </row>
    <row r="1102" spans="1:10" ht="15" hidden="1" thickBot="1" x14ac:dyDescent="0.4">
      <c r="A1102" s="454"/>
      <c r="B1102" s="987"/>
      <c r="C1102" s="206"/>
      <c r="D1102" s="601"/>
      <c r="E1102" s="602"/>
      <c r="F1102" s="910">
        <f t="shared" si="15"/>
        <v>0</v>
      </c>
      <c r="G1102" s="203"/>
      <c r="H1102" s="453"/>
      <c r="I1102" s="717"/>
      <c r="J1102" s="460"/>
    </row>
    <row r="1103" spans="1:10" ht="15" hidden="1" thickBot="1" x14ac:dyDescent="0.4">
      <c r="A1103" s="454"/>
      <c r="B1103" s="987"/>
      <c r="C1103" s="206"/>
      <c r="D1103" s="601"/>
      <c r="E1103" s="602"/>
      <c r="F1103" s="910">
        <f t="shared" si="15"/>
        <v>0</v>
      </c>
      <c r="G1103" s="203"/>
      <c r="H1103" s="453"/>
      <c r="I1103" s="717"/>
      <c r="J1103" s="460"/>
    </row>
    <row r="1104" spans="1:10" ht="15" hidden="1" thickBot="1" x14ac:dyDescent="0.4">
      <c r="A1104" s="454"/>
      <c r="B1104" s="987"/>
      <c r="C1104" s="206"/>
      <c r="D1104" s="601"/>
      <c r="E1104" s="602"/>
      <c r="F1104" s="910">
        <f t="shared" si="15"/>
        <v>0</v>
      </c>
      <c r="G1104" s="203"/>
      <c r="H1104" s="453"/>
      <c r="I1104" s="717"/>
      <c r="J1104" s="460"/>
    </row>
    <row r="1105" spans="1:10" ht="15" hidden="1" thickBot="1" x14ac:dyDescent="0.4">
      <c r="A1105" s="454"/>
      <c r="B1105" s="987"/>
      <c r="C1105" s="206"/>
      <c r="D1105" s="601"/>
      <c r="E1105" s="602"/>
      <c r="F1105" s="910">
        <f t="shared" si="15"/>
        <v>0</v>
      </c>
      <c r="G1105" s="203"/>
      <c r="H1105" s="453"/>
      <c r="I1105" s="717"/>
      <c r="J1105" s="460"/>
    </row>
    <row r="1106" spans="1:10" ht="15" hidden="1" thickBot="1" x14ac:dyDescent="0.4">
      <c r="A1106" s="454"/>
      <c r="B1106" s="987"/>
      <c r="C1106" s="206"/>
      <c r="D1106" s="601"/>
      <c r="E1106" s="602"/>
      <c r="F1106" s="910">
        <f t="shared" si="15"/>
        <v>0</v>
      </c>
      <c r="G1106" s="203"/>
      <c r="H1106" s="453"/>
      <c r="I1106" s="717"/>
      <c r="J1106" s="460"/>
    </row>
    <row r="1107" spans="1:10" ht="15" hidden="1" thickBot="1" x14ac:dyDescent="0.4">
      <c r="A1107" s="454"/>
      <c r="B1107" s="987"/>
      <c r="C1107" s="206"/>
      <c r="D1107" s="601"/>
      <c r="E1107" s="602"/>
      <c r="F1107" s="910">
        <f t="shared" si="15"/>
        <v>0</v>
      </c>
      <c r="G1107" s="203"/>
      <c r="H1107" s="453"/>
      <c r="I1107" s="717"/>
      <c r="J1107" s="460"/>
    </row>
    <row r="1108" spans="1:10" ht="15" hidden="1" thickBot="1" x14ac:dyDescent="0.4">
      <c r="A1108" s="454"/>
      <c r="B1108" s="987"/>
      <c r="C1108" s="206"/>
      <c r="D1108" s="601"/>
      <c r="E1108" s="602"/>
      <c r="F1108" s="910">
        <f t="shared" si="15"/>
        <v>0</v>
      </c>
      <c r="G1108" s="203"/>
      <c r="H1108" s="453"/>
      <c r="I1108" s="717"/>
      <c r="J1108" s="460"/>
    </row>
    <row r="1109" spans="1:10" ht="15" hidden="1" thickBot="1" x14ac:dyDescent="0.4">
      <c r="A1109" s="454"/>
      <c r="B1109" s="987"/>
      <c r="C1109" s="206"/>
      <c r="D1109" s="601"/>
      <c r="E1109" s="602"/>
      <c r="F1109" s="910">
        <f t="shared" si="15"/>
        <v>0</v>
      </c>
      <c r="G1109" s="203"/>
      <c r="H1109" s="453"/>
      <c r="I1109" s="717"/>
      <c r="J1109" s="460"/>
    </row>
    <row r="1110" spans="1:10" ht="15" hidden="1" thickBot="1" x14ac:dyDescent="0.4">
      <c r="A1110" s="454"/>
      <c r="B1110" s="987"/>
      <c r="C1110" s="206"/>
      <c r="D1110" s="601"/>
      <c r="E1110" s="602"/>
      <c r="F1110" s="910">
        <f t="shared" si="15"/>
        <v>0</v>
      </c>
      <c r="G1110" s="203"/>
      <c r="H1110" s="453"/>
      <c r="I1110" s="717"/>
      <c r="J1110" s="460"/>
    </row>
    <row r="1111" spans="1:10" ht="15" hidden="1" thickBot="1" x14ac:dyDescent="0.4">
      <c r="A1111" s="454"/>
      <c r="B1111" s="987"/>
      <c r="C1111" s="206"/>
      <c r="D1111" s="601"/>
      <c r="E1111" s="602"/>
      <c r="F1111" s="910">
        <f t="shared" si="15"/>
        <v>0</v>
      </c>
      <c r="G1111" s="203"/>
      <c r="H1111" s="453"/>
      <c r="I1111" s="717"/>
      <c r="J1111" s="460"/>
    </row>
    <row r="1112" spans="1:10" ht="15" hidden="1" thickBot="1" x14ac:dyDescent="0.4">
      <c r="A1112" s="454"/>
      <c r="B1112" s="987"/>
      <c r="C1112" s="206"/>
      <c r="D1112" s="601"/>
      <c r="E1112" s="602"/>
      <c r="F1112" s="910">
        <f t="shared" si="15"/>
        <v>0</v>
      </c>
      <c r="G1112" s="203"/>
      <c r="H1112" s="453"/>
      <c r="I1112" s="717"/>
      <c r="J1112" s="460"/>
    </row>
    <row r="1113" spans="1:10" ht="15" hidden="1" thickBot="1" x14ac:dyDescent="0.4">
      <c r="A1113" s="454"/>
      <c r="B1113" s="987"/>
      <c r="C1113" s="206"/>
      <c r="D1113" s="601"/>
      <c r="E1113" s="602"/>
      <c r="F1113" s="910">
        <f t="shared" si="15"/>
        <v>0</v>
      </c>
      <c r="G1113" s="203"/>
      <c r="H1113" s="453"/>
      <c r="I1113" s="717"/>
      <c r="J1113" s="460"/>
    </row>
    <row r="1114" spans="1:10" ht="15" hidden="1" thickBot="1" x14ac:dyDescent="0.4">
      <c r="A1114" s="454"/>
      <c r="B1114" s="987"/>
      <c r="C1114" s="206"/>
      <c r="D1114" s="601"/>
      <c r="E1114" s="602"/>
      <c r="F1114" s="910">
        <f t="shared" si="15"/>
        <v>0</v>
      </c>
      <c r="G1114" s="203"/>
      <c r="H1114" s="453"/>
      <c r="I1114" s="717"/>
      <c r="J1114" s="460"/>
    </row>
    <row r="1115" spans="1:10" ht="15" hidden="1" thickBot="1" x14ac:dyDescent="0.4">
      <c r="A1115" s="454"/>
      <c r="B1115" s="987"/>
      <c r="C1115" s="206"/>
      <c r="D1115" s="601"/>
      <c r="E1115" s="602"/>
      <c r="F1115" s="910">
        <f t="shared" si="15"/>
        <v>0</v>
      </c>
      <c r="G1115" s="203"/>
      <c r="H1115" s="453"/>
      <c r="I1115" s="717"/>
      <c r="J1115" s="460"/>
    </row>
    <row r="1116" spans="1:10" ht="15" hidden="1" thickBot="1" x14ac:dyDescent="0.4">
      <c r="A1116" s="454"/>
      <c r="B1116" s="987"/>
      <c r="C1116" s="206"/>
      <c r="D1116" s="601"/>
      <c r="E1116" s="602"/>
      <c r="F1116" s="910">
        <f t="shared" si="15"/>
        <v>0</v>
      </c>
      <c r="G1116" s="203"/>
      <c r="H1116" s="453"/>
      <c r="I1116" s="717"/>
      <c r="J1116" s="460"/>
    </row>
    <row r="1117" spans="1:10" ht="15" hidden="1" thickBot="1" x14ac:dyDescent="0.4">
      <c r="A1117" s="454"/>
      <c r="B1117" s="987"/>
      <c r="C1117" s="206"/>
      <c r="D1117" s="601"/>
      <c r="E1117" s="602"/>
      <c r="F1117" s="910">
        <f t="shared" si="15"/>
        <v>0</v>
      </c>
      <c r="G1117" s="203"/>
      <c r="H1117" s="453"/>
      <c r="I1117" s="717"/>
      <c r="J1117" s="460"/>
    </row>
    <row r="1118" spans="1:10" ht="15" hidden="1" thickBot="1" x14ac:dyDescent="0.4">
      <c r="A1118" s="454"/>
      <c r="B1118" s="987"/>
      <c r="C1118" s="206"/>
      <c r="D1118" s="601"/>
      <c r="E1118" s="602"/>
      <c r="F1118" s="910">
        <f t="shared" si="15"/>
        <v>0</v>
      </c>
      <c r="G1118" s="203"/>
      <c r="H1118" s="453"/>
      <c r="I1118" s="717"/>
      <c r="J1118" s="460"/>
    </row>
    <row r="1119" spans="1:10" ht="15" hidden="1" thickBot="1" x14ac:dyDescent="0.4">
      <c r="A1119" s="454"/>
      <c r="B1119" s="987"/>
      <c r="C1119" s="206"/>
      <c r="D1119" s="601"/>
      <c r="E1119" s="602"/>
      <c r="F1119" s="910">
        <f t="shared" si="15"/>
        <v>0</v>
      </c>
      <c r="G1119" s="203"/>
      <c r="H1119" s="453"/>
      <c r="I1119" s="717"/>
      <c r="J1119" s="460"/>
    </row>
    <row r="1120" spans="1:10" ht="15" hidden="1" thickBot="1" x14ac:dyDescent="0.4">
      <c r="A1120" s="454"/>
      <c r="B1120" s="987"/>
      <c r="C1120" s="206"/>
      <c r="D1120" s="601"/>
      <c r="E1120" s="602"/>
      <c r="F1120" s="910">
        <f t="shared" si="15"/>
        <v>0</v>
      </c>
      <c r="G1120" s="203"/>
      <c r="H1120" s="453"/>
      <c r="I1120" s="717"/>
      <c r="J1120" s="460"/>
    </row>
    <row r="1121" spans="1:10" ht="15" hidden="1" thickBot="1" x14ac:dyDescent="0.4">
      <c r="A1121" s="454"/>
      <c r="B1121" s="987"/>
      <c r="C1121" s="206"/>
      <c r="D1121" s="601"/>
      <c r="E1121" s="602"/>
      <c r="F1121" s="910">
        <f t="shared" si="15"/>
        <v>0</v>
      </c>
      <c r="G1121" s="203"/>
      <c r="H1121" s="453"/>
      <c r="I1121" s="717"/>
      <c r="J1121" s="460"/>
    </row>
    <row r="1122" spans="1:10" ht="15" customHeight="1" thickBot="1" x14ac:dyDescent="0.4">
      <c r="A1122" s="454"/>
      <c r="B1122" s="987"/>
      <c r="C1122" s="112" t="s">
        <v>1920</v>
      </c>
      <c r="D1122" s="1000">
        <f>SUM(D1123:D1222)</f>
        <v>0</v>
      </c>
      <c r="E1122" s="1000">
        <f>SUM(E1123:E1222)</f>
        <v>0</v>
      </c>
      <c r="F1122" s="910">
        <f t="shared" si="15"/>
        <v>0</v>
      </c>
      <c r="G1122" s="203"/>
      <c r="H1122" s="453" t="s">
        <v>978</v>
      </c>
      <c r="I1122" s="718">
        <f>Form3!G32+Form3!H32</f>
        <v>0</v>
      </c>
      <c r="J1122" s="460"/>
    </row>
    <row r="1123" spans="1:10" ht="15" customHeight="1" x14ac:dyDescent="0.35">
      <c r="A1123" s="454"/>
      <c r="B1123" s="987"/>
      <c r="C1123" s="1502"/>
      <c r="D1123" s="601"/>
      <c r="E1123" s="602"/>
      <c r="F1123" s="910">
        <f t="shared" si="15"/>
        <v>0</v>
      </c>
      <c r="G1123" s="203"/>
      <c r="H1123" s="453"/>
      <c r="I1123" s="717"/>
      <c r="J1123" s="460"/>
    </row>
    <row r="1124" spans="1:10" ht="15" customHeight="1" x14ac:dyDescent="0.35">
      <c r="A1124" s="454"/>
      <c r="B1124" s="987"/>
      <c r="C1124" s="1502"/>
      <c r="D1124" s="601"/>
      <c r="E1124" s="602"/>
      <c r="F1124" s="910">
        <f t="shared" si="15"/>
        <v>0</v>
      </c>
      <c r="G1124" s="203"/>
      <c r="H1124" s="453"/>
      <c r="I1124" s="717"/>
      <c r="J1124" s="460"/>
    </row>
    <row r="1125" spans="1:10" ht="15" customHeight="1" x14ac:dyDescent="0.35">
      <c r="A1125" s="454"/>
      <c r="B1125" s="987"/>
      <c r="C1125" s="1502"/>
      <c r="D1125" s="601"/>
      <c r="E1125" s="601"/>
      <c r="F1125" s="910">
        <f t="shared" si="15"/>
        <v>0</v>
      </c>
      <c r="G1125" s="203"/>
      <c r="H1125" s="453"/>
      <c r="I1125" s="717"/>
      <c r="J1125" s="460"/>
    </row>
    <row r="1126" spans="1:10" ht="15" customHeight="1" x14ac:dyDescent="0.35">
      <c r="A1126" s="454"/>
      <c r="B1126" s="987"/>
      <c r="C1126" s="1502"/>
      <c r="D1126" s="601"/>
      <c r="E1126" s="601"/>
      <c r="F1126" s="910">
        <f t="shared" si="15"/>
        <v>0</v>
      </c>
      <c r="G1126" s="203"/>
      <c r="H1126" s="453"/>
      <c r="I1126" s="717"/>
      <c r="J1126" s="460"/>
    </row>
    <row r="1127" spans="1:10" ht="15" customHeight="1" x14ac:dyDescent="0.35">
      <c r="A1127" s="454"/>
      <c r="B1127" s="987"/>
      <c r="C1127" s="1502"/>
      <c r="D1127" s="601"/>
      <c r="E1127" s="601"/>
      <c r="F1127" s="910">
        <f t="shared" si="15"/>
        <v>0</v>
      </c>
      <c r="G1127" s="203"/>
      <c r="H1127" s="453"/>
      <c r="I1127" s="717"/>
      <c r="J1127" s="460"/>
    </row>
    <row r="1128" spans="1:10" ht="15" customHeight="1" x14ac:dyDescent="0.35">
      <c r="A1128" s="454"/>
      <c r="B1128" s="987"/>
      <c r="C1128" s="1502"/>
      <c r="D1128" s="601"/>
      <c r="E1128" s="601"/>
      <c r="F1128" s="910">
        <f t="shared" si="15"/>
        <v>0</v>
      </c>
      <c r="G1128" s="203"/>
      <c r="H1128" s="453"/>
      <c r="I1128" s="717"/>
      <c r="J1128" s="460"/>
    </row>
    <row r="1129" spans="1:10" ht="15" customHeight="1" x14ac:dyDescent="0.35">
      <c r="A1129" s="454"/>
      <c r="B1129" s="987"/>
      <c r="C1129" s="1502"/>
      <c r="D1129" s="601"/>
      <c r="E1129" s="601"/>
      <c r="F1129" s="910">
        <f t="shared" si="15"/>
        <v>0</v>
      </c>
      <c r="G1129" s="203"/>
      <c r="H1129" s="453"/>
      <c r="I1129" s="717"/>
      <c r="J1129" s="460"/>
    </row>
    <row r="1130" spans="1:10" ht="15" customHeight="1" x14ac:dyDescent="0.35">
      <c r="A1130" s="454"/>
      <c r="B1130" s="987"/>
      <c r="C1130" s="1502"/>
      <c r="D1130" s="601"/>
      <c r="E1130" s="601"/>
      <c r="F1130" s="910">
        <f t="shared" si="15"/>
        <v>0</v>
      </c>
      <c r="G1130" s="203"/>
      <c r="H1130" s="453"/>
      <c r="I1130" s="717"/>
      <c r="J1130" s="460"/>
    </row>
    <row r="1131" spans="1:10" ht="15" customHeight="1" x14ac:dyDescent="0.35">
      <c r="A1131" s="454"/>
      <c r="B1131" s="987"/>
      <c r="C1131" s="1502"/>
      <c r="D1131" s="601"/>
      <c r="E1131" s="601"/>
      <c r="F1131" s="910">
        <f t="shared" si="15"/>
        <v>0</v>
      </c>
      <c r="G1131" s="203"/>
      <c r="H1131" s="453"/>
      <c r="I1131" s="717"/>
      <c r="J1131" s="460"/>
    </row>
    <row r="1132" spans="1:10" ht="15" customHeight="1" thickBot="1" x14ac:dyDescent="0.4">
      <c r="A1132" s="454"/>
      <c r="B1132" s="987"/>
      <c r="C1132" s="1502"/>
      <c r="D1132" s="601"/>
      <c r="E1132" s="601"/>
      <c r="F1132" s="910">
        <f t="shared" si="15"/>
        <v>0</v>
      </c>
      <c r="G1132" s="203"/>
      <c r="H1132" s="453"/>
      <c r="I1132" s="717"/>
      <c r="J1132" s="460"/>
    </row>
    <row r="1133" spans="1:10" ht="15" hidden="1" thickBot="1" x14ac:dyDescent="0.4">
      <c r="A1133" s="454"/>
      <c r="B1133" s="987"/>
      <c r="C1133" s="206"/>
      <c r="D1133" s="601"/>
      <c r="E1133" s="601"/>
      <c r="F1133" s="910">
        <f t="shared" si="15"/>
        <v>0</v>
      </c>
      <c r="G1133" s="203"/>
      <c r="H1133" s="453"/>
      <c r="I1133" s="717"/>
      <c r="J1133" s="460"/>
    </row>
    <row r="1134" spans="1:10" ht="15" hidden="1" thickBot="1" x14ac:dyDescent="0.4">
      <c r="A1134" s="454"/>
      <c r="B1134" s="987"/>
      <c r="C1134" s="206"/>
      <c r="D1134" s="601"/>
      <c r="E1134" s="602"/>
      <c r="F1134" s="910">
        <f t="shared" si="15"/>
        <v>0</v>
      </c>
      <c r="G1134" s="203"/>
      <c r="H1134" s="453"/>
      <c r="I1134" s="717"/>
      <c r="J1134" s="460"/>
    </row>
    <row r="1135" spans="1:10" ht="15" hidden="1" thickBot="1" x14ac:dyDescent="0.4">
      <c r="A1135" s="454"/>
      <c r="B1135" s="987"/>
      <c r="C1135" s="206"/>
      <c r="D1135" s="601"/>
      <c r="E1135" s="602"/>
      <c r="F1135" s="910">
        <f t="shared" si="15"/>
        <v>0</v>
      </c>
      <c r="G1135" s="203"/>
      <c r="H1135" s="453"/>
      <c r="I1135" s="717"/>
      <c r="J1135" s="460"/>
    </row>
    <row r="1136" spans="1:10" ht="15" hidden="1" thickBot="1" x14ac:dyDescent="0.4">
      <c r="A1136" s="454"/>
      <c r="B1136" s="987"/>
      <c r="C1136" s="206"/>
      <c r="D1136" s="601"/>
      <c r="E1136" s="602"/>
      <c r="F1136" s="910">
        <f t="shared" si="15"/>
        <v>0</v>
      </c>
      <c r="G1136" s="203"/>
      <c r="H1136" s="453"/>
      <c r="I1136" s="717"/>
      <c r="J1136" s="460"/>
    </row>
    <row r="1137" spans="1:10" ht="15" hidden="1" thickBot="1" x14ac:dyDescent="0.4">
      <c r="A1137" s="454"/>
      <c r="B1137" s="987"/>
      <c r="C1137" s="206"/>
      <c r="D1137" s="601"/>
      <c r="E1137" s="602"/>
      <c r="F1137" s="910">
        <f t="shared" si="15"/>
        <v>0</v>
      </c>
      <c r="G1137" s="203"/>
      <c r="H1137" s="453"/>
      <c r="I1137" s="717"/>
      <c r="J1137" s="460"/>
    </row>
    <row r="1138" spans="1:10" ht="15" hidden="1" thickBot="1" x14ac:dyDescent="0.4">
      <c r="A1138" s="454"/>
      <c r="B1138" s="987"/>
      <c r="C1138" s="206"/>
      <c r="D1138" s="601"/>
      <c r="E1138" s="602"/>
      <c r="F1138" s="910">
        <f t="shared" si="15"/>
        <v>0</v>
      </c>
      <c r="G1138" s="203"/>
      <c r="H1138" s="453"/>
      <c r="I1138" s="717"/>
      <c r="J1138" s="460"/>
    </row>
    <row r="1139" spans="1:10" ht="15" hidden="1" thickBot="1" x14ac:dyDescent="0.4">
      <c r="A1139" s="454"/>
      <c r="B1139" s="987"/>
      <c r="C1139" s="206"/>
      <c r="D1139" s="601"/>
      <c r="E1139" s="602"/>
      <c r="F1139" s="910">
        <f t="shared" si="15"/>
        <v>0</v>
      </c>
      <c r="G1139" s="203"/>
      <c r="H1139" s="453"/>
      <c r="I1139" s="717"/>
      <c r="J1139" s="460"/>
    </row>
    <row r="1140" spans="1:10" ht="15" hidden="1" thickBot="1" x14ac:dyDescent="0.4">
      <c r="A1140" s="454"/>
      <c r="B1140" s="987"/>
      <c r="C1140" s="206"/>
      <c r="D1140" s="601"/>
      <c r="E1140" s="602"/>
      <c r="F1140" s="910">
        <f t="shared" ref="F1140:F1203" si="16">D1140+E1140</f>
        <v>0</v>
      </c>
      <c r="G1140" s="203"/>
      <c r="H1140" s="453"/>
      <c r="I1140" s="717"/>
      <c r="J1140" s="460"/>
    </row>
    <row r="1141" spans="1:10" ht="15" hidden="1" thickBot="1" x14ac:dyDescent="0.4">
      <c r="A1141" s="454"/>
      <c r="B1141" s="987"/>
      <c r="C1141" s="206"/>
      <c r="D1141" s="601"/>
      <c r="E1141" s="602"/>
      <c r="F1141" s="910">
        <f t="shared" si="16"/>
        <v>0</v>
      </c>
      <c r="G1141" s="203"/>
      <c r="H1141" s="453"/>
      <c r="I1141" s="717"/>
      <c r="J1141" s="460"/>
    </row>
    <row r="1142" spans="1:10" ht="15" hidden="1" thickBot="1" x14ac:dyDescent="0.4">
      <c r="A1142" s="454"/>
      <c r="B1142" s="987"/>
      <c r="C1142" s="206"/>
      <c r="D1142" s="601"/>
      <c r="E1142" s="602"/>
      <c r="F1142" s="910">
        <f t="shared" si="16"/>
        <v>0</v>
      </c>
      <c r="G1142" s="203"/>
      <c r="H1142" s="453"/>
      <c r="I1142" s="717"/>
      <c r="J1142" s="460"/>
    </row>
    <row r="1143" spans="1:10" ht="15" hidden="1" thickBot="1" x14ac:dyDescent="0.4">
      <c r="A1143" s="454"/>
      <c r="B1143" s="987"/>
      <c r="C1143" s="206"/>
      <c r="D1143" s="601"/>
      <c r="E1143" s="602"/>
      <c r="F1143" s="910">
        <f t="shared" si="16"/>
        <v>0</v>
      </c>
      <c r="G1143" s="203"/>
      <c r="H1143" s="453"/>
      <c r="I1143" s="717"/>
      <c r="J1143" s="460"/>
    </row>
    <row r="1144" spans="1:10" ht="15" hidden="1" thickBot="1" x14ac:dyDescent="0.4">
      <c r="A1144" s="454"/>
      <c r="B1144" s="987"/>
      <c r="C1144" s="206"/>
      <c r="D1144" s="601"/>
      <c r="E1144" s="602"/>
      <c r="F1144" s="910">
        <f t="shared" si="16"/>
        <v>0</v>
      </c>
      <c r="G1144" s="203"/>
      <c r="H1144" s="453"/>
      <c r="I1144" s="717"/>
      <c r="J1144" s="460"/>
    </row>
    <row r="1145" spans="1:10" ht="15" hidden="1" thickBot="1" x14ac:dyDescent="0.4">
      <c r="A1145" s="454"/>
      <c r="B1145" s="987"/>
      <c r="C1145" s="206"/>
      <c r="D1145" s="601"/>
      <c r="E1145" s="602"/>
      <c r="F1145" s="910">
        <f t="shared" si="16"/>
        <v>0</v>
      </c>
      <c r="G1145" s="203"/>
      <c r="H1145" s="453"/>
      <c r="I1145" s="717"/>
      <c r="J1145" s="460"/>
    </row>
    <row r="1146" spans="1:10" ht="15" hidden="1" thickBot="1" x14ac:dyDescent="0.4">
      <c r="A1146" s="454"/>
      <c r="B1146" s="987"/>
      <c r="C1146" s="206"/>
      <c r="D1146" s="601"/>
      <c r="E1146" s="602"/>
      <c r="F1146" s="910">
        <f t="shared" si="16"/>
        <v>0</v>
      </c>
      <c r="G1146" s="203"/>
      <c r="H1146" s="453"/>
      <c r="I1146" s="717"/>
      <c r="J1146" s="460"/>
    </row>
    <row r="1147" spans="1:10" ht="15" hidden="1" thickBot="1" x14ac:dyDescent="0.4">
      <c r="A1147" s="454"/>
      <c r="B1147" s="987"/>
      <c r="C1147" s="206"/>
      <c r="D1147" s="601"/>
      <c r="E1147" s="602"/>
      <c r="F1147" s="910">
        <f t="shared" si="16"/>
        <v>0</v>
      </c>
      <c r="G1147" s="203"/>
      <c r="H1147" s="453"/>
      <c r="I1147" s="717"/>
      <c r="J1147" s="460"/>
    </row>
    <row r="1148" spans="1:10" ht="15" hidden="1" thickBot="1" x14ac:dyDescent="0.4">
      <c r="A1148" s="454"/>
      <c r="B1148" s="987"/>
      <c r="C1148" s="206"/>
      <c r="D1148" s="601"/>
      <c r="E1148" s="602"/>
      <c r="F1148" s="910">
        <f t="shared" si="16"/>
        <v>0</v>
      </c>
      <c r="G1148" s="203"/>
      <c r="H1148" s="453"/>
      <c r="I1148" s="717"/>
      <c r="J1148" s="460"/>
    </row>
    <row r="1149" spans="1:10" ht="15" hidden="1" thickBot="1" x14ac:dyDescent="0.4">
      <c r="A1149" s="454"/>
      <c r="B1149" s="987"/>
      <c r="C1149" s="206"/>
      <c r="D1149" s="601"/>
      <c r="E1149" s="602"/>
      <c r="F1149" s="910">
        <f t="shared" si="16"/>
        <v>0</v>
      </c>
      <c r="G1149" s="203"/>
      <c r="H1149" s="453"/>
      <c r="I1149" s="717"/>
      <c r="J1149" s="460"/>
    </row>
    <row r="1150" spans="1:10" ht="15" hidden="1" thickBot="1" x14ac:dyDescent="0.4">
      <c r="A1150" s="454"/>
      <c r="B1150" s="987"/>
      <c r="C1150" s="206"/>
      <c r="D1150" s="601"/>
      <c r="E1150" s="602"/>
      <c r="F1150" s="910">
        <f t="shared" si="16"/>
        <v>0</v>
      </c>
      <c r="G1150" s="203"/>
      <c r="H1150" s="453"/>
      <c r="I1150" s="717"/>
      <c r="J1150" s="460"/>
    </row>
    <row r="1151" spans="1:10" ht="15" hidden="1" thickBot="1" x14ac:dyDescent="0.4">
      <c r="A1151" s="454"/>
      <c r="B1151" s="987"/>
      <c r="C1151" s="206"/>
      <c r="D1151" s="601"/>
      <c r="E1151" s="602"/>
      <c r="F1151" s="910">
        <f t="shared" si="16"/>
        <v>0</v>
      </c>
      <c r="G1151" s="203"/>
      <c r="H1151" s="453"/>
      <c r="I1151" s="717"/>
      <c r="J1151" s="460"/>
    </row>
    <row r="1152" spans="1:10" ht="15" hidden="1" thickBot="1" x14ac:dyDescent="0.4">
      <c r="A1152" s="454"/>
      <c r="B1152" s="987"/>
      <c r="C1152" s="206"/>
      <c r="D1152" s="601"/>
      <c r="E1152" s="602"/>
      <c r="F1152" s="910">
        <f t="shared" si="16"/>
        <v>0</v>
      </c>
      <c r="G1152" s="203"/>
      <c r="H1152" s="453"/>
      <c r="I1152" s="717"/>
      <c r="J1152" s="460"/>
    </row>
    <row r="1153" spans="1:10" ht="15" hidden="1" thickBot="1" x14ac:dyDescent="0.4">
      <c r="A1153" s="454"/>
      <c r="B1153" s="987"/>
      <c r="C1153" s="206"/>
      <c r="D1153" s="601"/>
      <c r="E1153" s="602"/>
      <c r="F1153" s="910">
        <f t="shared" si="16"/>
        <v>0</v>
      </c>
      <c r="G1153" s="203"/>
      <c r="H1153" s="453"/>
      <c r="I1153" s="717"/>
      <c r="J1153" s="460"/>
    </row>
    <row r="1154" spans="1:10" ht="15" hidden="1" thickBot="1" x14ac:dyDescent="0.4">
      <c r="A1154" s="454"/>
      <c r="B1154" s="987"/>
      <c r="C1154" s="206"/>
      <c r="D1154" s="601"/>
      <c r="E1154" s="602"/>
      <c r="F1154" s="910">
        <f t="shared" si="16"/>
        <v>0</v>
      </c>
      <c r="G1154" s="203"/>
      <c r="H1154" s="453"/>
      <c r="I1154" s="717"/>
      <c r="J1154" s="460"/>
    </row>
    <row r="1155" spans="1:10" ht="15" hidden="1" thickBot="1" x14ac:dyDescent="0.4">
      <c r="A1155" s="454"/>
      <c r="B1155" s="987"/>
      <c r="C1155" s="206"/>
      <c r="D1155" s="601"/>
      <c r="E1155" s="602"/>
      <c r="F1155" s="910">
        <f t="shared" si="16"/>
        <v>0</v>
      </c>
      <c r="G1155" s="203"/>
      <c r="H1155" s="453"/>
      <c r="I1155" s="717"/>
      <c r="J1155" s="460"/>
    </row>
    <row r="1156" spans="1:10" ht="15" hidden="1" thickBot="1" x14ac:dyDescent="0.4">
      <c r="A1156" s="454"/>
      <c r="B1156" s="987"/>
      <c r="C1156" s="206"/>
      <c r="D1156" s="601"/>
      <c r="E1156" s="602"/>
      <c r="F1156" s="910">
        <f t="shared" si="16"/>
        <v>0</v>
      </c>
      <c r="G1156" s="203"/>
      <c r="H1156" s="453"/>
      <c r="I1156" s="717"/>
      <c r="J1156" s="460"/>
    </row>
    <row r="1157" spans="1:10" ht="15" hidden="1" thickBot="1" x14ac:dyDescent="0.4">
      <c r="A1157" s="454"/>
      <c r="B1157" s="987"/>
      <c r="C1157" s="206"/>
      <c r="D1157" s="601"/>
      <c r="E1157" s="602"/>
      <c r="F1157" s="910">
        <f t="shared" si="16"/>
        <v>0</v>
      </c>
      <c r="G1157" s="203"/>
      <c r="H1157" s="453"/>
      <c r="I1157" s="717"/>
      <c r="J1157" s="460"/>
    </row>
    <row r="1158" spans="1:10" ht="15" hidden="1" thickBot="1" x14ac:dyDescent="0.4">
      <c r="A1158" s="454"/>
      <c r="B1158" s="987"/>
      <c r="C1158" s="206"/>
      <c r="D1158" s="601"/>
      <c r="E1158" s="602"/>
      <c r="F1158" s="910">
        <f t="shared" si="16"/>
        <v>0</v>
      </c>
      <c r="G1158" s="203"/>
      <c r="H1158" s="453"/>
      <c r="I1158" s="717"/>
      <c r="J1158" s="460"/>
    </row>
    <row r="1159" spans="1:10" ht="15" hidden="1" thickBot="1" x14ac:dyDescent="0.4">
      <c r="A1159" s="454"/>
      <c r="B1159" s="987"/>
      <c r="C1159" s="206"/>
      <c r="D1159" s="601"/>
      <c r="E1159" s="602"/>
      <c r="F1159" s="910">
        <f t="shared" si="16"/>
        <v>0</v>
      </c>
      <c r="G1159" s="203"/>
      <c r="H1159" s="453"/>
      <c r="I1159" s="717"/>
      <c r="J1159" s="460"/>
    </row>
    <row r="1160" spans="1:10" ht="15" hidden="1" thickBot="1" x14ac:dyDescent="0.4">
      <c r="A1160" s="454"/>
      <c r="B1160" s="987"/>
      <c r="C1160" s="206"/>
      <c r="D1160" s="601"/>
      <c r="E1160" s="602"/>
      <c r="F1160" s="910">
        <f t="shared" si="16"/>
        <v>0</v>
      </c>
      <c r="G1160" s="203"/>
      <c r="H1160" s="453"/>
      <c r="I1160" s="717"/>
      <c r="J1160" s="460"/>
    </row>
    <row r="1161" spans="1:10" ht="15" hidden="1" thickBot="1" x14ac:dyDescent="0.4">
      <c r="A1161" s="454"/>
      <c r="B1161" s="987"/>
      <c r="C1161" s="206"/>
      <c r="D1161" s="601"/>
      <c r="E1161" s="602"/>
      <c r="F1161" s="910">
        <f t="shared" si="16"/>
        <v>0</v>
      </c>
      <c r="G1161" s="203"/>
      <c r="H1161" s="453"/>
      <c r="I1161" s="717"/>
      <c r="J1161" s="460"/>
    </row>
    <row r="1162" spans="1:10" ht="15" hidden="1" thickBot="1" x14ac:dyDescent="0.4">
      <c r="A1162" s="454"/>
      <c r="B1162" s="987"/>
      <c r="C1162" s="206"/>
      <c r="D1162" s="601"/>
      <c r="E1162" s="602"/>
      <c r="F1162" s="910">
        <f t="shared" si="16"/>
        <v>0</v>
      </c>
      <c r="G1162" s="203"/>
      <c r="H1162" s="453"/>
      <c r="I1162" s="717"/>
      <c r="J1162" s="460"/>
    </row>
    <row r="1163" spans="1:10" ht="15" hidden="1" thickBot="1" x14ac:dyDescent="0.4">
      <c r="A1163" s="454"/>
      <c r="B1163" s="987"/>
      <c r="C1163" s="206"/>
      <c r="D1163" s="601"/>
      <c r="E1163" s="602"/>
      <c r="F1163" s="910">
        <f t="shared" si="16"/>
        <v>0</v>
      </c>
      <c r="G1163" s="203"/>
      <c r="H1163" s="453"/>
      <c r="I1163" s="717"/>
      <c r="J1163" s="460"/>
    </row>
    <row r="1164" spans="1:10" ht="15" hidden="1" thickBot="1" x14ac:dyDescent="0.4">
      <c r="A1164" s="454"/>
      <c r="B1164" s="987"/>
      <c r="C1164" s="206"/>
      <c r="D1164" s="601"/>
      <c r="E1164" s="602"/>
      <c r="F1164" s="910">
        <f t="shared" si="16"/>
        <v>0</v>
      </c>
      <c r="G1164" s="203"/>
      <c r="H1164" s="453"/>
      <c r="I1164" s="717"/>
      <c r="J1164" s="460"/>
    </row>
    <row r="1165" spans="1:10" ht="15" hidden="1" thickBot="1" x14ac:dyDescent="0.4">
      <c r="A1165" s="454"/>
      <c r="B1165" s="987"/>
      <c r="C1165" s="206"/>
      <c r="D1165" s="601"/>
      <c r="E1165" s="602"/>
      <c r="F1165" s="910">
        <f t="shared" si="16"/>
        <v>0</v>
      </c>
      <c r="G1165" s="203"/>
      <c r="H1165" s="453"/>
      <c r="I1165" s="717"/>
      <c r="J1165" s="460"/>
    </row>
    <row r="1166" spans="1:10" ht="15" hidden="1" thickBot="1" x14ac:dyDescent="0.4">
      <c r="A1166" s="454"/>
      <c r="B1166" s="987"/>
      <c r="C1166" s="206"/>
      <c r="D1166" s="601"/>
      <c r="E1166" s="602"/>
      <c r="F1166" s="910">
        <f t="shared" si="16"/>
        <v>0</v>
      </c>
      <c r="G1166" s="203"/>
      <c r="H1166" s="453"/>
      <c r="I1166" s="717"/>
      <c r="J1166" s="460"/>
    </row>
    <row r="1167" spans="1:10" ht="15" hidden="1" thickBot="1" x14ac:dyDescent="0.4">
      <c r="A1167" s="454"/>
      <c r="B1167" s="987"/>
      <c r="C1167" s="206"/>
      <c r="D1167" s="601"/>
      <c r="E1167" s="602"/>
      <c r="F1167" s="910">
        <f t="shared" si="16"/>
        <v>0</v>
      </c>
      <c r="G1167" s="203"/>
      <c r="H1167" s="453"/>
      <c r="I1167" s="717"/>
      <c r="J1167" s="460"/>
    </row>
    <row r="1168" spans="1:10" ht="15" hidden="1" thickBot="1" x14ac:dyDescent="0.4">
      <c r="A1168" s="454"/>
      <c r="B1168" s="987"/>
      <c r="C1168" s="206"/>
      <c r="D1168" s="601"/>
      <c r="E1168" s="602"/>
      <c r="F1168" s="910">
        <f t="shared" si="16"/>
        <v>0</v>
      </c>
      <c r="G1168" s="203"/>
      <c r="H1168" s="453"/>
      <c r="I1168" s="717"/>
      <c r="J1168" s="460"/>
    </row>
    <row r="1169" spans="1:10" ht="15" hidden="1" thickBot="1" x14ac:dyDescent="0.4">
      <c r="A1169" s="454"/>
      <c r="B1169" s="987"/>
      <c r="C1169" s="206"/>
      <c r="D1169" s="601"/>
      <c r="E1169" s="602"/>
      <c r="F1169" s="910">
        <f t="shared" si="16"/>
        <v>0</v>
      </c>
      <c r="G1169" s="203"/>
      <c r="H1169" s="453"/>
      <c r="I1169" s="717"/>
      <c r="J1169" s="460"/>
    </row>
    <row r="1170" spans="1:10" ht="15" hidden="1" thickBot="1" x14ac:dyDescent="0.4">
      <c r="A1170" s="454"/>
      <c r="B1170" s="987"/>
      <c r="C1170" s="206"/>
      <c r="D1170" s="601"/>
      <c r="E1170" s="602"/>
      <c r="F1170" s="910">
        <f t="shared" si="16"/>
        <v>0</v>
      </c>
      <c r="G1170" s="203"/>
      <c r="H1170" s="453"/>
      <c r="I1170" s="717"/>
      <c r="J1170" s="460"/>
    </row>
    <row r="1171" spans="1:10" ht="15" hidden="1" thickBot="1" x14ac:dyDescent="0.4">
      <c r="A1171" s="454"/>
      <c r="B1171" s="987"/>
      <c r="C1171" s="206"/>
      <c r="D1171" s="601"/>
      <c r="E1171" s="602"/>
      <c r="F1171" s="910">
        <f t="shared" si="16"/>
        <v>0</v>
      </c>
      <c r="G1171" s="203"/>
      <c r="H1171" s="453"/>
      <c r="I1171" s="717"/>
      <c r="J1171" s="460"/>
    </row>
    <row r="1172" spans="1:10" ht="15" hidden="1" thickBot="1" x14ac:dyDescent="0.4">
      <c r="A1172" s="454"/>
      <c r="B1172" s="987"/>
      <c r="C1172" s="206"/>
      <c r="D1172" s="601"/>
      <c r="E1172" s="602"/>
      <c r="F1172" s="910">
        <f t="shared" si="16"/>
        <v>0</v>
      </c>
      <c r="G1172" s="203"/>
      <c r="H1172" s="453"/>
      <c r="I1172" s="717"/>
      <c r="J1172" s="460"/>
    </row>
    <row r="1173" spans="1:10" ht="15" hidden="1" thickBot="1" x14ac:dyDescent="0.4">
      <c r="A1173" s="454"/>
      <c r="B1173" s="987"/>
      <c r="C1173" s="206"/>
      <c r="D1173" s="601"/>
      <c r="E1173" s="602"/>
      <c r="F1173" s="910">
        <f t="shared" si="16"/>
        <v>0</v>
      </c>
      <c r="G1173" s="203"/>
      <c r="H1173" s="453"/>
      <c r="I1173" s="717"/>
      <c r="J1173" s="460"/>
    </row>
    <row r="1174" spans="1:10" ht="15" hidden="1" thickBot="1" x14ac:dyDescent="0.4">
      <c r="A1174" s="454"/>
      <c r="B1174" s="987"/>
      <c r="C1174" s="206"/>
      <c r="D1174" s="601"/>
      <c r="E1174" s="602"/>
      <c r="F1174" s="910">
        <f t="shared" si="16"/>
        <v>0</v>
      </c>
      <c r="G1174" s="203"/>
      <c r="H1174" s="453"/>
      <c r="I1174" s="717"/>
      <c r="J1174" s="460"/>
    </row>
    <row r="1175" spans="1:10" ht="15" hidden="1" thickBot="1" x14ac:dyDescent="0.4">
      <c r="A1175" s="454"/>
      <c r="B1175" s="987"/>
      <c r="C1175" s="206"/>
      <c r="D1175" s="601"/>
      <c r="E1175" s="602"/>
      <c r="F1175" s="910">
        <f t="shared" si="16"/>
        <v>0</v>
      </c>
      <c r="G1175" s="203"/>
      <c r="H1175" s="453"/>
      <c r="I1175" s="717"/>
      <c r="J1175" s="460"/>
    </row>
    <row r="1176" spans="1:10" ht="15" hidden="1" thickBot="1" x14ac:dyDescent="0.4">
      <c r="A1176" s="454"/>
      <c r="B1176" s="987"/>
      <c r="C1176" s="206"/>
      <c r="D1176" s="601"/>
      <c r="E1176" s="602"/>
      <c r="F1176" s="910">
        <f t="shared" si="16"/>
        <v>0</v>
      </c>
      <c r="G1176" s="203"/>
      <c r="H1176" s="453"/>
      <c r="I1176" s="717"/>
      <c r="J1176" s="460"/>
    </row>
    <row r="1177" spans="1:10" ht="15" hidden="1" thickBot="1" x14ac:dyDescent="0.4">
      <c r="A1177" s="454"/>
      <c r="B1177" s="987"/>
      <c r="C1177" s="206"/>
      <c r="D1177" s="601"/>
      <c r="E1177" s="602"/>
      <c r="F1177" s="910">
        <f t="shared" si="16"/>
        <v>0</v>
      </c>
      <c r="G1177" s="203"/>
      <c r="H1177" s="453"/>
      <c r="I1177" s="717"/>
      <c r="J1177" s="460"/>
    </row>
    <row r="1178" spans="1:10" ht="15" hidden="1" thickBot="1" x14ac:dyDescent="0.4">
      <c r="A1178" s="454"/>
      <c r="B1178" s="987"/>
      <c r="C1178" s="206"/>
      <c r="D1178" s="601"/>
      <c r="E1178" s="602"/>
      <c r="F1178" s="910">
        <f t="shared" si="16"/>
        <v>0</v>
      </c>
      <c r="G1178" s="203"/>
      <c r="H1178" s="453"/>
      <c r="I1178" s="717"/>
      <c r="J1178" s="460"/>
    </row>
    <row r="1179" spans="1:10" ht="15" hidden="1" thickBot="1" x14ac:dyDescent="0.4">
      <c r="A1179" s="454"/>
      <c r="B1179" s="987"/>
      <c r="C1179" s="206"/>
      <c r="D1179" s="601"/>
      <c r="E1179" s="602"/>
      <c r="F1179" s="910">
        <f t="shared" si="16"/>
        <v>0</v>
      </c>
      <c r="G1179" s="203"/>
      <c r="H1179" s="453"/>
      <c r="I1179" s="717"/>
      <c r="J1179" s="460"/>
    </row>
    <row r="1180" spans="1:10" ht="15" hidden="1" thickBot="1" x14ac:dyDescent="0.4">
      <c r="A1180" s="454"/>
      <c r="B1180" s="987"/>
      <c r="C1180" s="206"/>
      <c r="D1180" s="601"/>
      <c r="E1180" s="602"/>
      <c r="F1180" s="910">
        <f t="shared" si="16"/>
        <v>0</v>
      </c>
      <c r="G1180" s="203"/>
      <c r="H1180" s="453"/>
      <c r="I1180" s="717"/>
      <c r="J1180" s="460"/>
    </row>
    <row r="1181" spans="1:10" ht="15" hidden="1" thickBot="1" x14ac:dyDescent="0.4">
      <c r="A1181" s="454"/>
      <c r="B1181" s="987"/>
      <c r="C1181" s="206"/>
      <c r="D1181" s="601"/>
      <c r="E1181" s="602"/>
      <c r="F1181" s="910">
        <f t="shared" si="16"/>
        <v>0</v>
      </c>
      <c r="G1181" s="203"/>
      <c r="H1181" s="453"/>
      <c r="I1181" s="717"/>
      <c r="J1181" s="460"/>
    </row>
    <row r="1182" spans="1:10" ht="15" hidden="1" thickBot="1" x14ac:dyDescent="0.4">
      <c r="A1182" s="454"/>
      <c r="B1182" s="987"/>
      <c r="C1182" s="206"/>
      <c r="D1182" s="601"/>
      <c r="E1182" s="602"/>
      <c r="F1182" s="910">
        <f t="shared" si="16"/>
        <v>0</v>
      </c>
      <c r="G1182" s="203"/>
      <c r="H1182" s="453"/>
      <c r="I1182" s="717"/>
      <c r="J1182" s="460"/>
    </row>
    <row r="1183" spans="1:10" ht="15" hidden="1" thickBot="1" x14ac:dyDescent="0.4">
      <c r="A1183" s="454"/>
      <c r="B1183" s="987"/>
      <c r="C1183" s="206"/>
      <c r="D1183" s="601"/>
      <c r="E1183" s="602"/>
      <c r="F1183" s="910">
        <f t="shared" si="16"/>
        <v>0</v>
      </c>
      <c r="G1183" s="203"/>
      <c r="H1183" s="453"/>
      <c r="I1183" s="717"/>
      <c r="J1183" s="460"/>
    </row>
    <row r="1184" spans="1:10" ht="15" hidden="1" thickBot="1" x14ac:dyDescent="0.4">
      <c r="A1184" s="454"/>
      <c r="B1184" s="987"/>
      <c r="C1184" s="206"/>
      <c r="D1184" s="601"/>
      <c r="E1184" s="602"/>
      <c r="F1184" s="910">
        <f t="shared" si="16"/>
        <v>0</v>
      </c>
      <c r="G1184" s="203"/>
      <c r="H1184" s="453"/>
      <c r="I1184" s="717"/>
      <c r="J1184" s="460"/>
    </row>
    <row r="1185" spans="1:10" ht="15" hidden="1" thickBot="1" x14ac:dyDescent="0.4">
      <c r="A1185" s="454"/>
      <c r="B1185" s="987"/>
      <c r="C1185" s="206"/>
      <c r="D1185" s="601"/>
      <c r="E1185" s="602"/>
      <c r="F1185" s="910">
        <f t="shared" si="16"/>
        <v>0</v>
      </c>
      <c r="G1185" s="203"/>
      <c r="H1185" s="453"/>
      <c r="I1185" s="717"/>
      <c r="J1185" s="460"/>
    </row>
    <row r="1186" spans="1:10" ht="15" hidden="1" thickBot="1" x14ac:dyDescent="0.4">
      <c r="A1186" s="454"/>
      <c r="B1186" s="987"/>
      <c r="C1186" s="206"/>
      <c r="D1186" s="601"/>
      <c r="E1186" s="602"/>
      <c r="F1186" s="910">
        <f t="shared" si="16"/>
        <v>0</v>
      </c>
      <c r="G1186" s="203"/>
      <c r="H1186" s="453"/>
      <c r="I1186" s="717"/>
      <c r="J1186" s="460"/>
    </row>
    <row r="1187" spans="1:10" ht="15" hidden="1" thickBot="1" x14ac:dyDescent="0.4">
      <c r="A1187" s="454"/>
      <c r="B1187" s="987"/>
      <c r="C1187" s="206"/>
      <c r="D1187" s="601"/>
      <c r="E1187" s="602"/>
      <c r="F1187" s="910">
        <f t="shared" si="16"/>
        <v>0</v>
      </c>
      <c r="G1187" s="203"/>
      <c r="H1187" s="453"/>
      <c r="I1187" s="717"/>
      <c r="J1187" s="460"/>
    </row>
    <row r="1188" spans="1:10" ht="15" hidden="1" thickBot="1" x14ac:dyDescent="0.4">
      <c r="A1188" s="454"/>
      <c r="B1188" s="987"/>
      <c r="C1188" s="206"/>
      <c r="D1188" s="601"/>
      <c r="E1188" s="602"/>
      <c r="F1188" s="910">
        <f t="shared" si="16"/>
        <v>0</v>
      </c>
      <c r="G1188" s="203"/>
      <c r="H1188" s="453"/>
      <c r="I1188" s="717"/>
      <c r="J1188" s="460"/>
    </row>
    <row r="1189" spans="1:10" ht="15" hidden="1" thickBot="1" x14ac:dyDescent="0.4">
      <c r="A1189" s="454"/>
      <c r="B1189" s="987"/>
      <c r="C1189" s="206"/>
      <c r="D1189" s="601"/>
      <c r="E1189" s="602"/>
      <c r="F1189" s="910">
        <f t="shared" si="16"/>
        <v>0</v>
      </c>
      <c r="G1189" s="203"/>
      <c r="H1189" s="453"/>
      <c r="I1189" s="717"/>
      <c r="J1189" s="460"/>
    </row>
    <row r="1190" spans="1:10" ht="15" hidden="1" thickBot="1" x14ac:dyDescent="0.4">
      <c r="A1190" s="454"/>
      <c r="B1190" s="987"/>
      <c r="C1190" s="206"/>
      <c r="D1190" s="601"/>
      <c r="E1190" s="602"/>
      <c r="F1190" s="910">
        <f t="shared" si="16"/>
        <v>0</v>
      </c>
      <c r="G1190" s="203"/>
      <c r="H1190" s="453"/>
      <c r="I1190" s="717"/>
      <c r="J1190" s="460"/>
    </row>
    <row r="1191" spans="1:10" ht="15" hidden="1" thickBot="1" x14ac:dyDescent="0.4">
      <c r="A1191" s="454"/>
      <c r="B1191" s="987"/>
      <c r="C1191" s="206"/>
      <c r="D1191" s="601"/>
      <c r="E1191" s="602"/>
      <c r="F1191" s="910">
        <f t="shared" si="16"/>
        <v>0</v>
      </c>
      <c r="G1191" s="203"/>
      <c r="H1191" s="453"/>
      <c r="I1191" s="717"/>
      <c r="J1191" s="460"/>
    </row>
    <row r="1192" spans="1:10" ht="15" hidden="1" thickBot="1" x14ac:dyDescent="0.4">
      <c r="A1192" s="454"/>
      <c r="B1192" s="987"/>
      <c r="C1192" s="206"/>
      <c r="D1192" s="601"/>
      <c r="E1192" s="602"/>
      <c r="F1192" s="910">
        <f t="shared" si="16"/>
        <v>0</v>
      </c>
      <c r="G1192" s="203"/>
      <c r="H1192" s="453"/>
      <c r="I1192" s="717"/>
      <c r="J1192" s="460"/>
    </row>
    <row r="1193" spans="1:10" ht="15" hidden="1" thickBot="1" x14ac:dyDescent="0.4">
      <c r="A1193" s="454"/>
      <c r="B1193" s="987"/>
      <c r="C1193" s="206"/>
      <c r="D1193" s="601"/>
      <c r="E1193" s="602"/>
      <c r="F1193" s="910">
        <f t="shared" si="16"/>
        <v>0</v>
      </c>
      <c r="G1193" s="203"/>
      <c r="H1193" s="453"/>
      <c r="I1193" s="717"/>
      <c r="J1193" s="460"/>
    </row>
    <row r="1194" spans="1:10" ht="15" hidden="1" thickBot="1" x14ac:dyDescent="0.4">
      <c r="A1194" s="454"/>
      <c r="B1194" s="987"/>
      <c r="C1194" s="206"/>
      <c r="D1194" s="601"/>
      <c r="E1194" s="602"/>
      <c r="F1194" s="910">
        <f t="shared" si="16"/>
        <v>0</v>
      </c>
      <c r="G1194" s="203"/>
      <c r="H1194" s="453"/>
      <c r="I1194" s="717"/>
      <c r="J1194" s="460"/>
    </row>
    <row r="1195" spans="1:10" ht="15" hidden="1" thickBot="1" x14ac:dyDescent="0.4">
      <c r="A1195" s="454"/>
      <c r="B1195" s="987"/>
      <c r="C1195" s="206"/>
      <c r="D1195" s="601"/>
      <c r="E1195" s="602"/>
      <c r="F1195" s="910">
        <f t="shared" si="16"/>
        <v>0</v>
      </c>
      <c r="G1195" s="203"/>
      <c r="H1195" s="453"/>
      <c r="I1195" s="717"/>
      <c r="J1195" s="460"/>
    </row>
    <row r="1196" spans="1:10" ht="15" hidden="1" thickBot="1" x14ac:dyDescent="0.4">
      <c r="A1196" s="454"/>
      <c r="B1196" s="987"/>
      <c r="C1196" s="206"/>
      <c r="D1196" s="601"/>
      <c r="E1196" s="602"/>
      <c r="F1196" s="910">
        <f t="shared" si="16"/>
        <v>0</v>
      </c>
      <c r="G1196" s="203"/>
      <c r="H1196" s="453"/>
      <c r="I1196" s="717"/>
      <c r="J1196" s="460"/>
    </row>
    <row r="1197" spans="1:10" ht="15" hidden="1" thickBot="1" x14ac:dyDescent="0.4">
      <c r="A1197" s="454"/>
      <c r="B1197" s="987"/>
      <c r="C1197" s="206"/>
      <c r="D1197" s="601"/>
      <c r="E1197" s="602"/>
      <c r="F1197" s="910">
        <f t="shared" si="16"/>
        <v>0</v>
      </c>
      <c r="G1197" s="203"/>
      <c r="H1197" s="453"/>
      <c r="I1197" s="717"/>
      <c r="J1197" s="460"/>
    </row>
    <row r="1198" spans="1:10" ht="15" hidden="1" thickBot="1" x14ac:dyDescent="0.4">
      <c r="A1198" s="454"/>
      <c r="B1198" s="987"/>
      <c r="C1198" s="206"/>
      <c r="D1198" s="601"/>
      <c r="E1198" s="602"/>
      <c r="F1198" s="910">
        <f t="shared" si="16"/>
        <v>0</v>
      </c>
      <c r="G1198" s="203"/>
      <c r="H1198" s="453"/>
      <c r="I1198" s="717"/>
      <c r="J1198" s="460"/>
    </row>
    <row r="1199" spans="1:10" ht="15" hidden="1" thickBot="1" x14ac:dyDescent="0.4">
      <c r="A1199" s="454"/>
      <c r="B1199" s="987"/>
      <c r="C1199" s="206"/>
      <c r="D1199" s="601"/>
      <c r="E1199" s="602"/>
      <c r="F1199" s="910">
        <f t="shared" si="16"/>
        <v>0</v>
      </c>
      <c r="G1199" s="203"/>
      <c r="H1199" s="453"/>
      <c r="I1199" s="717"/>
      <c r="J1199" s="460"/>
    </row>
    <row r="1200" spans="1:10" ht="15" hidden="1" thickBot="1" x14ac:dyDescent="0.4">
      <c r="A1200" s="454"/>
      <c r="B1200" s="987"/>
      <c r="C1200" s="206"/>
      <c r="D1200" s="601"/>
      <c r="E1200" s="602"/>
      <c r="F1200" s="910">
        <f t="shared" si="16"/>
        <v>0</v>
      </c>
      <c r="G1200" s="203"/>
      <c r="H1200" s="453"/>
      <c r="I1200" s="717"/>
      <c r="J1200" s="460"/>
    </row>
    <row r="1201" spans="1:10" ht="15" hidden="1" thickBot="1" x14ac:dyDescent="0.4">
      <c r="A1201" s="454"/>
      <c r="B1201" s="987"/>
      <c r="C1201" s="206"/>
      <c r="D1201" s="601"/>
      <c r="E1201" s="602"/>
      <c r="F1201" s="910">
        <f t="shared" si="16"/>
        <v>0</v>
      </c>
      <c r="G1201" s="203"/>
      <c r="H1201" s="453"/>
      <c r="I1201" s="717"/>
      <c r="J1201" s="460"/>
    </row>
    <row r="1202" spans="1:10" ht="15" hidden="1" thickBot="1" x14ac:dyDescent="0.4">
      <c r="A1202" s="454"/>
      <c r="B1202" s="987"/>
      <c r="C1202" s="206"/>
      <c r="D1202" s="601"/>
      <c r="E1202" s="602"/>
      <c r="F1202" s="910">
        <f t="shared" si="16"/>
        <v>0</v>
      </c>
      <c r="G1202" s="203"/>
      <c r="H1202" s="453"/>
      <c r="I1202" s="717"/>
      <c r="J1202" s="460"/>
    </row>
    <row r="1203" spans="1:10" ht="15" hidden="1" thickBot="1" x14ac:dyDescent="0.4">
      <c r="A1203" s="454"/>
      <c r="B1203" s="987"/>
      <c r="C1203" s="206"/>
      <c r="D1203" s="601"/>
      <c r="E1203" s="602"/>
      <c r="F1203" s="910">
        <f t="shared" si="16"/>
        <v>0</v>
      </c>
      <c r="G1203" s="203"/>
      <c r="H1203" s="453"/>
      <c r="I1203" s="717"/>
      <c r="J1203" s="460"/>
    </row>
    <row r="1204" spans="1:10" ht="15" hidden="1" thickBot="1" x14ac:dyDescent="0.4">
      <c r="A1204" s="454"/>
      <c r="B1204" s="987"/>
      <c r="C1204" s="206"/>
      <c r="D1204" s="601"/>
      <c r="E1204" s="602"/>
      <c r="F1204" s="910">
        <f t="shared" ref="F1204:F1267" si="17">D1204+E1204</f>
        <v>0</v>
      </c>
      <c r="G1204" s="203"/>
      <c r="H1204" s="453"/>
      <c r="I1204" s="717"/>
      <c r="J1204" s="460"/>
    </row>
    <row r="1205" spans="1:10" ht="15" hidden="1" thickBot="1" x14ac:dyDescent="0.4">
      <c r="A1205" s="454"/>
      <c r="B1205" s="987"/>
      <c r="C1205" s="206"/>
      <c r="D1205" s="601"/>
      <c r="E1205" s="602"/>
      <c r="F1205" s="910">
        <f t="shared" si="17"/>
        <v>0</v>
      </c>
      <c r="G1205" s="203"/>
      <c r="H1205" s="453"/>
      <c r="I1205" s="717"/>
      <c r="J1205" s="460"/>
    </row>
    <row r="1206" spans="1:10" ht="15" hidden="1" thickBot="1" x14ac:dyDescent="0.4">
      <c r="A1206" s="454"/>
      <c r="B1206" s="987"/>
      <c r="C1206" s="206"/>
      <c r="D1206" s="601"/>
      <c r="E1206" s="602"/>
      <c r="F1206" s="910">
        <f t="shared" si="17"/>
        <v>0</v>
      </c>
      <c r="G1206" s="203"/>
      <c r="H1206" s="453"/>
      <c r="I1206" s="717"/>
      <c r="J1206" s="460"/>
    </row>
    <row r="1207" spans="1:10" ht="15" hidden="1" thickBot="1" x14ac:dyDescent="0.4">
      <c r="A1207" s="454"/>
      <c r="B1207" s="987"/>
      <c r="C1207" s="206"/>
      <c r="D1207" s="601"/>
      <c r="E1207" s="602"/>
      <c r="F1207" s="910">
        <f t="shared" si="17"/>
        <v>0</v>
      </c>
      <c r="G1207" s="203"/>
      <c r="H1207" s="453"/>
      <c r="I1207" s="717"/>
      <c r="J1207" s="460"/>
    </row>
    <row r="1208" spans="1:10" ht="15" hidden="1" thickBot="1" x14ac:dyDescent="0.4">
      <c r="A1208" s="454"/>
      <c r="B1208" s="987"/>
      <c r="C1208" s="206"/>
      <c r="D1208" s="601"/>
      <c r="E1208" s="602"/>
      <c r="F1208" s="910">
        <f t="shared" si="17"/>
        <v>0</v>
      </c>
      <c r="G1208" s="203"/>
      <c r="H1208" s="453"/>
      <c r="I1208" s="717"/>
      <c r="J1208" s="460"/>
    </row>
    <row r="1209" spans="1:10" ht="15" hidden="1" thickBot="1" x14ac:dyDescent="0.4">
      <c r="A1209" s="454"/>
      <c r="B1209" s="987"/>
      <c r="C1209" s="206"/>
      <c r="D1209" s="601"/>
      <c r="E1209" s="602"/>
      <c r="F1209" s="910">
        <f t="shared" si="17"/>
        <v>0</v>
      </c>
      <c r="G1209" s="203"/>
      <c r="H1209" s="453"/>
      <c r="I1209" s="717"/>
      <c r="J1209" s="460"/>
    </row>
    <row r="1210" spans="1:10" ht="15" hidden="1" thickBot="1" x14ac:dyDescent="0.4">
      <c r="A1210" s="454"/>
      <c r="B1210" s="987"/>
      <c r="C1210" s="206"/>
      <c r="D1210" s="601"/>
      <c r="E1210" s="602"/>
      <c r="F1210" s="910">
        <f t="shared" si="17"/>
        <v>0</v>
      </c>
      <c r="G1210" s="203"/>
      <c r="H1210" s="453"/>
      <c r="I1210" s="717"/>
      <c r="J1210" s="460"/>
    </row>
    <row r="1211" spans="1:10" ht="15" hidden="1" thickBot="1" x14ac:dyDescent="0.4">
      <c r="A1211" s="454"/>
      <c r="B1211" s="987"/>
      <c r="C1211" s="206"/>
      <c r="D1211" s="601"/>
      <c r="E1211" s="602"/>
      <c r="F1211" s="910">
        <f t="shared" si="17"/>
        <v>0</v>
      </c>
      <c r="G1211" s="203"/>
      <c r="H1211" s="453"/>
      <c r="I1211" s="717"/>
      <c r="J1211" s="460"/>
    </row>
    <row r="1212" spans="1:10" ht="15" hidden="1" thickBot="1" x14ac:dyDescent="0.4">
      <c r="A1212" s="454"/>
      <c r="B1212" s="987"/>
      <c r="C1212" s="206"/>
      <c r="D1212" s="601"/>
      <c r="E1212" s="602"/>
      <c r="F1212" s="910">
        <f t="shared" si="17"/>
        <v>0</v>
      </c>
      <c r="G1212" s="203"/>
      <c r="H1212" s="453"/>
      <c r="I1212" s="717"/>
      <c r="J1212" s="460"/>
    </row>
    <row r="1213" spans="1:10" ht="15" hidden="1" thickBot="1" x14ac:dyDescent="0.4">
      <c r="A1213" s="454"/>
      <c r="B1213" s="987"/>
      <c r="C1213" s="206"/>
      <c r="D1213" s="601"/>
      <c r="E1213" s="602"/>
      <c r="F1213" s="910">
        <f t="shared" si="17"/>
        <v>0</v>
      </c>
      <c r="G1213" s="203"/>
      <c r="H1213" s="453"/>
      <c r="I1213" s="717"/>
      <c r="J1213" s="460"/>
    </row>
    <row r="1214" spans="1:10" ht="15" hidden="1" thickBot="1" x14ac:dyDescent="0.4">
      <c r="A1214" s="454"/>
      <c r="B1214" s="987"/>
      <c r="C1214" s="206"/>
      <c r="D1214" s="601"/>
      <c r="E1214" s="602"/>
      <c r="F1214" s="910">
        <f t="shared" si="17"/>
        <v>0</v>
      </c>
      <c r="G1214" s="203"/>
      <c r="H1214" s="453"/>
      <c r="I1214" s="717"/>
      <c r="J1214" s="460"/>
    </row>
    <row r="1215" spans="1:10" ht="15" hidden="1" thickBot="1" x14ac:dyDescent="0.4">
      <c r="A1215" s="454"/>
      <c r="B1215" s="987"/>
      <c r="C1215" s="206"/>
      <c r="D1215" s="601"/>
      <c r="E1215" s="602"/>
      <c r="F1215" s="910">
        <f t="shared" si="17"/>
        <v>0</v>
      </c>
      <c r="G1215" s="203"/>
      <c r="H1215" s="453"/>
      <c r="I1215" s="717"/>
      <c r="J1215" s="460"/>
    </row>
    <row r="1216" spans="1:10" ht="15" hidden="1" thickBot="1" x14ac:dyDescent="0.4">
      <c r="A1216" s="454"/>
      <c r="B1216" s="987"/>
      <c r="C1216" s="206"/>
      <c r="D1216" s="601"/>
      <c r="E1216" s="602"/>
      <c r="F1216" s="910">
        <f t="shared" si="17"/>
        <v>0</v>
      </c>
      <c r="G1216" s="203"/>
      <c r="H1216" s="453"/>
      <c r="I1216" s="717"/>
      <c r="J1216" s="460"/>
    </row>
    <row r="1217" spans="1:10" ht="15" hidden="1" thickBot="1" x14ac:dyDescent="0.4">
      <c r="A1217" s="454"/>
      <c r="B1217" s="987"/>
      <c r="C1217" s="206"/>
      <c r="D1217" s="601"/>
      <c r="E1217" s="602"/>
      <c r="F1217" s="910">
        <f t="shared" si="17"/>
        <v>0</v>
      </c>
      <c r="G1217" s="203"/>
      <c r="H1217" s="453"/>
      <c r="I1217" s="717"/>
      <c r="J1217" s="460"/>
    </row>
    <row r="1218" spans="1:10" ht="15" hidden="1" thickBot="1" x14ac:dyDescent="0.4">
      <c r="A1218" s="454"/>
      <c r="B1218" s="987"/>
      <c r="C1218" s="206"/>
      <c r="D1218" s="601"/>
      <c r="E1218" s="602"/>
      <c r="F1218" s="910">
        <f t="shared" si="17"/>
        <v>0</v>
      </c>
      <c r="G1218" s="203"/>
      <c r="H1218" s="453"/>
      <c r="I1218" s="717"/>
      <c r="J1218" s="460"/>
    </row>
    <row r="1219" spans="1:10" ht="15" hidden="1" thickBot="1" x14ac:dyDescent="0.4">
      <c r="A1219" s="454"/>
      <c r="B1219" s="987"/>
      <c r="C1219" s="206"/>
      <c r="D1219" s="601"/>
      <c r="E1219" s="602"/>
      <c r="F1219" s="910">
        <f t="shared" si="17"/>
        <v>0</v>
      </c>
      <c r="G1219" s="203"/>
      <c r="H1219" s="453"/>
      <c r="I1219" s="717"/>
      <c r="J1219" s="460"/>
    </row>
    <row r="1220" spans="1:10" ht="15" hidden="1" thickBot="1" x14ac:dyDescent="0.4">
      <c r="A1220" s="454"/>
      <c r="B1220" s="987"/>
      <c r="C1220" s="206"/>
      <c r="D1220" s="601"/>
      <c r="E1220" s="602"/>
      <c r="F1220" s="910">
        <f t="shared" si="17"/>
        <v>0</v>
      </c>
      <c r="G1220" s="203"/>
      <c r="H1220" s="453"/>
      <c r="I1220" s="717"/>
      <c r="J1220" s="460"/>
    </row>
    <row r="1221" spans="1:10" ht="15" hidden="1" thickBot="1" x14ac:dyDescent="0.4">
      <c r="A1221" s="454"/>
      <c r="B1221" s="987"/>
      <c r="C1221" s="206"/>
      <c r="D1221" s="601"/>
      <c r="E1221" s="602"/>
      <c r="F1221" s="910">
        <f t="shared" si="17"/>
        <v>0</v>
      </c>
      <c r="G1221" s="203"/>
      <c r="H1221" s="453"/>
      <c r="I1221" s="717"/>
      <c r="J1221" s="460"/>
    </row>
    <row r="1222" spans="1:10" ht="15" hidden="1" thickBot="1" x14ac:dyDescent="0.4">
      <c r="A1222" s="454"/>
      <c r="B1222" s="987"/>
      <c r="C1222" s="206"/>
      <c r="D1222" s="601"/>
      <c r="E1222" s="602"/>
      <c r="F1222" s="910">
        <f t="shared" si="17"/>
        <v>0</v>
      </c>
      <c r="G1222" s="203"/>
      <c r="H1222" s="453"/>
      <c r="I1222" s="717"/>
      <c r="J1222" s="460"/>
    </row>
    <row r="1223" spans="1:10" ht="15" customHeight="1" thickBot="1" x14ac:dyDescent="0.4">
      <c r="A1223" s="454"/>
      <c r="B1223" s="987"/>
      <c r="C1223" s="112" t="s">
        <v>1919</v>
      </c>
      <c r="D1223" s="1000">
        <f>SUM(D1224:D1322)</f>
        <v>0</v>
      </c>
      <c r="E1223" s="1000">
        <f>SUM(E1224:E1322)</f>
        <v>0</v>
      </c>
      <c r="F1223" s="910">
        <f t="shared" si="17"/>
        <v>0</v>
      </c>
      <c r="G1223" s="203"/>
      <c r="H1223" s="453" t="s">
        <v>978</v>
      </c>
      <c r="I1223" s="718">
        <f>Form3!G33+Form3!H33</f>
        <v>0</v>
      </c>
      <c r="J1223" s="460"/>
    </row>
    <row r="1224" spans="1:10" ht="15" customHeight="1" x14ac:dyDescent="0.35">
      <c r="A1224" s="454"/>
      <c r="B1224" s="987"/>
      <c r="C1224" s="1502"/>
      <c r="D1224" s="601"/>
      <c r="E1224" s="602"/>
      <c r="F1224" s="910">
        <f t="shared" si="17"/>
        <v>0</v>
      </c>
      <c r="G1224" s="203"/>
      <c r="H1224" s="453"/>
      <c r="I1224" s="717"/>
      <c r="J1224" s="460"/>
    </row>
    <row r="1225" spans="1:10" ht="15" customHeight="1" x14ac:dyDescent="0.35">
      <c r="A1225" s="454"/>
      <c r="B1225" s="987"/>
      <c r="C1225" s="1502"/>
      <c r="D1225" s="601"/>
      <c r="E1225" s="602"/>
      <c r="F1225" s="910">
        <f t="shared" si="17"/>
        <v>0</v>
      </c>
      <c r="G1225" s="203"/>
      <c r="H1225" s="453"/>
      <c r="I1225" s="717"/>
      <c r="J1225" s="460"/>
    </row>
    <row r="1226" spans="1:10" ht="15" customHeight="1" x14ac:dyDescent="0.35">
      <c r="A1226" s="454"/>
      <c r="B1226" s="987"/>
      <c r="C1226" s="1502"/>
      <c r="D1226" s="601"/>
      <c r="E1226" s="602"/>
      <c r="F1226" s="910">
        <f t="shared" si="17"/>
        <v>0</v>
      </c>
      <c r="G1226" s="203"/>
      <c r="H1226" s="453"/>
      <c r="I1226" s="717"/>
      <c r="J1226" s="460"/>
    </row>
    <row r="1227" spans="1:10" ht="15" customHeight="1" x14ac:dyDescent="0.35">
      <c r="A1227" s="454"/>
      <c r="B1227" s="987"/>
      <c r="C1227" s="1502"/>
      <c r="D1227" s="601"/>
      <c r="E1227" s="601"/>
      <c r="F1227" s="910">
        <f t="shared" si="17"/>
        <v>0</v>
      </c>
      <c r="G1227" s="203"/>
      <c r="H1227" s="453"/>
      <c r="I1227" s="717"/>
      <c r="J1227" s="460"/>
    </row>
    <row r="1228" spans="1:10" ht="15" customHeight="1" x14ac:dyDescent="0.35">
      <c r="A1228" s="454"/>
      <c r="B1228" s="987"/>
      <c r="C1228" s="1502"/>
      <c r="D1228" s="601"/>
      <c r="E1228" s="601"/>
      <c r="F1228" s="910">
        <f t="shared" si="17"/>
        <v>0</v>
      </c>
      <c r="G1228" s="203"/>
      <c r="H1228" s="453"/>
      <c r="I1228" s="717"/>
      <c r="J1228" s="460"/>
    </row>
    <row r="1229" spans="1:10" ht="15" customHeight="1" x14ac:dyDescent="0.35">
      <c r="A1229" s="454"/>
      <c r="B1229" s="987"/>
      <c r="C1229" s="1502"/>
      <c r="D1229" s="601"/>
      <c r="E1229" s="601"/>
      <c r="F1229" s="910">
        <f t="shared" si="17"/>
        <v>0</v>
      </c>
      <c r="G1229" s="203"/>
      <c r="H1229" s="453"/>
      <c r="I1229" s="717"/>
      <c r="J1229" s="460"/>
    </row>
    <row r="1230" spans="1:10" ht="15" customHeight="1" x14ac:dyDescent="0.35">
      <c r="A1230" s="454"/>
      <c r="B1230" s="987"/>
      <c r="C1230" s="1502"/>
      <c r="D1230" s="601"/>
      <c r="E1230" s="601"/>
      <c r="F1230" s="910">
        <f t="shared" si="17"/>
        <v>0</v>
      </c>
      <c r="G1230" s="203"/>
      <c r="H1230" s="453"/>
      <c r="I1230" s="717"/>
      <c r="J1230" s="460"/>
    </row>
    <row r="1231" spans="1:10" ht="15" customHeight="1" x14ac:dyDescent="0.35">
      <c r="A1231" s="454"/>
      <c r="B1231" s="987"/>
      <c r="C1231" s="1502"/>
      <c r="D1231" s="601"/>
      <c r="E1231" s="601"/>
      <c r="F1231" s="910">
        <f t="shared" si="17"/>
        <v>0</v>
      </c>
      <c r="G1231" s="203"/>
      <c r="H1231" s="453"/>
      <c r="I1231" s="717"/>
      <c r="J1231" s="460"/>
    </row>
    <row r="1232" spans="1:10" ht="15" customHeight="1" x14ac:dyDescent="0.35">
      <c r="A1232" s="454"/>
      <c r="B1232" s="987"/>
      <c r="C1232" s="1502"/>
      <c r="D1232" s="601"/>
      <c r="E1232" s="601"/>
      <c r="F1232" s="910">
        <f t="shared" si="17"/>
        <v>0</v>
      </c>
      <c r="G1232" s="203"/>
      <c r="H1232" s="453"/>
      <c r="I1232" s="717"/>
      <c r="J1232" s="460"/>
    </row>
    <row r="1233" spans="1:10" ht="15" customHeight="1" x14ac:dyDescent="0.35">
      <c r="A1233" s="454"/>
      <c r="B1233" s="987"/>
      <c r="C1233" s="1502"/>
      <c r="D1233" s="601"/>
      <c r="E1233" s="601"/>
      <c r="F1233" s="910">
        <f t="shared" si="17"/>
        <v>0</v>
      </c>
      <c r="G1233" s="203"/>
      <c r="H1233" s="453"/>
      <c r="I1233" s="717"/>
      <c r="J1233" s="460"/>
    </row>
    <row r="1234" spans="1:10" hidden="1" x14ac:dyDescent="0.35">
      <c r="A1234" s="454"/>
      <c r="B1234" s="201"/>
      <c r="C1234" s="206"/>
      <c r="D1234" s="215"/>
      <c r="E1234" s="215"/>
      <c r="F1234" s="995">
        <f t="shared" si="17"/>
        <v>0</v>
      </c>
      <c r="G1234" s="203"/>
      <c r="H1234" s="453"/>
      <c r="I1234" s="717"/>
      <c r="J1234" s="460"/>
    </row>
    <row r="1235" spans="1:10" hidden="1" x14ac:dyDescent="0.35">
      <c r="A1235" s="454"/>
      <c r="B1235" s="201"/>
      <c r="C1235" s="206"/>
      <c r="D1235" s="215"/>
      <c r="E1235" s="216"/>
      <c r="F1235" s="995">
        <f t="shared" si="17"/>
        <v>0</v>
      </c>
      <c r="G1235" s="203"/>
      <c r="H1235" s="453"/>
      <c r="I1235" s="717"/>
      <c r="J1235" s="460"/>
    </row>
    <row r="1236" spans="1:10" hidden="1" x14ac:dyDescent="0.35">
      <c r="A1236" s="454"/>
      <c r="B1236" s="201"/>
      <c r="C1236" s="206"/>
      <c r="D1236" s="215"/>
      <c r="E1236" s="216"/>
      <c r="F1236" s="995">
        <f t="shared" si="17"/>
        <v>0</v>
      </c>
      <c r="G1236" s="203"/>
      <c r="H1236" s="453"/>
      <c r="I1236" s="717"/>
      <c r="J1236" s="460"/>
    </row>
    <row r="1237" spans="1:10" hidden="1" x14ac:dyDescent="0.35">
      <c r="A1237" s="454"/>
      <c r="B1237" s="201"/>
      <c r="C1237" s="206"/>
      <c r="D1237" s="215"/>
      <c r="E1237" s="216"/>
      <c r="F1237" s="995">
        <f t="shared" si="17"/>
        <v>0</v>
      </c>
      <c r="G1237" s="203"/>
      <c r="H1237" s="453"/>
      <c r="I1237" s="717"/>
      <c r="J1237" s="460"/>
    </row>
    <row r="1238" spans="1:10" hidden="1" x14ac:dyDescent="0.35">
      <c r="A1238" s="454"/>
      <c r="B1238" s="201"/>
      <c r="C1238" s="206"/>
      <c r="D1238" s="215"/>
      <c r="E1238" s="216"/>
      <c r="F1238" s="995">
        <f t="shared" si="17"/>
        <v>0</v>
      </c>
      <c r="G1238" s="203"/>
      <c r="H1238" s="453"/>
      <c r="I1238" s="717"/>
      <c r="J1238" s="460"/>
    </row>
    <row r="1239" spans="1:10" hidden="1" x14ac:dyDescent="0.35">
      <c r="A1239" s="454"/>
      <c r="B1239" s="201"/>
      <c r="C1239" s="206"/>
      <c r="D1239" s="215"/>
      <c r="E1239" s="216"/>
      <c r="F1239" s="995">
        <f t="shared" si="17"/>
        <v>0</v>
      </c>
      <c r="G1239" s="203"/>
      <c r="H1239" s="453"/>
      <c r="I1239" s="717"/>
      <c r="J1239" s="460"/>
    </row>
    <row r="1240" spans="1:10" hidden="1" x14ac:dyDescent="0.35">
      <c r="A1240" s="454"/>
      <c r="B1240" s="201"/>
      <c r="C1240" s="206"/>
      <c r="D1240" s="215"/>
      <c r="E1240" s="216"/>
      <c r="F1240" s="995">
        <f t="shared" si="17"/>
        <v>0</v>
      </c>
      <c r="G1240" s="203"/>
      <c r="H1240" s="453"/>
      <c r="I1240" s="717"/>
      <c r="J1240" s="460"/>
    </row>
    <row r="1241" spans="1:10" hidden="1" x14ac:dyDescent="0.35">
      <c r="A1241" s="454"/>
      <c r="B1241" s="201"/>
      <c r="C1241" s="206"/>
      <c r="D1241" s="215"/>
      <c r="E1241" s="216"/>
      <c r="F1241" s="995">
        <f t="shared" si="17"/>
        <v>0</v>
      </c>
      <c r="G1241" s="203"/>
      <c r="H1241" s="453"/>
      <c r="I1241" s="717"/>
      <c r="J1241" s="460"/>
    </row>
    <row r="1242" spans="1:10" hidden="1" x14ac:dyDescent="0.35">
      <c r="A1242" s="454"/>
      <c r="B1242" s="201"/>
      <c r="C1242" s="206"/>
      <c r="D1242" s="215"/>
      <c r="E1242" s="216"/>
      <c r="F1242" s="995">
        <f t="shared" si="17"/>
        <v>0</v>
      </c>
      <c r="G1242" s="203"/>
      <c r="H1242" s="453"/>
      <c r="I1242" s="717"/>
      <c r="J1242" s="460"/>
    </row>
    <row r="1243" spans="1:10" hidden="1" x14ac:dyDescent="0.35">
      <c r="A1243" s="454"/>
      <c r="B1243" s="201"/>
      <c r="C1243" s="206"/>
      <c r="D1243" s="215"/>
      <c r="E1243" s="216"/>
      <c r="F1243" s="995">
        <f t="shared" si="17"/>
        <v>0</v>
      </c>
      <c r="G1243" s="203"/>
      <c r="H1243" s="453"/>
      <c r="I1243" s="717"/>
      <c r="J1243" s="460"/>
    </row>
    <row r="1244" spans="1:10" hidden="1" x14ac:dyDescent="0.35">
      <c r="A1244" s="454"/>
      <c r="B1244" s="201"/>
      <c r="C1244" s="206"/>
      <c r="D1244" s="215"/>
      <c r="E1244" s="216"/>
      <c r="F1244" s="995">
        <f t="shared" si="17"/>
        <v>0</v>
      </c>
      <c r="G1244" s="203"/>
      <c r="H1244" s="453"/>
      <c r="I1244" s="717"/>
      <c r="J1244" s="460"/>
    </row>
    <row r="1245" spans="1:10" hidden="1" x14ac:dyDescent="0.35">
      <c r="A1245" s="454"/>
      <c r="B1245" s="201"/>
      <c r="C1245" s="206"/>
      <c r="D1245" s="215"/>
      <c r="E1245" s="216"/>
      <c r="F1245" s="995">
        <f t="shared" si="17"/>
        <v>0</v>
      </c>
      <c r="G1245" s="203"/>
      <c r="H1245" s="453"/>
      <c r="I1245" s="717"/>
      <c r="J1245" s="460"/>
    </row>
    <row r="1246" spans="1:10" hidden="1" x14ac:dyDescent="0.35">
      <c r="A1246" s="454"/>
      <c r="B1246" s="201"/>
      <c r="C1246" s="206"/>
      <c r="D1246" s="215"/>
      <c r="E1246" s="216"/>
      <c r="F1246" s="995">
        <f t="shared" si="17"/>
        <v>0</v>
      </c>
      <c r="G1246" s="203"/>
      <c r="H1246" s="453"/>
      <c r="I1246" s="717"/>
      <c r="J1246" s="460"/>
    </row>
    <row r="1247" spans="1:10" hidden="1" x14ac:dyDescent="0.35">
      <c r="A1247" s="454"/>
      <c r="B1247" s="201"/>
      <c r="C1247" s="206"/>
      <c r="D1247" s="215"/>
      <c r="E1247" s="216"/>
      <c r="F1247" s="995">
        <f t="shared" si="17"/>
        <v>0</v>
      </c>
      <c r="G1247" s="203"/>
      <c r="H1247" s="453"/>
      <c r="I1247" s="717"/>
      <c r="J1247" s="460"/>
    </row>
    <row r="1248" spans="1:10" hidden="1" x14ac:dyDescent="0.35">
      <c r="A1248" s="454"/>
      <c r="B1248" s="201"/>
      <c r="C1248" s="206"/>
      <c r="D1248" s="215"/>
      <c r="E1248" s="216"/>
      <c r="F1248" s="995">
        <f t="shared" si="17"/>
        <v>0</v>
      </c>
      <c r="G1248" s="203"/>
      <c r="H1248" s="453"/>
      <c r="I1248" s="717"/>
      <c r="J1248" s="460"/>
    </row>
    <row r="1249" spans="1:10" hidden="1" x14ac:dyDescent="0.35">
      <c r="A1249" s="454"/>
      <c r="B1249" s="201"/>
      <c r="C1249" s="206"/>
      <c r="D1249" s="215"/>
      <c r="E1249" s="216"/>
      <c r="F1249" s="995">
        <f t="shared" si="17"/>
        <v>0</v>
      </c>
      <c r="G1249" s="203"/>
      <c r="H1249" s="453"/>
      <c r="I1249" s="717"/>
      <c r="J1249" s="460"/>
    </row>
    <row r="1250" spans="1:10" hidden="1" x14ac:dyDescent="0.35">
      <c r="A1250" s="454"/>
      <c r="B1250" s="201"/>
      <c r="C1250" s="206"/>
      <c r="D1250" s="215"/>
      <c r="E1250" s="216"/>
      <c r="F1250" s="995">
        <f t="shared" si="17"/>
        <v>0</v>
      </c>
      <c r="G1250" s="203"/>
      <c r="H1250" s="453"/>
      <c r="I1250" s="717"/>
      <c r="J1250" s="460"/>
    </row>
    <row r="1251" spans="1:10" hidden="1" x14ac:dyDescent="0.35">
      <c r="A1251" s="454"/>
      <c r="B1251" s="201"/>
      <c r="C1251" s="206"/>
      <c r="D1251" s="215"/>
      <c r="E1251" s="216"/>
      <c r="F1251" s="995">
        <f t="shared" si="17"/>
        <v>0</v>
      </c>
      <c r="G1251" s="203"/>
      <c r="H1251" s="453"/>
      <c r="I1251" s="717"/>
      <c r="J1251" s="460"/>
    </row>
    <row r="1252" spans="1:10" hidden="1" x14ac:dyDescent="0.35">
      <c r="A1252" s="454"/>
      <c r="B1252" s="201"/>
      <c r="C1252" s="206"/>
      <c r="D1252" s="215"/>
      <c r="E1252" s="216"/>
      <c r="F1252" s="995">
        <f t="shared" si="17"/>
        <v>0</v>
      </c>
      <c r="G1252" s="203"/>
      <c r="H1252" s="453"/>
      <c r="I1252" s="717"/>
      <c r="J1252" s="460"/>
    </row>
    <row r="1253" spans="1:10" hidden="1" x14ac:dyDescent="0.35">
      <c r="A1253" s="454"/>
      <c r="B1253" s="201"/>
      <c r="C1253" s="206"/>
      <c r="D1253" s="215"/>
      <c r="E1253" s="216"/>
      <c r="F1253" s="995">
        <f t="shared" si="17"/>
        <v>0</v>
      </c>
      <c r="G1253" s="203"/>
      <c r="H1253" s="453"/>
      <c r="I1253" s="717"/>
      <c r="J1253" s="460"/>
    </row>
    <row r="1254" spans="1:10" hidden="1" x14ac:dyDescent="0.35">
      <c r="A1254" s="454"/>
      <c r="B1254" s="201"/>
      <c r="C1254" s="206"/>
      <c r="D1254" s="215"/>
      <c r="E1254" s="216"/>
      <c r="F1254" s="995">
        <f t="shared" si="17"/>
        <v>0</v>
      </c>
      <c r="G1254" s="203"/>
      <c r="H1254" s="453"/>
      <c r="I1254" s="717"/>
      <c r="J1254" s="460"/>
    </row>
    <row r="1255" spans="1:10" hidden="1" x14ac:dyDescent="0.35">
      <c r="A1255" s="454"/>
      <c r="B1255" s="201"/>
      <c r="C1255" s="206"/>
      <c r="D1255" s="215"/>
      <c r="E1255" s="216"/>
      <c r="F1255" s="995">
        <f t="shared" si="17"/>
        <v>0</v>
      </c>
      <c r="G1255" s="203"/>
      <c r="H1255" s="453"/>
      <c r="I1255" s="717"/>
      <c r="J1255" s="460"/>
    </row>
    <row r="1256" spans="1:10" hidden="1" x14ac:dyDescent="0.35">
      <c r="A1256" s="454"/>
      <c r="B1256" s="201"/>
      <c r="C1256" s="206"/>
      <c r="D1256" s="215"/>
      <c r="E1256" s="216"/>
      <c r="F1256" s="995">
        <f t="shared" si="17"/>
        <v>0</v>
      </c>
      <c r="G1256" s="203"/>
      <c r="H1256" s="453"/>
      <c r="I1256" s="717"/>
      <c r="J1256" s="460"/>
    </row>
    <row r="1257" spans="1:10" hidden="1" x14ac:dyDescent="0.35">
      <c r="A1257" s="454"/>
      <c r="B1257" s="201"/>
      <c r="C1257" s="206"/>
      <c r="D1257" s="215"/>
      <c r="E1257" s="216"/>
      <c r="F1257" s="995">
        <f t="shared" si="17"/>
        <v>0</v>
      </c>
      <c r="G1257" s="203"/>
      <c r="H1257" s="453"/>
      <c r="I1257" s="717"/>
      <c r="J1257" s="460"/>
    </row>
    <row r="1258" spans="1:10" hidden="1" x14ac:dyDescent="0.35">
      <c r="A1258" s="454"/>
      <c r="B1258" s="201"/>
      <c r="C1258" s="206"/>
      <c r="D1258" s="215"/>
      <c r="E1258" s="216"/>
      <c r="F1258" s="995">
        <f t="shared" si="17"/>
        <v>0</v>
      </c>
      <c r="G1258" s="203"/>
      <c r="H1258" s="453"/>
      <c r="I1258" s="717"/>
      <c r="J1258" s="460"/>
    </row>
    <row r="1259" spans="1:10" hidden="1" x14ac:dyDescent="0.35">
      <c r="A1259" s="454"/>
      <c r="B1259" s="201"/>
      <c r="C1259" s="206"/>
      <c r="D1259" s="215"/>
      <c r="E1259" s="216"/>
      <c r="F1259" s="995">
        <f t="shared" si="17"/>
        <v>0</v>
      </c>
      <c r="G1259" s="203"/>
      <c r="H1259" s="453"/>
      <c r="I1259" s="717"/>
      <c r="J1259" s="460"/>
    </row>
    <row r="1260" spans="1:10" hidden="1" x14ac:dyDescent="0.35">
      <c r="A1260" s="454"/>
      <c r="B1260" s="201"/>
      <c r="C1260" s="206"/>
      <c r="D1260" s="215"/>
      <c r="E1260" s="216"/>
      <c r="F1260" s="995">
        <f t="shared" si="17"/>
        <v>0</v>
      </c>
      <c r="G1260" s="203"/>
      <c r="H1260" s="453"/>
      <c r="I1260" s="717"/>
      <c r="J1260" s="460"/>
    </row>
    <row r="1261" spans="1:10" hidden="1" x14ac:dyDescent="0.35">
      <c r="A1261" s="454"/>
      <c r="B1261" s="201"/>
      <c r="C1261" s="206"/>
      <c r="D1261" s="215"/>
      <c r="E1261" s="216"/>
      <c r="F1261" s="995">
        <f t="shared" si="17"/>
        <v>0</v>
      </c>
      <c r="G1261" s="203"/>
      <c r="H1261" s="453"/>
      <c r="I1261" s="717"/>
      <c r="J1261" s="460"/>
    </row>
    <row r="1262" spans="1:10" hidden="1" x14ac:dyDescent="0.35">
      <c r="A1262" s="454"/>
      <c r="B1262" s="201"/>
      <c r="C1262" s="206"/>
      <c r="D1262" s="215"/>
      <c r="E1262" s="216"/>
      <c r="F1262" s="995">
        <f t="shared" si="17"/>
        <v>0</v>
      </c>
      <c r="G1262" s="203"/>
      <c r="H1262" s="453"/>
      <c r="I1262" s="717"/>
      <c r="J1262" s="460"/>
    </row>
    <row r="1263" spans="1:10" hidden="1" x14ac:dyDescent="0.35">
      <c r="A1263" s="454"/>
      <c r="B1263" s="201"/>
      <c r="C1263" s="206"/>
      <c r="D1263" s="215"/>
      <c r="E1263" s="216"/>
      <c r="F1263" s="995">
        <f t="shared" si="17"/>
        <v>0</v>
      </c>
      <c r="G1263" s="203"/>
      <c r="H1263" s="453"/>
      <c r="I1263" s="717"/>
      <c r="J1263" s="460"/>
    </row>
    <row r="1264" spans="1:10" hidden="1" x14ac:dyDescent="0.35">
      <c r="A1264" s="454"/>
      <c r="B1264" s="201"/>
      <c r="C1264" s="206"/>
      <c r="D1264" s="215"/>
      <c r="E1264" s="216"/>
      <c r="F1264" s="995">
        <f t="shared" si="17"/>
        <v>0</v>
      </c>
      <c r="G1264" s="203"/>
      <c r="H1264" s="453"/>
      <c r="I1264" s="717"/>
      <c r="J1264" s="460"/>
    </row>
    <row r="1265" spans="1:10" hidden="1" x14ac:dyDescent="0.35">
      <c r="A1265" s="454"/>
      <c r="B1265" s="201"/>
      <c r="C1265" s="206"/>
      <c r="D1265" s="215"/>
      <c r="E1265" s="216"/>
      <c r="F1265" s="995">
        <f t="shared" si="17"/>
        <v>0</v>
      </c>
      <c r="G1265" s="203"/>
      <c r="H1265" s="453"/>
      <c r="I1265" s="717"/>
      <c r="J1265" s="460"/>
    </row>
    <row r="1266" spans="1:10" hidden="1" x14ac:dyDescent="0.35">
      <c r="A1266" s="454"/>
      <c r="B1266" s="201"/>
      <c r="C1266" s="206"/>
      <c r="D1266" s="215"/>
      <c r="E1266" s="216"/>
      <c r="F1266" s="995">
        <f t="shared" si="17"/>
        <v>0</v>
      </c>
      <c r="G1266" s="203"/>
      <c r="H1266" s="453"/>
      <c r="I1266" s="717"/>
      <c r="J1266" s="460"/>
    </row>
    <row r="1267" spans="1:10" hidden="1" x14ac:dyDescent="0.35">
      <c r="A1267" s="454"/>
      <c r="B1267" s="201"/>
      <c r="C1267" s="206"/>
      <c r="D1267" s="215"/>
      <c r="E1267" s="216"/>
      <c r="F1267" s="995">
        <f t="shared" si="17"/>
        <v>0</v>
      </c>
      <c r="G1267" s="203"/>
      <c r="H1267" s="453"/>
      <c r="I1267" s="717"/>
      <c r="J1267" s="460"/>
    </row>
    <row r="1268" spans="1:10" hidden="1" x14ac:dyDescent="0.35">
      <c r="A1268" s="454"/>
      <c r="B1268" s="201"/>
      <c r="C1268" s="206"/>
      <c r="D1268" s="215"/>
      <c r="E1268" s="216"/>
      <c r="F1268" s="995">
        <f t="shared" ref="F1268:F1323" si="18">D1268+E1268</f>
        <v>0</v>
      </c>
      <c r="G1268" s="203"/>
      <c r="H1268" s="453"/>
      <c r="I1268" s="717"/>
      <c r="J1268" s="460"/>
    </row>
    <row r="1269" spans="1:10" hidden="1" x14ac:dyDescent="0.35">
      <c r="A1269" s="454"/>
      <c r="B1269" s="201"/>
      <c r="C1269" s="206"/>
      <c r="D1269" s="215"/>
      <c r="E1269" s="216"/>
      <c r="F1269" s="995">
        <f t="shared" si="18"/>
        <v>0</v>
      </c>
      <c r="G1269" s="203"/>
      <c r="H1269" s="453"/>
      <c r="I1269" s="717"/>
      <c r="J1269" s="460"/>
    </row>
    <row r="1270" spans="1:10" hidden="1" x14ac:dyDescent="0.35">
      <c r="A1270" s="454"/>
      <c r="B1270" s="201"/>
      <c r="C1270" s="206"/>
      <c r="D1270" s="215"/>
      <c r="E1270" s="216"/>
      <c r="F1270" s="995">
        <f t="shared" si="18"/>
        <v>0</v>
      </c>
      <c r="G1270" s="203"/>
      <c r="H1270" s="453"/>
      <c r="I1270" s="717"/>
      <c r="J1270" s="460"/>
    </row>
    <row r="1271" spans="1:10" hidden="1" x14ac:dyDescent="0.35">
      <c r="A1271" s="454"/>
      <c r="B1271" s="201"/>
      <c r="C1271" s="206"/>
      <c r="D1271" s="215"/>
      <c r="E1271" s="216"/>
      <c r="F1271" s="995">
        <f t="shared" si="18"/>
        <v>0</v>
      </c>
      <c r="G1271" s="203"/>
      <c r="H1271" s="453"/>
      <c r="I1271" s="717"/>
      <c r="J1271" s="460"/>
    </row>
    <row r="1272" spans="1:10" hidden="1" x14ac:dyDescent="0.35">
      <c r="A1272" s="454"/>
      <c r="B1272" s="201"/>
      <c r="C1272" s="206"/>
      <c r="D1272" s="215"/>
      <c r="E1272" s="216"/>
      <c r="F1272" s="995">
        <f t="shared" si="18"/>
        <v>0</v>
      </c>
      <c r="G1272" s="203"/>
      <c r="H1272" s="453"/>
      <c r="I1272" s="717"/>
      <c r="J1272" s="460"/>
    </row>
    <row r="1273" spans="1:10" hidden="1" x14ac:dyDescent="0.35">
      <c r="A1273" s="454"/>
      <c r="B1273" s="201"/>
      <c r="C1273" s="206"/>
      <c r="D1273" s="215"/>
      <c r="E1273" s="216"/>
      <c r="F1273" s="995">
        <f t="shared" si="18"/>
        <v>0</v>
      </c>
      <c r="G1273" s="203"/>
      <c r="H1273" s="453"/>
      <c r="I1273" s="717"/>
      <c r="J1273" s="460"/>
    </row>
    <row r="1274" spans="1:10" hidden="1" x14ac:dyDescent="0.35">
      <c r="A1274" s="454"/>
      <c r="B1274" s="201"/>
      <c r="C1274" s="206"/>
      <c r="D1274" s="215"/>
      <c r="E1274" s="216"/>
      <c r="F1274" s="995">
        <f t="shared" si="18"/>
        <v>0</v>
      </c>
      <c r="G1274" s="203"/>
      <c r="H1274" s="453"/>
      <c r="I1274" s="717"/>
      <c r="J1274" s="460"/>
    </row>
    <row r="1275" spans="1:10" hidden="1" x14ac:dyDescent="0.35">
      <c r="A1275" s="454"/>
      <c r="B1275" s="201"/>
      <c r="C1275" s="206"/>
      <c r="D1275" s="215"/>
      <c r="E1275" s="216"/>
      <c r="F1275" s="995">
        <f t="shared" si="18"/>
        <v>0</v>
      </c>
      <c r="G1275" s="203"/>
      <c r="H1275" s="453"/>
      <c r="I1275" s="717"/>
      <c r="J1275" s="460"/>
    </row>
    <row r="1276" spans="1:10" hidden="1" x14ac:dyDescent="0.35">
      <c r="A1276" s="454"/>
      <c r="B1276" s="201"/>
      <c r="C1276" s="206"/>
      <c r="D1276" s="215"/>
      <c r="E1276" s="216"/>
      <c r="F1276" s="995">
        <f t="shared" si="18"/>
        <v>0</v>
      </c>
      <c r="G1276" s="203"/>
      <c r="H1276" s="453"/>
      <c r="I1276" s="717"/>
      <c r="J1276" s="460"/>
    </row>
    <row r="1277" spans="1:10" hidden="1" x14ac:dyDescent="0.35">
      <c r="A1277" s="454"/>
      <c r="B1277" s="201"/>
      <c r="C1277" s="206"/>
      <c r="D1277" s="215"/>
      <c r="E1277" s="216"/>
      <c r="F1277" s="995">
        <f t="shared" si="18"/>
        <v>0</v>
      </c>
      <c r="G1277" s="203"/>
      <c r="H1277" s="453"/>
      <c r="I1277" s="717"/>
      <c r="J1277" s="460"/>
    </row>
    <row r="1278" spans="1:10" hidden="1" x14ac:dyDescent="0.35">
      <c r="A1278" s="454"/>
      <c r="B1278" s="201"/>
      <c r="C1278" s="206"/>
      <c r="D1278" s="215"/>
      <c r="E1278" s="216"/>
      <c r="F1278" s="995">
        <f t="shared" si="18"/>
        <v>0</v>
      </c>
      <c r="G1278" s="203"/>
      <c r="H1278" s="453"/>
      <c r="I1278" s="717"/>
      <c r="J1278" s="460"/>
    </row>
    <row r="1279" spans="1:10" hidden="1" x14ac:dyDescent="0.35">
      <c r="A1279" s="454"/>
      <c r="B1279" s="201"/>
      <c r="C1279" s="206"/>
      <c r="D1279" s="215"/>
      <c r="E1279" s="216"/>
      <c r="F1279" s="995">
        <f t="shared" si="18"/>
        <v>0</v>
      </c>
      <c r="G1279" s="203"/>
      <c r="H1279" s="453"/>
      <c r="I1279" s="717"/>
      <c r="J1279" s="460"/>
    </row>
    <row r="1280" spans="1:10" hidden="1" x14ac:dyDescent="0.35">
      <c r="A1280" s="454"/>
      <c r="B1280" s="201"/>
      <c r="C1280" s="206"/>
      <c r="D1280" s="215"/>
      <c r="E1280" s="216"/>
      <c r="F1280" s="995">
        <f t="shared" si="18"/>
        <v>0</v>
      </c>
      <c r="G1280" s="203"/>
      <c r="H1280" s="453"/>
      <c r="I1280" s="717"/>
      <c r="J1280" s="460"/>
    </row>
    <row r="1281" spans="1:10" hidden="1" x14ac:dyDescent="0.35">
      <c r="A1281" s="454"/>
      <c r="B1281" s="201"/>
      <c r="C1281" s="206"/>
      <c r="D1281" s="215"/>
      <c r="E1281" s="216"/>
      <c r="F1281" s="995">
        <f t="shared" si="18"/>
        <v>0</v>
      </c>
      <c r="G1281" s="203"/>
      <c r="H1281" s="453"/>
      <c r="I1281" s="717"/>
      <c r="J1281" s="460"/>
    </row>
    <row r="1282" spans="1:10" hidden="1" x14ac:dyDescent="0.35">
      <c r="A1282" s="454"/>
      <c r="B1282" s="201"/>
      <c r="C1282" s="206"/>
      <c r="D1282" s="215"/>
      <c r="E1282" s="216"/>
      <c r="F1282" s="995">
        <f t="shared" si="18"/>
        <v>0</v>
      </c>
      <c r="G1282" s="203"/>
      <c r="H1282" s="453"/>
      <c r="I1282" s="717"/>
      <c r="J1282" s="460"/>
    </row>
    <row r="1283" spans="1:10" hidden="1" x14ac:dyDescent="0.35">
      <c r="A1283" s="454"/>
      <c r="B1283" s="201"/>
      <c r="C1283" s="206"/>
      <c r="D1283" s="215"/>
      <c r="E1283" s="216"/>
      <c r="F1283" s="995">
        <f t="shared" si="18"/>
        <v>0</v>
      </c>
      <c r="G1283" s="203"/>
      <c r="H1283" s="453"/>
      <c r="I1283" s="717"/>
      <c r="J1283" s="460"/>
    </row>
    <row r="1284" spans="1:10" hidden="1" x14ac:dyDescent="0.35">
      <c r="A1284" s="454"/>
      <c r="B1284" s="201"/>
      <c r="C1284" s="206"/>
      <c r="D1284" s="215"/>
      <c r="E1284" s="216"/>
      <c r="F1284" s="995">
        <f t="shared" si="18"/>
        <v>0</v>
      </c>
      <c r="G1284" s="203"/>
      <c r="H1284" s="453"/>
      <c r="I1284" s="717"/>
      <c r="J1284" s="460"/>
    </row>
    <row r="1285" spans="1:10" hidden="1" x14ac:dyDescent="0.35">
      <c r="A1285" s="454"/>
      <c r="B1285" s="201"/>
      <c r="C1285" s="206"/>
      <c r="D1285" s="215"/>
      <c r="E1285" s="216"/>
      <c r="F1285" s="995">
        <f t="shared" si="18"/>
        <v>0</v>
      </c>
      <c r="G1285" s="203"/>
      <c r="H1285" s="453"/>
      <c r="I1285" s="717"/>
      <c r="J1285" s="460"/>
    </row>
    <row r="1286" spans="1:10" hidden="1" x14ac:dyDescent="0.35">
      <c r="A1286" s="454"/>
      <c r="B1286" s="201"/>
      <c r="C1286" s="206"/>
      <c r="D1286" s="215"/>
      <c r="E1286" s="216"/>
      <c r="F1286" s="995">
        <f t="shared" si="18"/>
        <v>0</v>
      </c>
      <c r="G1286" s="203"/>
      <c r="H1286" s="453"/>
      <c r="I1286" s="717"/>
      <c r="J1286" s="460"/>
    </row>
    <row r="1287" spans="1:10" hidden="1" x14ac:dyDescent="0.35">
      <c r="A1287" s="454"/>
      <c r="B1287" s="201"/>
      <c r="C1287" s="206"/>
      <c r="D1287" s="215"/>
      <c r="E1287" s="216"/>
      <c r="F1287" s="995">
        <f t="shared" si="18"/>
        <v>0</v>
      </c>
      <c r="G1287" s="203"/>
      <c r="H1287" s="453"/>
      <c r="I1287" s="717"/>
      <c r="J1287" s="460"/>
    </row>
    <row r="1288" spans="1:10" hidden="1" x14ac:dyDescent="0.35">
      <c r="A1288" s="454"/>
      <c r="B1288" s="201"/>
      <c r="C1288" s="206"/>
      <c r="D1288" s="215"/>
      <c r="E1288" s="216"/>
      <c r="F1288" s="995">
        <f t="shared" si="18"/>
        <v>0</v>
      </c>
      <c r="G1288" s="203"/>
      <c r="H1288" s="453"/>
      <c r="I1288" s="717"/>
      <c r="J1288" s="460"/>
    </row>
    <row r="1289" spans="1:10" hidden="1" x14ac:dyDescent="0.35">
      <c r="A1289" s="454"/>
      <c r="B1289" s="201"/>
      <c r="C1289" s="206"/>
      <c r="D1289" s="215"/>
      <c r="E1289" s="216"/>
      <c r="F1289" s="995">
        <f t="shared" si="18"/>
        <v>0</v>
      </c>
      <c r="G1289" s="203"/>
      <c r="H1289" s="453"/>
      <c r="I1289" s="717"/>
      <c r="J1289" s="460"/>
    </row>
    <row r="1290" spans="1:10" hidden="1" x14ac:dyDescent="0.35">
      <c r="A1290" s="454"/>
      <c r="B1290" s="201"/>
      <c r="C1290" s="206"/>
      <c r="D1290" s="215"/>
      <c r="E1290" s="216"/>
      <c r="F1290" s="995">
        <f t="shared" si="18"/>
        <v>0</v>
      </c>
      <c r="G1290" s="203"/>
      <c r="H1290" s="453"/>
      <c r="I1290" s="717"/>
      <c r="J1290" s="460"/>
    </row>
    <row r="1291" spans="1:10" hidden="1" x14ac:dyDescent="0.35">
      <c r="A1291" s="454"/>
      <c r="B1291" s="201"/>
      <c r="C1291" s="206"/>
      <c r="D1291" s="215"/>
      <c r="E1291" s="216"/>
      <c r="F1291" s="995">
        <f t="shared" si="18"/>
        <v>0</v>
      </c>
      <c r="G1291" s="203"/>
      <c r="H1291" s="453"/>
      <c r="I1291" s="717"/>
      <c r="J1291" s="460"/>
    </row>
    <row r="1292" spans="1:10" hidden="1" x14ac:dyDescent="0.35">
      <c r="A1292" s="454"/>
      <c r="B1292" s="201"/>
      <c r="C1292" s="206"/>
      <c r="D1292" s="215"/>
      <c r="E1292" s="216"/>
      <c r="F1292" s="995">
        <f t="shared" si="18"/>
        <v>0</v>
      </c>
      <c r="G1292" s="203"/>
      <c r="H1292" s="453"/>
      <c r="I1292" s="717"/>
      <c r="J1292" s="460"/>
    </row>
    <row r="1293" spans="1:10" hidden="1" x14ac:dyDescent="0.35">
      <c r="A1293" s="454"/>
      <c r="B1293" s="201"/>
      <c r="C1293" s="206"/>
      <c r="D1293" s="215"/>
      <c r="E1293" s="216"/>
      <c r="F1293" s="995">
        <f t="shared" si="18"/>
        <v>0</v>
      </c>
      <c r="G1293" s="203"/>
      <c r="H1293" s="453"/>
      <c r="I1293" s="717"/>
      <c r="J1293" s="460"/>
    </row>
    <row r="1294" spans="1:10" hidden="1" x14ac:dyDescent="0.35">
      <c r="A1294" s="454"/>
      <c r="B1294" s="201"/>
      <c r="C1294" s="206"/>
      <c r="D1294" s="215"/>
      <c r="E1294" s="216"/>
      <c r="F1294" s="995">
        <f t="shared" si="18"/>
        <v>0</v>
      </c>
      <c r="G1294" s="203"/>
      <c r="H1294" s="453"/>
      <c r="I1294" s="717"/>
      <c r="J1294" s="460"/>
    </row>
    <row r="1295" spans="1:10" hidden="1" x14ac:dyDescent="0.35">
      <c r="A1295" s="454"/>
      <c r="B1295" s="201"/>
      <c r="C1295" s="206"/>
      <c r="D1295" s="215"/>
      <c r="E1295" s="216"/>
      <c r="F1295" s="995">
        <f t="shared" si="18"/>
        <v>0</v>
      </c>
      <c r="G1295" s="203"/>
      <c r="H1295" s="453"/>
      <c r="I1295" s="717"/>
      <c r="J1295" s="460"/>
    </row>
    <row r="1296" spans="1:10" hidden="1" x14ac:dyDescent="0.35">
      <c r="A1296" s="454"/>
      <c r="B1296" s="201"/>
      <c r="C1296" s="206"/>
      <c r="D1296" s="215"/>
      <c r="E1296" s="216"/>
      <c r="F1296" s="995">
        <f t="shared" si="18"/>
        <v>0</v>
      </c>
      <c r="G1296" s="203"/>
      <c r="H1296" s="453"/>
      <c r="I1296" s="717"/>
      <c r="J1296" s="460"/>
    </row>
    <row r="1297" spans="1:10" hidden="1" x14ac:dyDescent="0.35">
      <c r="A1297" s="454"/>
      <c r="B1297" s="201"/>
      <c r="C1297" s="206"/>
      <c r="D1297" s="215"/>
      <c r="E1297" s="216"/>
      <c r="F1297" s="995">
        <f t="shared" si="18"/>
        <v>0</v>
      </c>
      <c r="G1297" s="203"/>
      <c r="H1297" s="453"/>
      <c r="I1297" s="717"/>
      <c r="J1297" s="460"/>
    </row>
    <row r="1298" spans="1:10" hidden="1" x14ac:dyDescent="0.35">
      <c r="A1298" s="454"/>
      <c r="B1298" s="201"/>
      <c r="C1298" s="206"/>
      <c r="D1298" s="215"/>
      <c r="E1298" s="216"/>
      <c r="F1298" s="995">
        <f t="shared" si="18"/>
        <v>0</v>
      </c>
      <c r="G1298" s="203"/>
      <c r="H1298" s="453"/>
      <c r="I1298" s="717"/>
      <c r="J1298" s="460"/>
    </row>
    <row r="1299" spans="1:10" hidden="1" x14ac:dyDescent="0.35">
      <c r="A1299" s="454"/>
      <c r="B1299" s="201"/>
      <c r="C1299" s="206"/>
      <c r="D1299" s="215"/>
      <c r="E1299" s="216"/>
      <c r="F1299" s="995">
        <f t="shared" si="18"/>
        <v>0</v>
      </c>
      <c r="G1299" s="203"/>
      <c r="H1299" s="453"/>
      <c r="I1299" s="717"/>
      <c r="J1299" s="460"/>
    </row>
    <row r="1300" spans="1:10" hidden="1" x14ac:dyDescent="0.35">
      <c r="A1300" s="454"/>
      <c r="B1300" s="201"/>
      <c r="C1300" s="206"/>
      <c r="D1300" s="215"/>
      <c r="E1300" s="216"/>
      <c r="F1300" s="995">
        <f t="shared" si="18"/>
        <v>0</v>
      </c>
      <c r="G1300" s="203"/>
      <c r="H1300" s="453"/>
      <c r="I1300" s="717"/>
      <c r="J1300" s="460"/>
    </row>
    <row r="1301" spans="1:10" hidden="1" x14ac:dyDescent="0.35">
      <c r="A1301" s="454"/>
      <c r="B1301" s="201"/>
      <c r="C1301" s="206"/>
      <c r="D1301" s="215"/>
      <c r="E1301" s="216"/>
      <c r="F1301" s="995">
        <f t="shared" si="18"/>
        <v>0</v>
      </c>
      <c r="G1301" s="203"/>
      <c r="H1301" s="453"/>
      <c r="I1301" s="717"/>
      <c r="J1301" s="460"/>
    </row>
    <row r="1302" spans="1:10" hidden="1" x14ac:dyDescent="0.35">
      <c r="A1302" s="454"/>
      <c r="B1302" s="201"/>
      <c r="C1302" s="206"/>
      <c r="D1302" s="215"/>
      <c r="E1302" s="216"/>
      <c r="F1302" s="995">
        <f t="shared" si="18"/>
        <v>0</v>
      </c>
      <c r="G1302" s="203"/>
      <c r="H1302" s="453"/>
      <c r="I1302" s="717"/>
      <c r="J1302" s="460"/>
    </row>
    <row r="1303" spans="1:10" hidden="1" x14ac:dyDescent="0.35">
      <c r="A1303" s="454"/>
      <c r="B1303" s="201"/>
      <c r="C1303" s="206"/>
      <c r="D1303" s="215"/>
      <c r="E1303" s="216"/>
      <c r="F1303" s="995">
        <f t="shared" si="18"/>
        <v>0</v>
      </c>
      <c r="G1303" s="203"/>
      <c r="H1303" s="453"/>
      <c r="I1303" s="717"/>
      <c r="J1303" s="460"/>
    </row>
    <row r="1304" spans="1:10" hidden="1" x14ac:dyDescent="0.35">
      <c r="A1304" s="454"/>
      <c r="B1304" s="201"/>
      <c r="C1304" s="206"/>
      <c r="D1304" s="215"/>
      <c r="E1304" s="216"/>
      <c r="F1304" s="995">
        <f t="shared" si="18"/>
        <v>0</v>
      </c>
      <c r="G1304" s="203"/>
      <c r="H1304" s="453"/>
      <c r="I1304" s="717"/>
      <c r="J1304" s="460"/>
    </row>
    <row r="1305" spans="1:10" hidden="1" x14ac:dyDescent="0.35">
      <c r="A1305" s="454"/>
      <c r="B1305" s="201"/>
      <c r="C1305" s="206"/>
      <c r="D1305" s="215"/>
      <c r="E1305" s="216"/>
      <c r="F1305" s="995">
        <f t="shared" si="18"/>
        <v>0</v>
      </c>
      <c r="G1305" s="203"/>
      <c r="H1305" s="453"/>
      <c r="I1305" s="717"/>
      <c r="J1305" s="460"/>
    </row>
    <row r="1306" spans="1:10" hidden="1" x14ac:dyDescent="0.35">
      <c r="A1306" s="454"/>
      <c r="B1306" s="201"/>
      <c r="C1306" s="206"/>
      <c r="D1306" s="215"/>
      <c r="E1306" s="216"/>
      <c r="F1306" s="995">
        <f t="shared" si="18"/>
        <v>0</v>
      </c>
      <c r="G1306" s="203"/>
      <c r="H1306" s="453"/>
      <c r="I1306" s="717"/>
      <c r="J1306" s="460"/>
    </row>
    <row r="1307" spans="1:10" hidden="1" x14ac:dyDescent="0.35">
      <c r="A1307" s="454"/>
      <c r="B1307" s="201"/>
      <c r="C1307" s="206"/>
      <c r="D1307" s="215"/>
      <c r="E1307" s="216"/>
      <c r="F1307" s="995">
        <f t="shared" si="18"/>
        <v>0</v>
      </c>
      <c r="G1307" s="203"/>
      <c r="H1307" s="453"/>
      <c r="I1307" s="717"/>
      <c r="J1307" s="460"/>
    </row>
    <row r="1308" spans="1:10" hidden="1" x14ac:dyDescent="0.35">
      <c r="A1308" s="454"/>
      <c r="B1308" s="201"/>
      <c r="C1308" s="206"/>
      <c r="D1308" s="215"/>
      <c r="E1308" s="216"/>
      <c r="F1308" s="995">
        <f t="shared" si="18"/>
        <v>0</v>
      </c>
      <c r="G1308" s="203"/>
      <c r="H1308" s="453"/>
      <c r="I1308" s="717"/>
      <c r="J1308" s="460"/>
    </row>
    <row r="1309" spans="1:10" hidden="1" x14ac:dyDescent="0.35">
      <c r="A1309" s="454"/>
      <c r="B1309" s="201"/>
      <c r="C1309" s="206"/>
      <c r="D1309" s="215"/>
      <c r="E1309" s="216"/>
      <c r="F1309" s="995">
        <f t="shared" si="18"/>
        <v>0</v>
      </c>
      <c r="G1309" s="203"/>
      <c r="H1309" s="453"/>
      <c r="I1309" s="717"/>
      <c r="J1309" s="460"/>
    </row>
    <row r="1310" spans="1:10" hidden="1" x14ac:dyDescent="0.35">
      <c r="A1310" s="454"/>
      <c r="B1310" s="201"/>
      <c r="C1310" s="206"/>
      <c r="D1310" s="215"/>
      <c r="E1310" s="216"/>
      <c r="F1310" s="995">
        <f t="shared" si="18"/>
        <v>0</v>
      </c>
      <c r="G1310" s="203"/>
      <c r="H1310" s="453"/>
      <c r="I1310" s="717"/>
      <c r="J1310" s="460"/>
    </row>
    <row r="1311" spans="1:10" hidden="1" x14ac:dyDescent="0.35">
      <c r="A1311" s="454"/>
      <c r="B1311" s="201"/>
      <c r="C1311" s="206"/>
      <c r="D1311" s="215"/>
      <c r="E1311" s="216"/>
      <c r="F1311" s="995">
        <f t="shared" si="18"/>
        <v>0</v>
      </c>
      <c r="G1311" s="203"/>
      <c r="H1311" s="453"/>
      <c r="I1311" s="717"/>
      <c r="J1311" s="460"/>
    </row>
    <row r="1312" spans="1:10" hidden="1" x14ac:dyDescent="0.35">
      <c r="A1312" s="454"/>
      <c r="B1312" s="201"/>
      <c r="C1312" s="206"/>
      <c r="D1312" s="215"/>
      <c r="E1312" s="216"/>
      <c r="F1312" s="995">
        <f t="shared" si="18"/>
        <v>0</v>
      </c>
      <c r="G1312" s="203"/>
      <c r="H1312" s="453"/>
      <c r="I1312" s="717"/>
      <c r="J1312" s="460"/>
    </row>
    <row r="1313" spans="1:10" hidden="1" x14ac:dyDescent="0.35">
      <c r="A1313" s="454"/>
      <c r="B1313" s="201"/>
      <c r="C1313" s="206"/>
      <c r="D1313" s="215"/>
      <c r="E1313" s="216"/>
      <c r="F1313" s="995">
        <f t="shared" si="18"/>
        <v>0</v>
      </c>
      <c r="G1313" s="203"/>
      <c r="H1313" s="453"/>
      <c r="I1313" s="717"/>
      <c r="J1313" s="460"/>
    </row>
    <row r="1314" spans="1:10" hidden="1" x14ac:dyDescent="0.35">
      <c r="A1314" s="454"/>
      <c r="B1314" s="201"/>
      <c r="C1314" s="206"/>
      <c r="D1314" s="215"/>
      <c r="E1314" s="216"/>
      <c r="F1314" s="995">
        <f t="shared" si="18"/>
        <v>0</v>
      </c>
      <c r="G1314" s="203"/>
      <c r="H1314" s="453"/>
      <c r="I1314" s="717"/>
      <c r="J1314" s="460"/>
    </row>
    <row r="1315" spans="1:10" hidden="1" x14ac:dyDescent="0.35">
      <c r="A1315" s="454"/>
      <c r="B1315" s="201"/>
      <c r="C1315" s="206"/>
      <c r="D1315" s="215"/>
      <c r="E1315" s="216"/>
      <c r="F1315" s="995">
        <f t="shared" si="18"/>
        <v>0</v>
      </c>
      <c r="G1315" s="203"/>
      <c r="H1315" s="453"/>
      <c r="I1315" s="717"/>
      <c r="J1315" s="460"/>
    </row>
    <row r="1316" spans="1:10" hidden="1" x14ac:dyDescent="0.35">
      <c r="A1316" s="454"/>
      <c r="B1316" s="201"/>
      <c r="C1316" s="206"/>
      <c r="D1316" s="215"/>
      <c r="E1316" s="216"/>
      <c r="F1316" s="995">
        <f t="shared" si="18"/>
        <v>0</v>
      </c>
      <c r="G1316" s="203"/>
      <c r="H1316" s="453"/>
      <c r="I1316" s="717"/>
      <c r="J1316" s="460"/>
    </row>
    <row r="1317" spans="1:10" hidden="1" x14ac:dyDescent="0.35">
      <c r="A1317" s="454"/>
      <c r="B1317" s="201"/>
      <c r="C1317" s="206"/>
      <c r="D1317" s="215"/>
      <c r="E1317" s="216"/>
      <c r="F1317" s="995">
        <f t="shared" si="18"/>
        <v>0</v>
      </c>
      <c r="G1317" s="203"/>
      <c r="H1317" s="453"/>
      <c r="I1317" s="717"/>
      <c r="J1317" s="460"/>
    </row>
    <row r="1318" spans="1:10" hidden="1" x14ac:dyDescent="0.35">
      <c r="A1318" s="454"/>
      <c r="B1318" s="201"/>
      <c r="C1318" s="206"/>
      <c r="D1318" s="215"/>
      <c r="E1318" s="216"/>
      <c r="F1318" s="995">
        <f t="shared" si="18"/>
        <v>0</v>
      </c>
      <c r="G1318" s="203"/>
      <c r="H1318" s="453"/>
      <c r="I1318" s="717"/>
      <c r="J1318" s="460"/>
    </row>
    <row r="1319" spans="1:10" hidden="1" x14ac:dyDescent="0.35">
      <c r="A1319" s="454"/>
      <c r="B1319" s="201"/>
      <c r="C1319" s="206"/>
      <c r="D1319" s="215"/>
      <c r="E1319" s="216"/>
      <c r="F1319" s="995">
        <f t="shared" si="18"/>
        <v>0</v>
      </c>
      <c r="G1319" s="203"/>
      <c r="H1319" s="453"/>
      <c r="I1319" s="717"/>
      <c r="J1319" s="460"/>
    </row>
    <row r="1320" spans="1:10" hidden="1" x14ac:dyDescent="0.35">
      <c r="A1320" s="454"/>
      <c r="B1320" s="201"/>
      <c r="C1320" s="206"/>
      <c r="D1320" s="215"/>
      <c r="E1320" s="216"/>
      <c r="F1320" s="995">
        <f t="shared" si="18"/>
        <v>0</v>
      </c>
      <c r="G1320" s="203"/>
      <c r="H1320" s="453"/>
      <c r="I1320" s="717"/>
      <c r="J1320" s="460"/>
    </row>
    <row r="1321" spans="1:10" hidden="1" x14ac:dyDescent="0.35">
      <c r="A1321" s="454"/>
      <c r="B1321" s="201"/>
      <c r="C1321" s="206"/>
      <c r="D1321" s="215"/>
      <c r="E1321" s="216"/>
      <c r="F1321" s="995">
        <f t="shared" si="18"/>
        <v>0</v>
      </c>
      <c r="G1321" s="203"/>
      <c r="H1321" s="453"/>
      <c r="I1321" s="717"/>
      <c r="J1321" s="460"/>
    </row>
    <row r="1322" spans="1:10" hidden="1" x14ac:dyDescent="0.35">
      <c r="A1322" s="454"/>
      <c r="B1322" s="201"/>
      <c r="C1322" s="206"/>
      <c r="D1322" s="215"/>
      <c r="E1322" s="216"/>
      <c r="F1322" s="995">
        <f t="shared" si="18"/>
        <v>0</v>
      </c>
      <c r="G1322" s="203"/>
      <c r="H1322" s="453"/>
      <c r="I1322" s="717"/>
      <c r="J1322" s="460"/>
    </row>
    <row r="1323" spans="1:10" ht="15" hidden="1" thickBot="1" x14ac:dyDescent="0.4">
      <c r="A1323" s="454"/>
      <c r="B1323" s="201"/>
      <c r="C1323" s="452"/>
      <c r="D1323" s="464"/>
      <c r="E1323" s="465"/>
      <c r="F1323" s="996">
        <f t="shared" si="18"/>
        <v>0</v>
      </c>
      <c r="G1323" s="210"/>
      <c r="H1323" s="453"/>
      <c r="I1323" s="717"/>
      <c r="J1323" s="448"/>
    </row>
    <row r="1324" spans="1:10" ht="15" customHeight="1" x14ac:dyDescent="0.35">
      <c r="A1324" s="469"/>
      <c r="B1324" s="2331"/>
      <c r="C1324" s="2332"/>
      <c r="D1324" s="2335" t="s">
        <v>917</v>
      </c>
      <c r="E1324" s="2337" t="s">
        <v>918</v>
      </c>
      <c r="F1324" s="2335" t="s">
        <v>97</v>
      </c>
      <c r="G1324" s="203"/>
      <c r="H1324" s="200"/>
      <c r="I1324" s="717"/>
      <c r="J1324" s="448"/>
    </row>
    <row r="1325" spans="1:10" ht="15" customHeight="1" thickBot="1" x14ac:dyDescent="0.4">
      <c r="A1325" s="454"/>
      <c r="B1325" s="2333"/>
      <c r="C1325" s="2334"/>
      <c r="D1325" s="2336"/>
      <c r="E1325" s="2338"/>
      <c r="F1325" s="2336"/>
      <c r="G1325" s="203"/>
      <c r="H1325" s="200"/>
      <c r="I1325" s="717"/>
      <c r="J1325" s="448"/>
    </row>
    <row r="1326" spans="1:10" ht="15" customHeight="1" thickBot="1" x14ac:dyDescent="0.4">
      <c r="A1326" s="454"/>
      <c r="B1326" s="987" t="s">
        <v>22</v>
      </c>
      <c r="C1326" s="481" t="s">
        <v>1182</v>
      </c>
      <c r="D1326" s="930">
        <f>SUM(D1327+D1428+D1529+D1630+D1731+D1832+D1933)</f>
        <v>0</v>
      </c>
      <c r="E1326" s="930">
        <f>SUM(E1327+E1428+E1529+E1630+E1731+E1832+E1933)</f>
        <v>0</v>
      </c>
      <c r="F1326" s="997">
        <f t="shared" ref="F1326:F1529" si="19">D1326+E1326</f>
        <v>0</v>
      </c>
      <c r="G1326" s="203"/>
      <c r="H1326" s="453" t="s">
        <v>978</v>
      </c>
      <c r="I1326" s="718">
        <f>Form3!G36+Form3!H36</f>
        <v>0</v>
      </c>
      <c r="J1326" s="204"/>
    </row>
    <row r="1327" spans="1:10" ht="15" customHeight="1" thickBot="1" x14ac:dyDescent="0.4">
      <c r="A1327" s="454"/>
      <c r="B1327" s="987"/>
      <c r="C1327" s="112" t="s">
        <v>1916</v>
      </c>
      <c r="D1327" s="1000">
        <f>SUM(D1328:D1427)</f>
        <v>0</v>
      </c>
      <c r="E1327" s="1000">
        <f>SUM(E1328:E1427)</f>
        <v>0</v>
      </c>
      <c r="F1327" s="910">
        <f t="shared" si="19"/>
        <v>0</v>
      </c>
      <c r="G1327" s="203"/>
      <c r="H1327" s="453" t="s">
        <v>978</v>
      </c>
      <c r="I1327" s="718">
        <f>Form3!G37+Form3!H37</f>
        <v>0</v>
      </c>
      <c r="J1327" s="455"/>
    </row>
    <row r="1328" spans="1:10" ht="15" customHeight="1" x14ac:dyDescent="0.35">
      <c r="A1328" s="454"/>
      <c r="B1328" s="987"/>
      <c r="C1328" s="1500"/>
      <c r="D1328" s="601"/>
      <c r="E1328" s="602"/>
      <c r="F1328" s="910">
        <f t="shared" si="19"/>
        <v>0</v>
      </c>
      <c r="G1328" s="203"/>
      <c r="H1328" s="453"/>
      <c r="I1328" s="717"/>
      <c r="J1328" s="455"/>
    </row>
    <row r="1329" spans="1:10" ht="15" customHeight="1" x14ac:dyDescent="0.35">
      <c r="A1329" s="454"/>
      <c r="B1329" s="987"/>
      <c r="C1329" s="1500"/>
      <c r="D1329" s="601"/>
      <c r="E1329" s="602"/>
      <c r="F1329" s="910">
        <f t="shared" si="19"/>
        <v>0</v>
      </c>
      <c r="G1329" s="203"/>
      <c r="H1329" s="453"/>
      <c r="I1329" s="717"/>
      <c r="J1329" s="455"/>
    </row>
    <row r="1330" spans="1:10" ht="15" customHeight="1" x14ac:dyDescent="0.35">
      <c r="A1330" s="454"/>
      <c r="B1330" s="987"/>
      <c r="C1330" s="1500"/>
      <c r="D1330" s="601"/>
      <c r="E1330" s="602"/>
      <c r="F1330" s="910">
        <f t="shared" si="19"/>
        <v>0</v>
      </c>
      <c r="G1330" s="203"/>
      <c r="H1330" s="453"/>
      <c r="I1330" s="717"/>
      <c r="J1330" s="455"/>
    </row>
    <row r="1331" spans="1:10" ht="15" customHeight="1" x14ac:dyDescent="0.35">
      <c r="A1331" s="454"/>
      <c r="B1331" s="987"/>
      <c r="C1331" s="1500"/>
      <c r="D1331" s="601"/>
      <c r="E1331" s="602"/>
      <c r="F1331" s="910">
        <f t="shared" si="19"/>
        <v>0</v>
      </c>
      <c r="G1331" s="203"/>
      <c r="H1331" s="453"/>
      <c r="I1331" s="717"/>
      <c r="J1331" s="455"/>
    </row>
    <row r="1332" spans="1:10" ht="15" customHeight="1" x14ac:dyDescent="0.35">
      <c r="A1332" s="454"/>
      <c r="B1332" s="987"/>
      <c r="C1332" s="1500"/>
      <c r="D1332" s="601"/>
      <c r="E1332" s="602"/>
      <c r="F1332" s="910">
        <f t="shared" si="19"/>
        <v>0</v>
      </c>
      <c r="G1332" s="203"/>
      <c r="H1332" s="453"/>
      <c r="I1332" s="717"/>
      <c r="J1332" s="455"/>
    </row>
    <row r="1333" spans="1:10" ht="15" customHeight="1" x14ac:dyDescent="0.35">
      <c r="A1333" s="454"/>
      <c r="B1333" s="987"/>
      <c r="C1333" s="1500"/>
      <c r="D1333" s="601"/>
      <c r="E1333" s="602"/>
      <c r="F1333" s="910">
        <f t="shared" si="19"/>
        <v>0</v>
      </c>
      <c r="G1333" s="203"/>
      <c r="H1333" s="453"/>
      <c r="I1333" s="717"/>
      <c r="J1333" s="455"/>
    </row>
    <row r="1334" spans="1:10" ht="15" customHeight="1" x14ac:dyDescent="0.35">
      <c r="A1334" s="454"/>
      <c r="B1334" s="987"/>
      <c r="C1334" s="1500"/>
      <c r="D1334" s="601"/>
      <c r="E1334" s="602"/>
      <c r="F1334" s="910">
        <f t="shared" si="19"/>
        <v>0</v>
      </c>
      <c r="G1334" s="203"/>
      <c r="H1334" s="453"/>
      <c r="I1334" s="717"/>
      <c r="J1334" s="455"/>
    </row>
    <row r="1335" spans="1:10" ht="15" customHeight="1" x14ac:dyDescent="0.35">
      <c r="A1335" s="454"/>
      <c r="B1335" s="987"/>
      <c r="C1335" s="1500"/>
      <c r="D1335" s="601"/>
      <c r="E1335" s="602"/>
      <c r="F1335" s="910">
        <f t="shared" si="19"/>
        <v>0</v>
      </c>
      <c r="G1335" s="203"/>
      <c r="H1335" s="453"/>
      <c r="I1335" s="717"/>
      <c r="J1335" s="455"/>
    </row>
    <row r="1336" spans="1:10" ht="15" customHeight="1" x14ac:dyDescent="0.35">
      <c r="A1336" s="454"/>
      <c r="B1336" s="987"/>
      <c r="C1336" s="1500"/>
      <c r="D1336" s="601"/>
      <c r="E1336" s="602"/>
      <c r="F1336" s="910">
        <f t="shared" si="19"/>
        <v>0</v>
      </c>
      <c r="G1336" s="203"/>
      <c r="H1336" s="453"/>
      <c r="I1336" s="717"/>
      <c r="J1336" s="455"/>
    </row>
    <row r="1337" spans="1:10" ht="15" customHeight="1" thickBot="1" x14ac:dyDescent="0.4">
      <c r="A1337" s="454"/>
      <c r="B1337" s="987"/>
      <c r="C1337" s="1500"/>
      <c r="D1337" s="601"/>
      <c r="E1337" s="602"/>
      <c r="F1337" s="910">
        <f t="shared" si="19"/>
        <v>0</v>
      </c>
      <c r="G1337" s="203"/>
      <c r="H1337" s="453"/>
      <c r="I1337" s="717"/>
      <c r="J1337" s="455"/>
    </row>
    <row r="1338" spans="1:10" ht="15" hidden="1" thickBot="1" x14ac:dyDescent="0.4">
      <c r="A1338" s="454"/>
      <c r="B1338" s="987"/>
      <c r="C1338" s="86"/>
      <c r="D1338" s="601"/>
      <c r="E1338" s="602"/>
      <c r="F1338" s="910">
        <f t="shared" si="19"/>
        <v>0</v>
      </c>
      <c r="G1338" s="203"/>
      <c r="H1338" s="453"/>
      <c r="I1338" s="717"/>
      <c r="J1338" s="455"/>
    </row>
    <row r="1339" spans="1:10" ht="15" hidden="1" thickBot="1" x14ac:dyDescent="0.4">
      <c r="A1339" s="454"/>
      <c r="B1339" s="987"/>
      <c r="C1339" s="86"/>
      <c r="D1339" s="601"/>
      <c r="E1339" s="602"/>
      <c r="F1339" s="910">
        <f t="shared" si="19"/>
        <v>0</v>
      </c>
      <c r="G1339" s="203"/>
      <c r="H1339" s="453"/>
      <c r="I1339" s="717"/>
      <c r="J1339" s="455"/>
    </row>
    <row r="1340" spans="1:10" ht="15" hidden="1" thickBot="1" x14ac:dyDescent="0.4">
      <c r="A1340" s="454"/>
      <c r="B1340" s="987"/>
      <c r="C1340" s="86"/>
      <c r="D1340" s="601"/>
      <c r="E1340" s="602"/>
      <c r="F1340" s="910">
        <f t="shared" si="19"/>
        <v>0</v>
      </c>
      <c r="G1340" s="203"/>
      <c r="H1340" s="453"/>
      <c r="I1340" s="717"/>
      <c r="J1340" s="455"/>
    </row>
    <row r="1341" spans="1:10" ht="15" hidden="1" thickBot="1" x14ac:dyDescent="0.4">
      <c r="A1341" s="454"/>
      <c r="B1341" s="987"/>
      <c r="C1341" s="86"/>
      <c r="D1341" s="601"/>
      <c r="E1341" s="602"/>
      <c r="F1341" s="910">
        <f t="shared" si="19"/>
        <v>0</v>
      </c>
      <c r="G1341" s="203"/>
      <c r="H1341" s="453"/>
      <c r="I1341" s="717"/>
      <c r="J1341" s="455"/>
    </row>
    <row r="1342" spans="1:10" ht="15" hidden="1" thickBot="1" x14ac:dyDescent="0.4">
      <c r="A1342" s="454"/>
      <c r="B1342" s="987"/>
      <c r="C1342" s="86"/>
      <c r="D1342" s="601"/>
      <c r="E1342" s="602"/>
      <c r="F1342" s="910">
        <f t="shared" si="19"/>
        <v>0</v>
      </c>
      <c r="G1342" s="203"/>
      <c r="H1342" s="453"/>
      <c r="I1342" s="717"/>
      <c r="J1342" s="455"/>
    </row>
    <row r="1343" spans="1:10" ht="15" hidden="1" thickBot="1" x14ac:dyDescent="0.4">
      <c r="A1343" s="454"/>
      <c r="B1343" s="987"/>
      <c r="C1343" s="86"/>
      <c r="D1343" s="601"/>
      <c r="E1343" s="602"/>
      <c r="F1343" s="910">
        <f t="shared" si="19"/>
        <v>0</v>
      </c>
      <c r="G1343" s="203"/>
      <c r="H1343" s="453"/>
      <c r="I1343" s="717"/>
      <c r="J1343" s="455"/>
    </row>
    <row r="1344" spans="1:10" ht="15" hidden="1" thickBot="1" x14ac:dyDescent="0.4">
      <c r="A1344" s="454"/>
      <c r="B1344" s="987"/>
      <c r="C1344" s="86"/>
      <c r="D1344" s="601"/>
      <c r="E1344" s="602"/>
      <c r="F1344" s="910">
        <f t="shared" si="19"/>
        <v>0</v>
      </c>
      <c r="G1344" s="203"/>
      <c r="H1344" s="453"/>
      <c r="I1344" s="717"/>
      <c r="J1344" s="455"/>
    </row>
    <row r="1345" spans="1:10" ht="15" hidden="1" thickBot="1" x14ac:dyDescent="0.4">
      <c r="A1345" s="454"/>
      <c r="B1345" s="987"/>
      <c r="C1345" s="86"/>
      <c r="D1345" s="601"/>
      <c r="E1345" s="602"/>
      <c r="F1345" s="910">
        <f t="shared" si="19"/>
        <v>0</v>
      </c>
      <c r="G1345" s="203"/>
      <c r="H1345" s="453"/>
      <c r="I1345" s="717"/>
      <c r="J1345" s="455"/>
    </row>
    <row r="1346" spans="1:10" ht="15" hidden="1" thickBot="1" x14ac:dyDescent="0.4">
      <c r="A1346" s="454"/>
      <c r="B1346" s="987"/>
      <c r="C1346" s="86"/>
      <c r="D1346" s="601"/>
      <c r="E1346" s="602"/>
      <c r="F1346" s="910">
        <f t="shared" si="19"/>
        <v>0</v>
      </c>
      <c r="G1346" s="203"/>
      <c r="H1346" s="453"/>
      <c r="I1346" s="717"/>
      <c r="J1346" s="455"/>
    </row>
    <row r="1347" spans="1:10" ht="15" hidden="1" thickBot="1" x14ac:dyDescent="0.4">
      <c r="A1347" s="454"/>
      <c r="B1347" s="987"/>
      <c r="C1347" s="86"/>
      <c r="D1347" s="601"/>
      <c r="E1347" s="602"/>
      <c r="F1347" s="910">
        <f t="shared" si="19"/>
        <v>0</v>
      </c>
      <c r="G1347" s="203"/>
      <c r="H1347" s="453"/>
      <c r="I1347" s="717"/>
      <c r="J1347" s="455"/>
    </row>
    <row r="1348" spans="1:10" ht="15" hidden="1" thickBot="1" x14ac:dyDescent="0.4">
      <c r="A1348" s="454"/>
      <c r="B1348" s="987"/>
      <c r="C1348" s="86"/>
      <c r="D1348" s="601"/>
      <c r="E1348" s="602"/>
      <c r="F1348" s="910">
        <f t="shared" si="19"/>
        <v>0</v>
      </c>
      <c r="G1348" s="203"/>
      <c r="H1348" s="453"/>
      <c r="I1348" s="717"/>
      <c r="J1348" s="455"/>
    </row>
    <row r="1349" spans="1:10" ht="15" hidden="1" thickBot="1" x14ac:dyDescent="0.4">
      <c r="A1349" s="454"/>
      <c r="B1349" s="987"/>
      <c r="C1349" s="86"/>
      <c r="D1349" s="601"/>
      <c r="E1349" s="602"/>
      <c r="F1349" s="910">
        <f t="shared" si="19"/>
        <v>0</v>
      </c>
      <c r="G1349" s="203"/>
      <c r="H1349" s="453"/>
      <c r="I1349" s="717"/>
      <c r="J1349" s="455"/>
    </row>
    <row r="1350" spans="1:10" ht="15" hidden="1" thickBot="1" x14ac:dyDescent="0.4">
      <c r="A1350" s="454"/>
      <c r="B1350" s="987"/>
      <c r="C1350" s="86"/>
      <c r="D1350" s="601"/>
      <c r="E1350" s="602"/>
      <c r="F1350" s="910">
        <f t="shared" si="19"/>
        <v>0</v>
      </c>
      <c r="G1350" s="203"/>
      <c r="H1350" s="453"/>
      <c r="I1350" s="717"/>
      <c r="J1350" s="455"/>
    </row>
    <row r="1351" spans="1:10" ht="15" hidden="1" thickBot="1" x14ac:dyDescent="0.4">
      <c r="A1351" s="454"/>
      <c r="B1351" s="987"/>
      <c r="C1351" s="86"/>
      <c r="D1351" s="601"/>
      <c r="E1351" s="602"/>
      <c r="F1351" s="910">
        <f t="shared" si="19"/>
        <v>0</v>
      </c>
      <c r="G1351" s="203"/>
      <c r="H1351" s="453"/>
      <c r="I1351" s="717"/>
      <c r="J1351" s="455"/>
    </row>
    <row r="1352" spans="1:10" ht="15" hidden="1" thickBot="1" x14ac:dyDescent="0.4">
      <c r="A1352" s="454"/>
      <c r="B1352" s="987"/>
      <c r="C1352" s="86"/>
      <c r="D1352" s="601"/>
      <c r="E1352" s="602"/>
      <c r="F1352" s="910">
        <f t="shared" si="19"/>
        <v>0</v>
      </c>
      <c r="G1352" s="203"/>
      <c r="H1352" s="453"/>
      <c r="I1352" s="717"/>
      <c r="J1352" s="455"/>
    </row>
    <row r="1353" spans="1:10" ht="15" hidden="1" thickBot="1" x14ac:dyDescent="0.4">
      <c r="A1353" s="454"/>
      <c r="B1353" s="987"/>
      <c r="C1353" s="86"/>
      <c r="D1353" s="601"/>
      <c r="E1353" s="602"/>
      <c r="F1353" s="910">
        <f t="shared" si="19"/>
        <v>0</v>
      </c>
      <c r="G1353" s="203"/>
      <c r="H1353" s="453"/>
      <c r="I1353" s="717"/>
      <c r="J1353" s="455"/>
    </row>
    <row r="1354" spans="1:10" ht="15" hidden="1" thickBot="1" x14ac:dyDescent="0.4">
      <c r="A1354" s="454"/>
      <c r="B1354" s="987"/>
      <c r="C1354" s="86"/>
      <c r="D1354" s="601"/>
      <c r="E1354" s="602"/>
      <c r="F1354" s="910">
        <f t="shared" si="19"/>
        <v>0</v>
      </c>
      <c r="G1354" s="203"/>
      <c r="H1354" s="453"/>
      <c r="I1354" s="717"/>
      <c r="J1354" s="455"/>
    </row>
    <row r="1355" spans="1:10" ht="15" hidden="1" thickBot="1" x14ac:dyDescent="0.4">
      <c r="A1355" s="454"/>
      <c r="B1355" s="987"/>
      <c r="C1355" s="86"/>
      <c r="D1355" s="601"/>
      <c r="E1355" s="602"/>
      <c r="F1355" s="910">
        <f t="shared" si="19"/>
        <v>0</v>
      </c>
      <c r="G1355" s="203"/>
      <c r="H1355" s="453"/>
      <c r="I1355" s="717"/>
      <c r="J1355" s="455"/>
    </row>
    <row r="1356" spans="1:10" ht="15" hidden="1" thickBot="1" x14ac:dyDescent="0.4">
      <c r="A1356" s="454"/>
      <c r="B1356" s="987"/>
      <c r="C1356" s="86"/>
      <c r="D1356" s="601"/>
      <c r="E1356" s="602"/>
      <c r="F1356" s="910">
        <f t="shared" si="19"/>
        <v>0</v>
      </c>
      <c r="G1356" s="203"/>
      <c r="H1356" s="453"/>
      <c r="I1356" s="717"/>
      <c r="J1356" s="455"/>
    </row>
    <row r="1357" spans="1:10" ht="15" hidden="1" thickBot="1" x14ac:dyDescent="0.4">
      <c r="A1357" s="454"/>
      <c r="B1357" s="987"/>
      <c r="C1357" s="86"/>
      <c r="D1357" s="601"/>
      <c r="E1357" s="602"/>
      <c r="F1357" s="910">
        <f t="shared" si="19"/>
        <v>0</v>
      </c>
      <c r="G1357" s="203"/>
      <c r="H1357" s="453"/>
      <c r="I1357" s="717"/>
      <c r="J1357" s="455"/>
    </row>
    <row r="1358" spans="1:10" ht="15" hidden="1" thickBot="1" x14ac:dyDescent="0.4">
      <c r="A1358" s="454"/>
      <c r="B1358" s="987"/>
      <c r="C1358" s="86"/>
      <c r="D1358" s="601"/>
      <c r="E1358" s="602"/>
      <c r="F1358" s="910">
        <f t="shared" si="19"/>
        <v>0</v>
      </c>
      <c r="G1358" s="203"/>
      <c r="H1358" s="453"/>
      <c r="I1358" s="717"/>
      <c r="J1358" s="455"/>
    </row>
    <row r="1359" spans="1:10" ht="15" hidden="1" thickBot="1" x14ac:dyDescent="0.4">
      <c r="A1359" s="454"/>
      <c r="B1359" s="987"/>
      <c r="C1359" s="86"/>
      <c r="D1359" s="601"/>
      <c r="E1359" s="602"/>
      <c r="F1359" s="910">
        <f t="shared" si="19"/>
        <v>0</v>
      </c>
      <c r="G1359" s="203"/>
      <c r="H1359" s="453"/>
      <c r="I1359" s="717"/>
      <c r="J1359" s="455"/>
    </row>
    <row r="1360" spans="1:10" ht="15" hidden="1" thickBot="1" x14ac:dyDescent="0.4">
      <c r="A1360" s="454"/>
      <c r="B1360" s="987"/>
      <c r="C1360" s="86"/>
      <c r="D1360" s="601"/>
      <c r="E1360" s="602"/>
      <c r="F1360" s="910">
        <f t="shared" si="19"/>
        <v>0</v>
      </c>
      <c r="G1360" s="203"/>
      <c r="H1360" s="453"/>
      <c r="I1360" s="717"/>
      <c r="J1360" s="455"/>
    </row>
    <row r="1361" spans="1:10" ht="15" hidden="1" thickBot="1" x14ac:dyDescent="0.4">
      <c r="A1361" s="454"/>
      <c r="B1361" s="987"/>
      <c r="C1361" s="86"/>
      <c r="D1361" s="601"/>
      <c r="E1361" s="602"/>
      <c r="F1361" s="910">
        <f t="shared" si="19"/>
        <v>0</v>
      </c>
      <c r="G1361" s="203"/>
      <c r="H1361" s="453"/>
      <c r="I1361" s="717"/>
      <c r="J1361" s="455"/>
    </row>
    <row r="1362" spans="1:10" ht="15" hidden="1" thickBot="1" x14ac:dyDescent="0.4">
      <c r="A1362" s="454"/>
      <c r="B1362" s="987"/>
      <c r="C1362" s="86"/>
      <c r="D1362" s="601"/>
      <c r="E1362" s="602"/>
      <c r="F1362" s="910">
        <f t="shared" si="19"/>
        <v>0</v>
      </c>
      <c r="G1362" s="203"/>
      <c r="H1362" s="453"/>
      <c r="I1362" s="717"/>
      <c r="J1362" s="455"/>
    </row>
    <row r="1363" spans="1:10" ht="15" hidden="1" thickBot="1" x14ac:dyDescent="0.4">
      <c r="A1363" s="454"/>
      <c r="B1363" s="987"/>
      <c r="C1363" s="86"/>
      <c r="D1363" s="601"/>
      <c r="E1363" s="602"/>
      <c r="F1363" s="910">
        <f t="shared" si="19"/>
        <v>0</v>
      </c>
      <c r="G1363" s="203"/>
      <c r="H1363" s="453"/>
      <c r="I1363" s="717"/>
      <c r="J1363" s="455"/>
    </row>
    <row r="1364" spans="1:10" ht="15" hidden="1" thickBot="1" x14ac:dyDescent="0.4">
      <c r="A1364" s="454"/>
      <c r="B1364" s="987"/>
      <c r="C1364" s="86"/>
      <c r="D1364" s="601"/>
      <c r="E1364" s="602"/>
      <c r="F1364" s="910">
        <f t="shared" si="19"/>
        <v>0</v>
      </c>
      <c r="G1364" s="203"/>
      <c r="H1364" s="453"/>
      <c r="I1364" s="717"/>
      <c r="J1364" s="455"/>
    </row>
    <row r="1365" spans="1:10" ht="15" hidden="1" thickBot="1" x14ac:dyDescent="0.4">
      <c r="A1365" s="454"/>
      <c r="B1365" s="987"/>
      <c r="C1365" s="86"/>
      <c r="D1365" s="601"/>
      <c r="E1365" s="602"/>
      <c r="F1365" s="910">
        <f t="shared" si="19"/>
        <v>0</v>
      </c>
      <c r="G1365" s="203"/>
      <c r="H1365" s="453"/>
      <c r="I1365" s="717"/>
      <c r="J1365" s="455"/>
    </row>
    <row r="1366" spans="1:10" ht="15" hidden="1" thickBot="1" x14ac:dyDescent="0.4">
      <c r="A1366" s="454"/>
      <c r="B1366" s="987"/>
      <c r="C1366" s="86"/>
      <c r="D1366" s="601"/>
      <c r="E1366" s="602"/>
      <c r="F1366" s="910">
        <f t="shared" si="19"/>
        <v>0</v>
      </c>
      <c r="G1366" s="203"/>
      <c r="H1366" s="453"/>
      <c r="I1366" s="717"/>
      <c r="J1366" s="455"/>
    </row>
    <row r="1367" spans="1:10" ht="15" hidden="1" thickBot="1" x14ac:dyDescent="0.4">
      <c r="A1367" s="454"/>
      <c r="B1367" s="987"/>
      <c r="C1367" s="86"/>
      <c r="D1367" s="601"/>
      <c r="E1367" s="602"/>
      <c r="F1367" s="910">
        <f t="shared" si="19"/>
        <v>0</v>
      </c>
      <c r="G1367" s="203"/>
      <c r="H1367" s="453"/>
      <c r="I1367" s="717"/>
      <c r="J1367" s="455"/>
    </row>
    <row r="1368" spans="1:10" ht="15" hidden="1" thickBot="1" x14ac:dyDescent="0.4">
      <c r="A1368" s="454"/>
      <c r="B1368" s="987"/>
      <c r="C1368" s="86"/>
      <c r="D1368" s="601"/>
      <c r="E1368" s="602"/>
      <c r="F1368" s="910">
        <f t="shared" si="19"/>
        <v>0</v>
      </c>
      <c r="G1368" s="203"/>
      <c r="H1368" s="453"/>
      <c r="I1368" s="717"/>
      <c r="J1368" s="455"/>
    </row>
    <row r="1369" spans="1:10" ht="15" hidden="1" thickBot="1" x14ac:dyDescent="0.4">
      <c r="A1369" s="454"/>
      <c r="B1369" s="987"/>
      <c r="C1369" s="86"/>
      <c r="D1369" s="601"/>
      <c r="E1369" s="602"/>
      <c r="F1369" s="910">
        <f t="shared" si="19"/>
        <v>0</v>
      </c>
      <c r="G1369" s="203"/>
      <c r="H1369" s="453"/>
      <c r="I1369" s="717"/>
      <c r="J1369" s="455"/>
    </row>
    <row r="1370" spans="1:10" ht="15" hidden="1" thickBot="1" x14ac:dyDescent="0.4">
      <c r="A1370" s="454"/>
      <c r="B1370" s="987"/>
      <c r="C1370" s="86"/>
      <c r="D1370" s="601"/>
      <c r="E1370" s="602"/>
      <c r="F1370" s="910">
        <f t="shared" si="19"/>
        <v>0</v>
      </c>
      <c r="G1370" s="203"/>
      <c r="H1370" s="453"/>
      <c r="I1370" s="717"/>
      <c r="J1370" s="455"/>
    </row>
    <row r="1371" spans="1:10" ht="15" hidden="1" thickBot="1" x14ac:dyDescent="0.4">
      <c r="A1371" s="454"/>
      <c r="B1371" s="987"/>
      <c r="C1371" s="86"/>
      <c r="D1371" s="601"/>
      <c r="E1371" s="602"/>
      <c r="F1371" s="910">
        <f t="shared" si="19"/>
        <v>0</v>
      </c>
      <c r="G1371" s="203"/>
      <c r="H1371" s="453"/>
      <c r="I1371" s="717"/>
      <c r="J1371" s="455"/>
    </row>
    <row r="1372" spans="1:10" ht="15" hidden="1" thickBot="1" x14ac:dyDescent="0.4">
      <c r="A1372" s="454"/>
      <c r="B1372" s="987"/>
      <c r="C1372" s="86"/>
      <c r="D1372" s="601"/>
      <c r="E1372" s="602"/>
      <c r="F1372" s="910">
        <f t="shared" si="19"/>
        <v>0</v>
      </c>
      <c r="G1372" s="203"/>
      <c r="H1372" s="453"/>
      <c r="I1372" s="717"/>
      <c r="J1372" s="455"/>
    </row>
    <row r="1373" spans="1:10" ht="15" hidden="1" thickBot="1" x14ac:dyDescent="0.4">
      <c r="A1373" s="454"/>
      <c r="B1373" s="987"/>
      <c r="C1373" s="86"/>
      <c r="D1373" s="601"/>
      <c r="E1373" s="602"/>
      <c r="F1373" s="910">
        <f t="shared" si="19"/>
        <v>0</v>
      </c>
      <c r="G1373" s="203"/>
      <c r="H1373" s="453"/>
      <c r="I1373" s="717"/>
      <c r="J1373" s="455"/>
    </row>
    <row r="1374" spans="1:10" ht="15" hidden="1" thickBot="1" x14ac:dyDescent="0.4">
      <c r="A1374" s="454"/>
      <c r="B1374" s="987"/>
      <c r="C1374" s="86"/>
      <c r="D1374" s="601"/>
      <c r="E1374" s="602"/>
      <c r="F1374" s="910">
        <f t="shared" si="19"/>
        <v>0</v>
      </c>
      <c r="G1374" s="203"/>
      <c r="H1374" s="453"/>
      <c r="I1374" s="717"/>
      <c r="J1374" s="455"/>
    </row>
    <row r="1375" spans="1:10" ht="15" hidden="1" thickBot="1" x14ac:dyDescent="0.4">
      <c r="A1375" s="454"/>
      <c r="B1375" s="987"/>
      <c r="C1375" s="86"/>
      <c r="D1375" s="601"/>
      <c r="E1375" s="602"/>
      <c r="F1375" s="910">
        <f t="shared" si="19"/>
        <v>0</v>
      </c>
      <c r="G1375" s="203"/>
      <c r="H1375" s="453"/>
      <c r="I1375" s="717"/>
      <c r="J1375" s="455"/>
    </row>
    <row r="1376" spans="1:10" ht="15" hidden="1" thickBot="1" x14ac:dyDescent="0.4">
      <c r="A1376" s="454"/>
      <c r="B1376" s="987"/>
      <c r="C1376" s="86"/>
      <c r="D1376" s="601"/>
      <c r="E1376" s="602"/>
      <c r="F1376" s="910">
        <f t="shared" si="19"/>
        <v>0</v>
      </c>
      <c r="G1376" s="203"/>
      <c r="H1376" s="453"/>
      <c r="I1376" s="717"/>
      <c r="J1376" s="455"/>
    </row>
    <row r="1377" spans="1:10" ht="15" hidden="1" thickBot="1" x14ac:dyDescent="0.4">
      <c r="A1377" s="454"/>
      <c r="B1377" s="987"/>
      <c r="C1377" s="86"/>
      <c r="D1377" s="601"/>
      <c r="E1377" s="602"/>
      <c r="F1377" s="910">
        <f t="shared" si="19"/>
        <v>0</v>
      </c>
      <c r="G1377" s="203"/>
      <c r="H1377" s="453"/>
      <c r="I1377" s="717"/>
      <c r="J1377" s="455"/>
    </row>
    <row r="1378" spans="1:10" ht="15" hidden="1" thickBot="1" x14ac:dyDescent="0.4">
      <c r="A1378" s="454"/>
      <c r="B1378" s="987"/>
      <c r="C1378" s="86"/>
      <c r="D1378" s="601"/>
      <c r="E1378" s="602"/>
      <c r="F1378" s="910">
        <f t="shared" si="19"/>
        <v>0</v>
      </c>
      <c r="G1378" s="203"/>
      <c r="H1378" s="453"/>
      <c r="I1378" s="717"/>
      <c r="J1378" s="455"/>
    </row>
    <row r="1379" spans="1:10" ht="15" hidden="1" thickBot="1" x14ac:dyDescent="0.4">
      <c r="A1379" s="454"/>
      <c r="B1379" s="987"/>
      <c r="C1379" s="86"/>
      <c r="D1379" s="601"/>
      <c r="E1379" s="602"/>
      <c r="F1379" s="910">
        <f t="shared" si="19"/>
        <v>0</v>
      </c>
      <c r="G1379" s="203"/>
      <c r="H1379" s="453"/>
      <c r="I1379" s="717"/>
      <c r="J1379" s="455"/>
    </row>
    <row r="1380" spans="1:10" ht="15" hidden="1" thickBot="1" x14ac:dyDescent="0.4">
      <c r="A1380" s="454"/>
      <c r="B1380" s="987"/>
      <c r="C1380" s="86"/>
      <c r="D1380" s="601"/>
      <c r="E1380" s="602"/>
      <c r="F1380" s="910">
        <f t="shared" si="19"/>
        <v>0</v>
      </c>
      <c r="G1380" s="203"/>
      <c r="H1380" s="453"/>
      <c r="I1380" s="717"/>
      <c r="J1380" s="455"/>
    </row>
    <row r="1381" spans="1:10" ht="15" hidden="1" thickBot="1" x14ac:dyDescent="0.4">
      <c r="A1381" s="454"/>
      <c r="B1381" s="987"/>
      <c r="C1381" s="86"/>
      <c r="D1381" s="601"/>
      <c r="E1381" s="602"/>
      <c r="F1381" s="910">
        <f t="shared" si="19"/>
        <v>0</v>
      </c>
      <c r="G1381" s="203"/>
      <c r="H1381" s="453"/>
      <c r="I1381" s="717"/>
      <c r="J1381" s="455"/>
    </row>
    <row r="1382" spans="1:10" ht="15" hidden="1" thickBot="1" x14ac:dyDescent="0.4">
      <c r="A1382" s="454"/>
      <c r="B1382" s="987"/>
      <c r="C1382" s="86"/>
      <c r="D1382" s="601"/>
      <c r="E1382" s="602"/>
      <c r="F1382" s="910">
        <f t="shared" si="19"/>
        <v>0</v>
      </c>
      <c r="G1382" s="203"/>
      <c r="H1382" s="453"/>
      <c r="I1382" s="717"/>
      <c r="J1382" s="455"/>
    </row>
    <row r="1383" spans="1:10" ht="15" hidden="1" thickBot="1" x14ac:dyDescent="0.4">
      <c r="A1383" s="454"/>
      <c r="B1383" s="987"/>
      <c r="C1383" s="86"/>
      <c r="D1383" s="601"/>
      <c r="E1383" s="602"/>
      <c r="F1383" s="910">
        <f t="shared" si="19"/>
        <v>0</v>
      </c>
      <c r="G1383" s="203"/>
      <c r="H1383" s="453"/>
      <c r="I1383" s="717"/>
      <c r="J1383" s="455"/>
    </row>
    <row r="1384" spans="1:10" ht="15" hidden="1" thickBot="1" x14ac:dyDescent="0.4">
      <c r="A1384" s="454"/>
      <c r="B1384" s="987"/>
      <c r="C1384" s="86"/>
      <c r="D1384" s="601"/>
      <c r="E1384" s="602"/>
      <c r="F1384" s="910">
        <f t="shared" si="19"/>
        <v>0</v>
      </c>
      <c r="G1384" s="203"/>
      <c r="H1384" s="453"/>
      <c r="I1384" s="717"/>
      <c r="J1384" s="455"/>
    </row>
    <row r="1385" spans="1:10" ht="15" hidden="1" thickBot="1" x14ac:dyDescent="0.4">
      <c r="A1385" s="454"/>
      <c r="B1385" s="987"/>
      <c r="C1385" s="86"/>
      <c r="D1385" s="601"/>
      <c r="E1385" s="602"/>
      <c r="F1385" s="910">
        <f t="shared" si="19"/>
        <v>0</v>
      </c>
      <c r="G1385" s="203"/>
      <c r="H1385" s="453"/>
      <c r="I1385" s="717"/>
      <c r="J1385" s="455"/>
    </row>
    <row r="1386" spans="1:10" ht="15" hidden="1" thickBot="1" x14ac:dyDescent="0.4">
      <c r="A1386" s="454"/>
      <c r="B1386" s="987"/>
      <c r="C1386" s="86"/>
      <c r="D1386" s="601"/>
      <c r="E1386" s="602"/>
      <c r="F1386" s="910">
        <f t="shared" si="19"/>
        <v>0</v>
      </c>
      <c r="G1386" s="203"/>
      <c r="H1386" s="453"/>
      <c r="I1386" s="717"/>
      <c r="J1386" s="455"/>
    </row>
    <row r="1387" spans="1:10" ht="15" hidden="1" thickBot="1" x14ac:dyDescent="0.4">
      <c r="A1387" s="454"/>
      <c r="B1387" s="987"/>
      <c r="C1387" s="86"/>
      <c r="D1387" s="601"/>
      <c r="E1387" s="602"/>
      <c r="F1387" s="910">
        <f t="shared" si="19"/>
        <v>0</v>
      </c>
      <c r="G1387" s="203"/>
      <c r="H1387" s="453"/>
      <c r="I1387" s="717"/>
      <c r="J1387" s="455"/>
    </row>
    <row r="1388" spans="1:10" ht="15" hidden="1" thickBot="1" x14ac:dyDescent="0.4">
      <c r="A1388" s="454"/>
      <c r="B1388" s="987"/>
      <c r="C1388" s="86"/>
      <c r="D1388" s="601"/>
      <c r="E1388" s="602"/>
      <c r="F1388" s="910">
        <f t="shared" si="19"/>
        <v>0</v>
      </c>
      <c r="G1388" s="203"/>
      <c r="H1388" s="453"/>
      <c r="I1388" s="717"/>
      <c r="J1388" s="455"/>
    </row>
    <row r="1389" spans="1:10" ht="15" hidden="1" thickBot="1" x14ac:dyDescent="0.4">
      <c r="A1389" s="454"/>
      <c r="B1389" s="987"/>
      <c r="C1389" s="86"/>
      <c r="D1389" s="601"/>
      <c r="E1389" s="602"/>
      <c r="F1389" s="910">
        <f t="shared" si="19"/>
        <v>0</v>
      </c>
      <c r="G1389" s="203"/>
      <c r="H1389" s="453"/>
      <c r="I1389" s="717"/>
      <c r="J1389" s="455"/>
    </row>
    <row r="1390" spans="1:10" ht="15" hidden="1" thickBot="1" x14ac:dyDescent="0.4">
      <c r="A1390" s="454"/>
      <c r="B1390" s="987"/>
      <c r="C1390" s="86"/>
      <c r="D1390" s="601"/>
      <c r="E1390" s="602"/>
      <c r="F1390" s="910">
        <f t="shared" si="19"/>
        <v>0</v>
      </c>
      <c r="G1390" s="203"/>
      <c r="H1390" s="453"/>
      <c r="I1390" s="717"/>
      <c r="J1390" s="455"/>
    </row>
    <row r="1391" spans="1:10" ht="15" hidden="1" thickBot="1" x14ac:dyDescent="0.4">
      <c r="A1391" s="454"/>
      <c r="B1391" s="987"/>
      <c r="C1391" s="86"/>
      <c r="D1391" s="601"/>
      <c r="E1391" s="602"/>
      <c r="F1391" s="910">
        <f t="shared" si="19"/>
        <v>0</v>
      </c>
      <c r="G1391" s="203"/>
      <c r="H1391" s="453"/>
      <c r="I1391" s="717"/>
      <c r="J1391" s="455"/>
    </row>
    <row r="1392" spans="1:10" ht="15" hidden="1" thickBot="1" x14ac:dyDescent="0.4">
      <c r="A1392" s="454"/>
      <c r="B1392" s="987"/>
      <c r="C1392" s="86"/>
      <c r="D1392" s="601"/>
      <c r="E1392" s="602"/>
      <c r="F1392" s="910">
        <f t="shared" si="19"/>
        <v>0</v>
      </c>
      <c r="G1392" s="203"/>
      <c r="H1392" s="453"/>
      <c r="I1392" s="717"/>
      <c r="J1392" s="455"/>
    </row>
    <row r="1393" spans="1:10" ht="15" hidden="1" thickBot="1" x14ac:dyDescent="0.4">
      <c r="A1393" s="454"/>
      <c r="B1393" s="987"/>
      <c r="C1393" s="86"/>
      <c r="D1393" s="601"/>
      <c r="E1393" s="602"/>
      <c r="F1393" s="910">
        <f t="shared" si="19"/>
        <v>0</v>
      </c>
      <c r="G1393" s="203"/>
      <c r="H1393" s="453"/>
      <c r="I1393" s="717"/>
      <c r="J1393" s="455"/>
    </row>
    <row r="1394" spans="1:10" ht="15" hidden="1" thickBot="1" x14ac:dyDescent="0.4">
      <c r="A1394" s="454"/>
      <c r="B1394" s="987"/>
      <c r="C1394" s="86"/>
      <c r="D1394" s="601"/>
      <c r="E1394" s="602"/>
      <c r="F1394" s="910">
        <f t="shared" si="19"/>
        <v>0</v>
      </c>
      <c r="G1394" s="203"/>
      <c r="H1394" s="453"/>
      <c r="I1394" s="717"/>
      <c r="J1394" s="455"/>
    </row>
    <row r="1395" spans="1:10" ht="15" hidden="1" thickBot="1" x14ac:dyDescent="0.4">
      <c r="A1395" s="454"/>
      <c r="B1395" s="987"/>
      <c r="C1395" s="86"/>
      <c r="D1395" s="601"/>
      <c r="E1395" s="602"/>
      <c r="F1395" s="910">
        <f t="shared" si="19"/>
        <v>0</v>
      </c>
      <c r="G1395" s="203"/>
      <c r="H1395" s="453"/>
      <c r="I1395" s="717"/>
      <c r="J1395" s="455"/>
    </row>
    <row r="1396" spans="1:10" ht="15" hidden="1" thickBot="1" x14ac:dyDescent="0.4">
      <c r="A1396" s="454"/>
      <c r="B1396" s="987"/>
      <c r="C1396" s="86"/>
      <c r="D1396" s="601"/>
      <c r="E1396" s="602"/>
      <c r="F1396" s="910">
        <f t="shared" si="19"/>
        <v>0</v>
      </c>
      <c r="G1396" s="203"/>
      <c r="H1396" s="453"/>
      <c r="I1396" s="717"/>
      <c r="J1396" s="455"/>
    </row>
    <row r="1397" spans="1:10" ht="15" hidden="1" thickBot="1" x14ac:dyDescent="0.4">
      <c r="A1397" s="454"/>
      <c r="B1397" s="987"/>
      <c r="C1397" s="86"/>
      <c r="D1397" s="601"/>
      <c r="E1397" s="602"/>
      <c r="F1397" s="910">
        <f t="shared" si="19"/>
        <v>0</v>
      </c>
      <c r="G1397" s="203"/>
      <c r="H1397" s="453"/>
      <c r="I1397" s="717"/>
      <c r="J1397" s="455"/>
    </row>
    <row r="1398" spans="1:10" ht="15" hidden="1" thickBot="1" x14ac:dyDescent="0.4">
      <c r="A1398" s="454"/>
      <c r="B1398" s="987"/>
      <c r="C1398" s="86"/>
      <c r="D1398" s="601"/>
      <c r="E1398" s="602"/>
      <c r="F1398" s="910">
        <f t="shared" si="19"/>
        <v>0</v>
      </c>
      <c r="G1398" s="203"/>
      <c r="H1398" s="453"/>
      <c r="I1398" s="717"/>
      <c r="J1398" s="455"/>
    </row>
    <row r="1399" spans="1:10" ht="15" hidden="1" thickBot="1" x14ac:dyDescent="0.4">
      <c r="A1399" s="454"/>
      <c r="B1399" s="987"/>
      <c r="C1399" s="86"/>
      <c r="D1399" s="601"/>
      <c r="E1399" s="602"/>
      <c r="F1399" s="910">
        <f t="shared" si="19"/>
        <v>0</v>
      </c>
      <c r="G1399" s="203"/>
      <c r="H1399" s="453"/>
      <c r="I1399" s="717"/>
      <c r="J1399" s="455"/>
    </row>
    <row r="1400" spans="1:10" ht="15" hidden="1" thickBot="1" x14ac:dyDescent="0.4">
      <c r="A1400" s="454"/>
      <c r="B1400" s="987"/>
      <c r="C1400" s="86"/>
      <c r="D1400" s="601"/>
      <c r="E1400" s="602"/>
      <c r="F1400" s="910">
        <f t="shared" si="19"/>
        <v>0</v>
      </c>
      <c r="G1400" s="203"/>
      <c r="H1400" s="453"/>
      <c r="I1400" s="717"/>
      <c r="J1400" s="455"/>
    </row>
    <row r="1401" spans="1:10" ht="15" hidden="1" thickBot="1" x14ac:dyDescent="0.4">
      <c r="A1401" s="454"/>
      <c r="B1401" s="987"/>
      <c r="C1401" s="86"/>
      <c r="D1401" s="601"/>
      <c r="E1401" s="602"/>
      <c r="F1401" s="910">
        <f t="shared" si="19"/>
        <v>0</v>
      </c>
      <c r="G1401" s="203"/>
      <c r="H1401" s="453"/>
      <c r="I1401" s="717"/>
      <c r="J1401" s="455"/>
    </row>
    <row r="1402" spans="1:10" ht="15" hidden="1" thickBot="1" x14ac:dyDescent="0.4">
      <c r="A1402" s="454"/>
      <c r="B1402" s="987"/>
      <c r="C1402" s="86"/>
      <c r="D1402" s="601"/>
      <c r="E1402" s="602"/>
      <c r="F1402" s="910">
        <f t="shared" si="19"/>
        <v>0</v>
      </c>
      <c r="G1402" s="203"/>
      <c r="H1402" s="453"/>
      <c r="I1402" s="717"/>
      <c r="J1402" s="455"/>
    </row>
    <row r="1403" spans="1:10" ht="15" hidden="1" thickBot="1" x14ac:dyDescent="0.4">
      <c r="A1403" s="454"/>
      <c r="B1403" s="987"/>
      <c r="C1403" s="86"/>
      <c r="D1403" s="601"/>
      <c r="E1403" s="602"/>
      <c r="F1403" s="910">
        <f t="shared" si="19"/>
        <v>0</v>
      </c>
      <c r="G1403" s="203"/>
      <c r="H1403" s="453"/>
      <c r="I1403" s="717"/>
      <c r="J1403" s="455"/>
    </row>
    <row r="1404" spans="1:10" ht="15" hidden="1" thickBot="1" x14ac:dyDescent="0.4">
      <c r="A1404" s="454"/>
      <c r="B1404" s="987"/>
      <c r="C1404" s="86"/>
      <c r="D1404" s="601"/>
      <c r="E1404" s="602"/>
      <c r="F1404" s="910">
        <f t="shared" si="19"/>
        <v>0</v>
      </c>
      <c r="G1404" s="203"/>
      <c r="H1404" s="453"/>
      <c r="I1404" s="717"/>
      <c r="J1404" s="455"/>
    </row>
    <row r="1405" spans="1:10" ht="15" hidden="1" thickBot="1" x14ac:dyDescent="0.4">
      <c r="A1405" s="454"/>
      <c r="B1405" s="987"/>
      <c r="C1405" s="86"/>
      <c r="D1405" s="601"/>
      <c r="E1405" s="602"/>
      <c r="F1405" s="910">
        <f t="shared" si="19"/>
        <v>0</v>
      </c>
      <c r="G1405" s="203"/>
      <c r="H1405" s="453"/>
      <c r="I1405" s="717"/>
      <c r="J1405" s="455"/>
    </row>
    <row r="1406" spans="1:10" ht="15" hidden="1" thickBot="1" x14ac:dyDescent="0.4">
      <c r="A1406" s="454"/>
      <c r="B1406" s="987"/>
      <c r="C1406" s="86"/>
      <c r="D1406" s="601"/>
      <c r="E1406" s="602"/>
      <c r="F1406" s="910">
        <f t="shared" si="19"/>
        <v>0</v>
      </c>
      <c r="G1406" s="203"/>
      <c r="H1406" s="453"/>
      <c r="I1406" s="717"/>
      <c r="J1406" s="455"/>
    </row>
    <row r="1407" spans="1:10" ht="15" hidden="1" thickBot="1" x14ac:dyDescent="0.4">
      <c r="A1407" s="454"/>
      <c r="B1407" s="987"/>
      <c r="C1407" s="86"/>
      <c r="D1407" s="601"/>
      <c r="E1407" s="602"/>
      <c r="F1407" s="910">
        <f t="shared" si="19"/>
        <v>0</v>
      </c>
      <c r="G1407" s="203"/>
      <c r="H1407" s="453"/>
      <c r="I1407" s="717"/>
      <c r="J1407" s="455"/>
    </row>
    <row r="1408" spans="1:10" ht="15" hidden="1" thickBot="1" x14ac:dyDescent="0.4">
      <c r="A1408" s="454"/>
      <c r="B1408" s="987"/>
      <c r="C1408" s="86"/>
      <c r="D1408" s="601"/>
      <c r="E1408" s="602"/>
      <c r="F1408" s="910">
        <f t="shared" si="19"/>
        <v>0</v>
      </c>
      <c r="G1408" s="203"/>
      <c r="H1408" s="453"/>
      <c r="I1408" s="717"/>
      <c r="J1408" s="455"/>
    </row>
    <row r="1409" spans="1:10" ht="15" hidden="1" thickBot="1" x14ac:dyDescent="0.4">
      <c r="A1409" s="454"/>
      <c r="B1409" s="987"/>
      <c r="C1409" s="86"/>
      <c r="D1409" s="601"/>
      <c r="E1409" s="602"/>
      <c r="F1409" s="910">
        <f t="shared" si="19"/>
        <v>0</v>
      </c>
      <c r="G1409" s="203"/>
      <c r="H1409" s="453"/>
      <c r="I1409" s="717"/>
      <c r="J1409" s="455"/>
    </row>
    <row r="1410" spans="1:10" ht="15" hidden="1" thickBot="1" x14ac:dyDescent="0.4">
      <c r="A1410" s="454"/>
      <c r="B1410" s="987"/>
      <c r="C1410" s="86"/>
      <c r="D1410" s="601"/>
      <c r="E1410" s="602"/>
      <c r="F1410" s="910">
        <f t="shared" si="19"/>
        <v>0</v>
      </c>
      <c r="G1410" s="203"/>
      <c r="H1410" s="453"/>
      <c r="I1410" s="717"/>
      <c r="J1410" s="455"/>
    </row>
    <row r="1411" spans="1:10" ht="15" hidden="1" thickBot="1" x14ac:dyDescent="0.4">
      <c r="A1411" s="454"/>
      <c r="B1411" s="987"/>
      <c r="C1411" s="86"/>
      <c r="D1411" s="601"/>
      <c r="E1411" s="602"/>
      <c r="F1411" s="910">
        <f t="shared" si="19"/>
        <v>0</v>
      </c>
      <c r="G1411" s="203"/>
      <c r="H1411" s="453"/>
      <c r="I1411" s="717"/>
      <c r="J1411" s="455"/>
    </row>
    <row r="1412" spans="1:10" ht="15" hidden="1" thickBot="1" x14ac:dyDescent="0.4">
      <c r="A1412" s="454"/>
      <c r="B1412" s="987"/>
      <c r="C1412" s="86"/>
      <c r="D1412" s="601"/>
      <c r="E1412" s="602"/>
      <c r="F1412" s="910">
        <f t="shared" si="19"/>
        <v>0</v>
      </c>
      <c r="G1412" s="203"/>
      <c r="H1412" s="453"/>
      <c r="I1412" s="717"/>
      <c r="J1412" s="455"/>
    </row>
    <row r="1413" spans="1:10" ht="15" hidden="1" thickBot="1" x14ac:dyDescent="0.4">
      <c r="A1413" s="454"/>
      <c r="B1413" s="987"/>
      <c r="C1413" s="86"/>
      <c r="D1413" s="601"/>
      <c r="E1413" s="602"/>
      <c r="F1413" s="910">
        <f t="shared" si="19"/>
        <v>0</v>
      </c>
      <c r="G1413" s="203"/>
      <c r="H1413" s="453"/>
      <c r="I1413" s="717"/>
      <c r="J1413" s="455"/>
    </row>
    <row r="1414" spans="1:10" ht="15" hidden="1" thickBot="1" x14ac:dyDescent="0.4">
      <c r="A1414" s="454"/>
      <c r="B1414" s="987"/>
      <c r="C1414" s="86"/>
      <c r="D1414" s="601"/>
      <c r="E1414" s="602"/>
      <c r="F1414" s="910">
        <f t="shared" si="19"/>
        <v>0</v>
      </c>
      <c r="G1414" s="203"/>
      <c r="H1414" s="453"/>
      <c r="I1414" s="717"/>
      <c r="J1414" s="455"/>
    </row>
    <row r="1415" spans="1:10" ht="15" hidden="1" thickBot="1" x14ac:dyDescent="0.4">
      <c r="A1415" s="454"/>
      <c r="B1415" s="987"/>
      <c r="C1415" s="86"/>
      <c r="D1415" s="601"/>
      <c r="E1415" s="602"/>
      <c r="F1415" s="910">
        <f t="shared" si="19"/>
        <v>0</v>
      </c>
      <c r="G1415" s="203"/>
      <c r="H1415" s="453"/>
      <c r="I1415" s="717"/>
      <c r="J1415" s="455"/>
    </row>
    <row r="1416" spans="1:10" ht="15" hidden="1" thickBot="1" x14ac:dyDescent="0.4">
      <c r="A1416" s="454"/>
      <c r="B1416" s="987"/>
      <c r="C1416" s="86"/>
      <c r="D1416" s="601"/>
      <c r="E1416" s="602"/>
      <c r="F1416" s="910">
        <f t="shared" si="19"/>
        <v>0</v>
      </c>
      <c r="G1416" s="203"/>
      <c r="H1416" s="453"/>
      <c r="I1416" s="717"/>
      <c r="J1416" s="455"/>
    </row>
    <row r="1417" spans="1:10" ht="15" hidden="1" thickBot="1" x14ac:dyDescent="0.4">
      <c r="A1417" s="454"/>
      <c r="B1417" s="987"/>
      <c r="C1417" s="86"/>
      <c r="D1417" s="601"/>
      <c r="E1417" s="602"/>
      <c r="F1417" s="910">
        <f t="shared" si="19"/>
        <v>0</v>
      </c>
      <c r="G1417" s="203"/>
      <c r="H1417" s="453"/>
      <c r="I1417" s="717"/>
      <c r="J1417" s="455"/>
    </row>
    <row r="1418" spans="1:10" ht="15" hidden="1" thickBot="1" x14ac:dyDescent="0.4">
      <c r="A1418" s="454"/>
      <c r="B1418" s="987"/>
      <c r="C1418" s="86"/>
      <c r="D1418" s="601"/>
      <c r="E1418" s="602"/>
      <c r="F1418" s="910">
        <f t="shared" si="19"/>
        <v>0</v>
      </c>
      <c r="G1418" s="203"/>
      <c r="H1418" s="453"/>
      <c r="I1418" s="717"/>
      <c r="J1418" s="455"/>
    </row>
    <row r="1419" spans="1:10" ht="15" hidden="1" thickBot="1" x14ac:dyDescent="0.4">
      <c r="A1419" s="454"/>
      <c r="B1419" s="987"/>
      <c r="C1419" s="86"/>
      <c r="D1419" s="601"/>
      <c r="E1419" s="602"/>
      <c r="F1419" s="910">
        <f t="shared" si="19"/>
        <v>0</v>
      </c>
      <c r="G1419" s="203"/>
      <c r="H1419" s="453"/>
      <c r="I1419" s="717"/>
      <c r="J1419" s="455"/>
    </row>
    <row r="1420" spans="1:10" ht="15" hidden="1" thickBot="1" x14ac:dyDescent="0.4">
      <c r="A1420" s="454"/>
      <c r="B1420" s="987"/>
      <c r="C1420" s="86"/>
      <c r="D1420" s="601"/>
      <c r="E1420" s="602"/>
      <c r="F1420" s="910">
        <f t="shared" si="19"/>
        <v>0</v>
      </c>
      <c r="G1420" s="203"/>
      <c r="H1420" s="453"/>
      <c r="I1420" s="717"/>
      <c r="J1420" s="455"/>
    </row>
    <row r="1421" spans="1:10" ht="15" hidden="1" thickBot="1" x14ac:dyDescent="0.4">
      <c r="A1421" s="454"/>
      <c r="B1421" s="987"/>
      <c r="C1421" s="86"/>
      <c r="D1421" s="601"/>
      <c r="E1421" s="602"/>
      <c r="F1421" s="910">
        <f t="shared" si="19"/>
        <v>0</v>
      </c>
      <c r="G1421" s="203"/>
      <c r="H1421" s="453"/>
      <c r="I1421" s="717"/>
      <c r="J1421" s="455"/>
    </row>
    <row r="1422" spans="1:10" ht="15" hidden="1" thickBot="1" x14ac:dyDescent="0.4">
      <c r="A1422" s="454"/>
      <c r="B1422" s="987"/>
      <c r="C1422" s="86"/>
      <c r="D1422" s="601"/>
      <c r="E1422" s="602"/>
      <c r="F1422" s="910">
        <f t="shared" si="19"/>
        <v>0</v>
      </c>
      <c r="G1422" s="203"/>
      <c r="H1422" s="453"/>
      <c r="I1422" s="717"/>
      <c r="J1422" s="455"/>
    </row>
    <row r="1423" spans="1:10" ht="15" hidden="1" thickBot="1" x14ac:dyDescent="0.4">
      <c r="A1423" s="454"/>
      <c r="B1423" s="987"/>
      <c r="C1423" s="86"/>
      <c r="D1423" s="601"/>
      <c r="E1423" s="602"/>
      <c r="F1423" s="910">
        <f t="shared" si="19"/>
        <v>0</v>
      </c>
      <c r="G1423" s="203"/>
      <c r="H1423" s="453"/>
      <c r="I1423" s="717"/>
      <c r="J1423" s="455"/>
    </row>
    <row r="1424" spans="1:10" ht="15" hidden="1" thickBot="1" x14ac:dyDescent="0.4">
      <c r="A1424" s="454"/>
      <c r="B1424" s="987"/>
      <c r="C1424" s="86"/>
      <c r="D1424" s="601"/>
      <c r="E1424" s="602"/>
      <c r="F1424" s="910">
        <f t="shared" si="19"/>
        <v>0</v>
      </c>
      <c r="G1424" s="203"/>
      <c r="H1424" s="453"/>
      <c r="I1424" s="717"/>
      <c r="J1424" s="455"/>
    </row>
    <row r="1425" spans="1:10" ht="15" hidden="1" thickBot="1" x14ac:dyDescent="0.4">
      <c r="A1425" s="454"/>
      <c r="B1425" s="987"/>
      <c r="C1425" s="86"/>
      <c r="D1425" s="601"/>
      <c r="E1425" s="602"/>
      <c r="F1425" s="910">
        <f t="shared" si="19"/>
        <v>0</v>
      </c>
      <c r="G1425" s="203"/>
      <c r="H1425" s="453"/>
      <c r="I1425" s="717"/>
      <c r="J1425" s="455"/>
    </row>
    <row r="1426" spans="1:10" ht="15" hidden="1" thickBot="1" x14ac:dyDescent="0.4">
      <c r="A1426" s="454"/>
      <c r="B1426" s="987"/>
      <c r="C1426" s="86"/>
      <c r="D1426" s="601"/>
      <c r="E1426" s="602"/>
      <c r="F1426" s="910">
        <f t="shared" si="19"/>
        <v>0</v>
      </c>
      <c r="G1426" s="203"/>
      <c r="H1426" s="453"/>
      <c r="I1426" s="717"/>
      <c r="J1426" s="455"/>
    </row>
    <row r="1427" spans="1:10" ht="15" hidden="1" thickBot="1" x14ac:dyDescent="0.4">
      <c r="A1427" s="454"/>
      <c r="B1427" s="987"/>
      <c r="C1427" s="86"/>
      <c r="D1427" s="601"/>
      <c r="E1427" s="602"/>
      <c r="F1427" s="910">
        <f t="shared" si="19"/>
        <v>0</v>
      </c>
      <c r="G1427" s="203"/>
      <c r="H1427" s="453"/>
      <c r="I1427" s="717"/>
      <c r="J1427" s="455"/>
    </row>
    <row r="1428" spans="1:10" ht="15" customHeight="1" thickBot="1" x14ac:dyDescent="0.4">
      <c r="A1428" s="454"/>
      <c r="B1428" s="987"/>
      <c r="C1428" s="111" t="s">
        <v>1915</v>
      </c>
      <c r="D1428" s="1000">
        <f>SUM(D1429:D1528)</f>
        <v>0</v>
      </c>
      <c r="E1428" s="1000">
        <f>SUM(E1429:E1528)</f>
        <v>0</v>
      </c>
      <c r="F1428" s="910">
        <f t="shared" si="19"/>
        <v>0</v>
      </c>
      <c r="G1428" s="203"/>
      <c r="H1428" s="453" t="s">
        <v>978</v>
      </c>
      <c r="I1428" s="718">
        <f>Form3!G38+Form3!H38</f>
        <v>0</v>
      </c>
      <c r="J1428" s="460"/>
    </row>
    <row r="1429" spans="1:10" ht="15" customHeight="1" x14ac:dyDescent="0.35">
      <c r="A1429" s="454"/>
      <c r="B1429" s="987"/>
      <c r="C1429" s="1502"/>
      <c r="D1429" s="601"/>
      <c r="E1429" s="602"/>
      <c r="F1429" s="910">
        <f t="shared" si="19"/>
        <v>0</v>
      </c>
      <c r="G1429" s="203"/>
      <c r="H1429" s="453"/>
      <c r="I1429" s="717"/>
      <c r="J1429" s="460"/>
    </row>
    <row r="1430" spans="1:10" ht="15" customHeight="1" x14ac:dyDescent="0.35">
      <c r="A1430" s="454"/>
      <c r="B1430" s="987"/>
      <c r="C1430" s="1502"/>
      <c r="D1430" s="605"/>
      <c r="E1430" s="601"/>
      <c r="F1430" s="910">
        <f t="shared" si="19"/>
        <v>0</v>
      </c>
      <c r="G1430" s="203"/>
      <c r="H1430" s="453"/>
      <c r="I1430" s="717"/>
      <c r="J1430" s="460"/>
    </row>
    <row r="1431" spans="1:10" ht="15" customHeight="1" x14ac:dyDescent="0.35">
      <c r="A1431" s="454"/>
      <c r="B1431" s="987"/>
      <c r="C1431" s="1502"/>
      <c r="D1431" s="601"/>
      <c r="E1431" s="601"/>
      <c r="F1431" s="910">
        <f t="shared" si="19"/>
        <v>0</v>
      </c>
      <c r="G1431" s="203"/>
      <c r="H1431" s="453"/>
      <c r="I1431" s="717"/>
      <c r="J1431" s="460"/>
    </row>
    <row r="1432" spans="1:10" ht="15" customHeight="1" x14ac:dyDescent="0.35">
      <c r="A1432" s="454"/>
      <c r="B1432" s="987"/>
      <c r="C1432" s="1502"/>
      <c r="D1432" s="601"/>
      <c r="E1432" s="601"/>
      <c r="F1432" s="910">
        <f t="shared" si="19"/>
        <v>0</v>
      </c>
      <c r="G1432" s="203"/>
      <c r="H1432" s="453"/>
      <c r="I1432" s="717"/>
      <c r="J1432" s="460"/>
    </row>
    <row r="1433" spans="1:10" ht="15" customHeight="1" x14ac:dyDescent="0.35">
      <c r="A1433" s="454"/>
      <c r="B1433" s="987"/>
      <c r="C1433" s="1502"/>
      <c r="D1433" s="601"/>
      <c r="E1433" s="601"/>
      <c r="F1433" s="910">
        <f t="shared" si="19"/>
        <v>0</v>
      </c>
      <c r="G1433" s="203"/>
      <c r="H1433" s="453"/>
      <c r="I1433" s="717"/>
      <c r="J1433" s="460"/>
    </row>
    <row r="1434" spans="1:10" ht="15" customHeight="1" x14ac:dyDescent="0.35">
      <c r="A1434" s="454"/>
      <c r="B1434" s="987"/>
      <c r="C1434" s="1502"/>
      <c r="D1434" s="601"/>
      <c r="E1434" s="601"/>
      <c r="F1434" s="910">
        <f t="shared" si="19"/>
        <v>0</v>
      </c>
      <c r="G1434" s="203"/>
      <c r="H1434" s="453"/>
      <c r="I1434" s="717"/>
      <c r="J1434" s="460"/>
    </row>
    <row r="1435" spans="1:10" ht="15" customHeight="1" x14ac:dyDescent="0.35">
      <c r="A1435" s="454"/>
      <c r="B1435" s="987"/>
      <c r="C1435" s="1502"/>
      <c r="D1435" s="601"/>
      <c r="E1435" s="601"/>
      <c r="F1435" s="910">
        <f t="shared" si="19"/>
        <v>0</v>
      </c>
      <c r="G1435" s="203"/>
      <c r="H1435" s="453"/>
      <c r="I1435" s="717"/>
      <c r="J1435" s="460"/>
    </row>
    <row r="1436" spans="1:10" ht="15" customHeight="1" x14ac:dyDescent="0.35">
      <c r="A1436" s="454"/>
      <c r="B1436" s="987"/>
      <c r="C1436" s="1502"/>
      <c r="D1436" s="601"/>
      <c r="E1436" s="601"/>
      <c r="F1436" s="910">
        <f t="shared" si="19"/>
        <v>0</v>
      </c>
      <c r="G1436" s="203"/>
      <c r="H1436" s="453"/>
      <c r="I1436" s="717"/>
      <c r="J1436" s="460"/>
    </row>
    <row r="1437" spans="1:10" ht="15" customHeight="1" x14ac:dyDescent="0.35">
      <c r="A1437" s="454"/>
      <c r="B1437" s="987"/>
      <c r="C1437" s="1502"/>
      <c r="D1437" s="601"/>
      <c r="E1437" s="601"/>
      <c r="F1437" s="910">
        <f t="shared" si="19"/>
        <v>0</v>
      </c>
      <c r="G1437" s="203"/>
      <c r="H1437" s="453"/>
      <c r="I1437" s="717"/>
      <c r="J1437" s="460"/>
    </row>
    <row r="1438" spans="1:10" ht="15" customHeight="1" thickBot="1" x14ac:dyDescent="0.4">
      <c r="A1438" s="454"/>
      <c r="B1438" s="987"/>
      <c r="C1438" s="1502"/>
      <c r="D1438" s="601"/>
      <c r="E1438" s="601"/>
      <c r="F1438" s="910">
        <f t="shared" si="19"/>
        <v>0</v>
      </c>
      <c r="G1438" s="203"/>
      <c r="H1438" s="453"/>
      <c r="I1438" s="717"/>
      <c r="J1438" s="460"/>
    </row>
    <row r="1439" spans="1:10" ht="15" hidden="1" thickBot="1" x14ac:dyDescent="0.4">
      <c r="A1439" s="454"/>
      <c r="B1439" s="987"/>
      <c r="C1439" s="206"/>
      <c r="D1439" s="601"/>
      <c r="E1439" s="602"/>
      <c r="F1439" s="910">
        <f t="shared" si="19"/>
        <v>0</v>
      </c>
      <c r="G1439" s="203"/>
      <c r="H1439" s="453"/>
      <c r="I1439" s="717"/>
      <c r="J1439" s="460"/>
    </row>
    <row r="1440" spans="1:10" ht="15" hidden="1" thickBot="1" x14ac:dyDescent="0.4">
      <c r="A1440" s="454"/>
      <c r="B1440" s="987"/>
      <c r="C1440" s="206"/>
      <c r="D1440" s="601"/>
      <c r="E1440" s="602"/>
      <c r="F1440" s="910">
        <f t="shared" si="19"/>
        <v>0</v>
      </c>
      <c r="G1440" s="203"/>
      <c r="H1440" s="453"/>
      <c r="I1440" s="717"/>
      <c r="J1440" s="460"/>
    </row>
    <row r="1441" spans="1:10" ht="15" hidden="1" thickBot="1" x14ac:dyDescent="0.4">
      <c r="A1441" s="454"/>
      <c r="B1441" s="987"/>
      <c r="C1441" s="206"/>
      <c r="D1441" s="601"/>
      <c r="E1441" s="602"/>
      <c r="F1441" s="910">
        <f t="shared" si="19"/>
        <v>0</v>
      </c>
      <c r="G1441" s="203"/>
      <c r="H1441" s="453"/>
      <c r="I1441" s="717"/>
      <c r="J1441" s="460"/>
    </row>
    <row r="1442" spans="1:10" ht="15" hidden="1" thickBot="1" x14ac:dyDescent="0.4">
      <c r="A1442" s="454"/>
      <c r="B1442" s="987"/>
      <c r="C1442" s="206"/>
      <c r="D1442" s="601"/>
      <c r="E1442" s="602"/>
      <c r="F1442" s="910">
        <f t="shared" si="19"/>
        <v>0</v>
      </c>
      <c r="G1442" s="203"/>
      <c r="H1442" s="453"/>
      <c r="I1442" s="717"/>
      <c r="J1442" s="460"/>
    </row>
    <row r="1443" spans="1:10" ht="15" hidden="1" thickBot="1" x14ac:dyDescent="0.4">
      <c r="A1443" s="454"/>
      <c r="B1443" s="987"/>
      <c r="C1443" s="206"/>
      <c r="D1443" s="601"/>
      <c r="E1443" s="602"/>
      <c r="F1443" s="910">
        <f t="shared" si="19"/>
        <v>0</v>
      </c>
      <c r="G1443" s="203"/>
      <c r="H1443" s="453"/>
      <c r="I1443" s="717"/>
      <c r="J1443" s="460"/>
    </row>
    <row r="1444" spans="1:10" ht="15" hidden="1" thickBot="1" x14ac:dyDescent="0.4">
      <c r="A1444" s="454"/>
      <c r="B1444" s="987"/>
      <c r="C1444" s="206"/>
      <c r="D1444" s="601"/>
      <c r="E1444" s="602"/>
      <c r="F1444" s="910">
        <f t="shared" si="19"/>
        <v>0</v>
      </c>
      <c r="G1444" s="203"/>
      <c r="H1444" s="453"/>
      <c r="I1444" s="717"/>
      <c r="J1444" s="460"/>
    </row>
    <row r="1445" spans="1:10" ht="15" hidden="1" thickBot="1" x14ac:dyDescent="0.4">
      <c r="A1445" s="454"/>
      <c r="B1445" s="987"/>
      <c r="C1445" s="206"/>
      <c r="D1445" s="601"/>
      <c r="E1445" s="602"/>
      <c r="F1445" s="910">
        <f t="shared" si="19"/>
        <v>0</v>
      </c>
      <c r="G1445" s="203"/>
      <c r="H1445" s="453"/>
      <c r="I1445" s="717"/>
      <c r="J1445" s="460"/>
    </row>
    <row r="1446" spans="1:10" ht="15" hidden="1" thickBot="1" x14ac:dyDescent="0.4">
      <c r="A1446" s="454"/>
      <c r="B1446" s="987"/>
      <c r="C1446" s="206"/>
      <c r="D1446" s="601"/>
      <c r="E1446" s="602"/>
      <c r="F1446" s="910">
        <f t="shared" si="19"/>
        <v>0</v>
      </c>
      <c r="G1446" s="203"/>
      <c r="H1446" s="453"/>
      <c r="I1446" s="717"/>
      <c r="J1446" s="460"/>
    </row>
    <row r="1447" spans="1:10" ht="15" hidden="1" thickBot="1" x14ac:dyDescent="0.4">
      <c r="A1447" s="454"/>
      <c r="B1447" s="987"/>
      <c r="C1447" s="206"/>
      <c r="D1447" s="601"/>
      <c r="E1447" s="602"/>
      <c r="F1447" s="910">
        <f t="shared" si="19"/>
        <v>0</v>
      </c>
      <c r="G1447" s="203"/>
      <c r="H1447" s="453"/>
      <c r="I1447" s="717"/>
      <c r="J1447" s="460"/>
    </row>
    <row r="1448" spans="1:10" ht="15" hidden="1" thickBot="1" x14ac:dyDescent="0.4">
      <c r="A1448" s="454"/>
      <c r="B1448" s="987"/>
      <c r="C1448" s="206"/>
      <c r="D1448" s="601"/>
      <c r="E1448" s="602"/>
      <c r="F1448" s="910">
        <f t="shared" si="19"/>
        <v>0</v>
      </c>
      <c r="G1448" s="203"/>
      <c r="H1448" s="453"/>
      <c r="I1448" s="717"/>
      <c r="J1448" s="460"/>
    </row>
    <row r="1449" spans="1:10" ht="15" hidden="1" thickBot="1" x14ac:dyDescent="0.4">
      <c r="A1449" s="454"/>
      <c r="B1449" s="987"/>
      <c r="C1449" s="206"/>
      <c r="D1449" s="601"/>
      <c r="E1449" s="602"/>
      <c r="F1449" s="910">
        <f t="shared" si="19"/>
        <v>0</v>
      </c>
      <c r="G1449" s="203"/>
      <c r="H1449" s="453"/>
      <c r="I1449" s="717"/>
      <c r="J1449" s="460"/>
    </row>
    <row r="1450" spans="1:10" ht="15" hidden="1" thickBot="1" x14ac:dyDescent="0.4">
      <c r="A1450" s="454"/>
      <c r="B1450" s="987"/>
      <c r="C1450" s="206"/>
      <c r="D1450" s="601"/>
      <c r="E1450" s="602"/>
      <c r="F1450" s="910">
        <f t="shared" si="19"/>
        <v>0</v>
      </c>
      <c r="G1450" s="203"/>
      <c r="H1450" s="453"/>
      <c r="I1450" s="717"/>
      <c r="J1450" s="460"/>
    </row>
    <row r="1451" spans="1:10" ht="15" hidden="1" thickBot="1" x14ac:dyDescent="0.4">
      <c r="A1451" s="454"/>
      <c r="B1451" s="987"/>
      <c r="C1451" s="206"/>
      <c r="D1451" s="601"/>
      <c r="E1451" s="602"/>
      <c r="F1451" s="910">
        <f t="shared" si="19"/>
        <v>0</v>
      </c>
      <c r="G1451" s="203"/>
      <c r="H1451" s="453"/>
      <c r="I1451" s="717"/>
      <c r="J1451" s="460"/>
    </row>
    <row r="1452" spans="1:10" ht="15" hidden="1" thickBot="1" x14ac:dyDescent="0.4">
      <c r="A1452" s="454"/>
      <c r="B1452" s="987"/>
      <c r="C1452" s="206"/>
      <c r="D1452" s="601"/>
      <c r="E1452" s="602"/>
      <c r="F1452" s="910">
        <f t="shared" si="19"/>
        <v>0</v>
      </c>
      <c r="G1452" s="203"/>
      <c r="H1452" s="453"/>
      <c r="I1452" s="717"/>
      <c r="J1452" s="460"/>
    </row>
    <row r="1453" spans="1:10" ht="15" hidden="1" thickBot="1" x14ac:dyDescent="0.4">
      <c r="A1453" s="454"/>
      <c r="B1453" s="987"/>
      <c r="C1453" s="206"/>
      <c r="D1453" s="601"/>
      <c r="E1453" s="602"/>
      <c r="F1453" s="910">
        <f t="shared" si="19"/>
        <v>0</v>
      </c>
      <c r="G1453" s="203"/>
      <c r="H1453" s="453"/>
      <c r="I1453" s="717"/>
      <c r="J1453" s="460"/>
    </row>
    <row r="1454" spans="1:10" ht="15" hidden="1" thickBot="1" x14ac:dyDescent="0.4">
      <c r="A1454" s="454"/>
      <c r="B1454" s="987"/>
      <c r="C1454" s="206"/>
      <c r="D1454" s="601"/>
      <c r="E1454" s="602"/>
      <c r="F1454" s="910">
        <f t="shared" si="19"/>
        <v>0</v>
      </c>
      <c r="G1454" s="203"/>
      <c r="H1454" s="453"/>
      <c r="I1454" s="717"/>
      <c r="J1454" s="460"/>
    </row>
    <row r="1455" spans="1:10" ht="15" hidden="1" thickBot="1" x14ac:dyDescent="0.4">
      <c r="A1455" s="454"/>
      <c r="B1455" s="987"/>
      <c r="C1455" s="206"/>
      <c r="D1455" s="601"/>
      <c r="E1455" s="602"/>
      <c r="F1455" s="910">
        <f t="shared" si="19"/>
        <v>0</v>
      </c>
      <c r="G1455" s="203"/>
      <c r="H1455" s="453"/>
      <c r="I1455" s="717"/>
      <c r="J1455" s="460"/>
    </row>
    <row r="1456" spans="1:10" ht="15" hidden="1" thickBot="1" x14ac:dyDescent="0.4">
      <c r="A1456" s="454"/>
      <c r="B1456" s="987"/>
      <c r="C1456" s="206"/>
      <c r="D1456" s="601"/>
      <c r="E1456" s="602"/>
      <c r="F1456" s="910">
        <f t="shared" si="19"/>
        <v>0</v>
      </c>
      <c r="G1456" s="203"/>
      <c r="H1456" s="453"/>
      <c r="I1456" s="717"/>
      <c r="J1456" s="460"/>
    </row>
    <row r="1457" spans="1:10" ht="15" hidden="1" thickBot="1" x14ac:dyDescent="0.4">
      <c r="A1457" s="454"/>
      <c r="B1457" s="987"/>
      <c r="C1457" s="206"/>
      <c r="D1457" s="601"/>
      <c r="E1457" s="602"/>
      <c r="F1457" s="910">
        <f t="shared" si="19"/>
        <v>0</v>
      </c>
      <c r="G1457" s="203"/>
      <c r="H1457" s="453"/>
      <c r="I1457" s="717"/>
      <c r="J1457" s="460"/>
    </row>
    <row r="1458" spans="1:10" ht="15" hidden="1" thickBot="1" x14ac:dyDescent="0.4">
      <c r="A1458" s="454"/>
      <c r="B1458" s="987"/>
      <c r="C1458" s="206"/>
      <c r="D1458" s="601"/>
      <c r="E1458" s="602"/>
      <c r="F1458" s="910">
        <f t="shared" si="19"/>
        <v>0</v>
      </c>
      <c r="G1458" s="203"/>
      <c r="H1458" s="453"/>
      <c r="I1458" s="717"/>
      <c r="J1458" s="460"/>
    </row>
    <row r="1459" spans="1:10" ht="15" hidden="1" thickBot="1" x14ac:dyDescent="0.4">
      <c r="A1459" s="454"/>
      <c r="B1459" s="987"/>
      <c r="C1459" s="206"/>
      <c r="D1459" s="601"/>
      <c r="E1459" s="602"/>
      <c r="F1459" s="910">
        <f t="shared" si="19"/>
        <v>0</v>
      </c>
      <c r="G1459" s="203"/>
      <c r="H1459" s="453"/>
      <c r="I1459" s="717"/>
      <c r="J1459" s="460"/>
    </row>
    <row r="1460" spans="1:10" ht="15" hidden="1" thickBot="1" x14ac:dyDescent="0.4">
      <c r="A1460" s="454"/>
      <c r="B1460" s="987"/>
      <c r="C1460" s="206"/>
      <c r="D1460" s="601"/>
      <c r="E1460" s="602"/>
      <c r="F1460" s="910">
        <f t="shared" si="19"/>
        <v>0</v>
      </c>
      <c r="G1460" s="203"/>
      <c r="H1460" s="453"/>
      <c r="I1460" s="717"/>
      <c r="J1460" s="460"/>
    </row>
    <row r="1461" spans="1:10" ht="15" hidden="1" thickBot="1" x14ac:dyDescent="0.4">
      <c r="A1461" s="454"/>
      <c r="B1461" s="987"/>
      <c r="C1461" s="206"/>
      <c r="D1461" s="601"/>
      <c r="E1461" s="602"/>
      <c r="F1461" s="910">
        <f t="shared" si="19"/>
        <v>0</v>
      </c>
      <c r="G1461" s="203"/>
      <c r="H1461" s="453"/>
      <c r="I1461" s="717"/>
      <c r="J1461" s="460"/>
    </row>
    <row r="1462" spans="1:10" ht="15" hidden="1" thickBot="1" x14ac:dyDescent="0.4">
      <c r="A1462" s="454"/>
      <c r="B1462" s="987"/>
      <c r="C1462" s="206"/>
      <c r="D1462" s="601"/>
      <c r="E1462" s="602"/>
      <c r="F1462" s="910">
        <f t="shared" si="19"/>
        <v>0</v>
      </c>
      <c r="G1462" s="203"/>
      <c r="H1462" s="453"/>
      <c r="I1462" s="717"/>
      <c r="J1462" s="460"/>
    </row>
    <row r="1463" spans="1:10" ht="15" hidden="1" thickBot="1" x14ac:dyDescent="0.4">
      <c r="A1463" s="454"/>
      <c r="B1463" s="987"/>
      <c r="C1463" s="206"/>
      <c r="D1463" s="601"/>
      <c r="E1463" s="602"/>
      <c r="F1463" s="910">
        <f t="shared" si="19"/>
        <v>0</v>
      </c>
      <c r="G1463" s="203"/>
      <c r="H1463" s="453"/>
      <c r="I1463" s="717"/>
      <c r="J1463" s="460"/>
    </row>
    <row r="1464" spans="1:10" ht="15" hidden="1" thickBot="1" x14ac:dyDescent="0.4">
      <c r="A1464" s="454"/>
      <c r="B1464" s="987"/>
      <c r="C1464" s="206"/>
      <c r="D1464" s="601"/>
      <c r="E1464" s="602"/>
      <c r="F1464" s="910">
        <f t="shared" si="19"/>
        <v>0</v>
      </c>
      <c r="G1464" s="203"/>
      <c r="H1464" s="453"/>
      <c r="I1464" s="717"/>
      <c r="J1464" s="460"/>
    </row>
    <row r="1465" spans="1:10" ht="15" hidden="1" thickBot="1" x14ac:dyDescent="0.4">
      <c r="A1465" s="454"/>
      <c r="B1465" s="987"/>
      <c r="C1465" s="206"/>
      <c r="D1465" s="601"/>
      <c r="E1465" s="602"/>
      <c r="F1465" s="910">
        <f t="shared" si="19"/>
        <v>0</v>
      </c>
      <c r="G1465" s="203"/>
      <c r="H1465" s="453"/>
      <c r="I1465" s="717"/>
      <c r="J1465" s="460"/>
    </row>
    <row r="1466" spans="1:10" ht="15" hidden="1" thickBot="1" x14ac:dyDescent="0.4">
      <c r="A1466" s="454"/>
      <c r="B1466" s="987"/>
      <c r="C1466" s="206"/>
      <c r="D1466" s="601"/>
      <c r="E1466" s="602"/>
      <c r="F1466" s="910">
        <f t="shared" si="19"/>
        <v>0</v>
      </c>
      <c r="G1466" s="203"/>
      <c r="H1466" s="453"/>
      <c r="I1466" s="717"/>
      <c r="J1466" s="460"/>
    </row>
    <row r="1467" spans="1:10" ht="15" hidden="1" thickBot="1" x14ac:dyDescent="0.4">
      <c r="A1467" s="454"/>
      <c r="B1467" s="987"/>
      <c r="C1467" s="206"/>
      <c r="D1467" s="601"/>
      <c r="E1467" s="602"/>
      <c r="F1467" s="910">
        <f t="shared" si="19"/>
        <v>0</v>
      </c>
      <c r="G1467" s="203"/>
      <c r="H1467" s="453"/>
      <c r="I1467" s="717"/>
      <c r="J1467" s="460"/>
    </row>
    <row r="1468" spans="1:10" ht="15" hidden="1" thickBot="1" x14ac:dyDescent="0.4">
      <c r="A1468" s="454"/>
      <c r="B1468" s="987"/>
      <c r="C1468" s="206"/>
      <c r="D1468" s="601"/>
      <c r="E1468" s="602"/>
      <c r="F1468" s="910">
        <f t="shared" si="19"/>
        <v>0</v>
      </c>
      <c r="G1468" s="203"/>
      <c r="H1468" s="453"/>
      <c r="I1468" s="717"/>
      <c r="J1468" s="460"/>
    </row>
    <row r="1469" spans="1:10" ht="15" hidden="1" thickBot="1" x14ac:dyDescent="0.4">
      <c r="A1469" s="454"/>
      <c r="B1469" s="987"/>
      <c r="C1469" s="206"/>
      <c r="D1469" s="601"/>
      <c r="E1469" s="602"/>
      <c r="F1469" s="910">
        <f t="shared" si="19"/>
        <v>0</v>
      </c>
      <c r="G1469" s="203"/>
      <c r="H1469" s="453"/>
      <c r="I1469" s="717"/>
      <c r="J1469" s="460"/>
    </row>
    <row r="1470" spans="1:10" ht="15" hidden="1" thickBot="1" x14ac:dyDescent="0.4">
      <c r="A1470" s="454"/>
      <c r="B1470" s="987"/>
      <c r="C1470" s="206"/>
      <c r="D1470" s="601"/>
      <c r="E1470" s="602"/>
      <c r="F1470" s="910">
        <f t="shared" si="19"/>
        <v>0</v>
      </c>
      <c r="G1470" s="203"/>
      <c r="H1470" s="453"/>
      <c r="I1470" s="717"/>
      <c r="J1470" s="460"/>
    </row>
    <row r="1471" spans="1:10" ht="15" hidden="1" thickBot="1" x14ac:dyDescent="0.4">
      <c r="A1471" s="454"/>
      <c r="B1471" s="987"/>
      <c r="C1471" s="206"/>
      <c r="D1471" s="601"/>
      <c r="E1471" s="602"/>
      <c r="F1471" s="910">
        <f t="shared" si="19"/>
        <v>0</v>
      </c>
      <c r="G1471" s="203"/>
      <c r="H1471" s="453"/>
      <c r="I1471" s="717"/>
      <c r="J1471" s="460"/>
    </row>
    <row r="1472" spans="1:10" ht="15" hidden="1" thickBot="1" x14ac:dyDescent="0.4">
      <c r="A1472" s="454"/>
      <c r="B1472" s="987"/>
      <c r="C1472" s="206"/>
      <c r="D1472" s="601"/>
      <c r="E1472" s="602"/>
      <c r="F1472" s="910">
        <f t="shared" si="19"/>
        <v>0</v>
      </c>
      <c r="G1472" s="203"/>
      <c r="H1472" s="453"/>
      <c r="I1472" s="717"/>
      <c r="J1472" s="460"/>
    </row>
    <row r="1473" spans="1:10" ht="15" hidden="1" thickBot="1" x14ac:dyDescent="0.4">
      <c r="A1473" s="454"/>
      <c r="B1473" s="987"/>
      <c r="C1473" s="206"/>
      <c r="D1473" s="601"/>
      <c r="E1473" s="602"/>
      <c r="F1473" s="910">
        <f t="shared" si="19"/>
        <v>0</v>
      </c>
      <c r="G1473" s="203"/>
      <c r="H1473" s="453"/>
      <c r="I1473" s="717"/>
      <c r="J1473" s="460"/>
    </row>
    <row r="1474" spans="1:10" ht="15" hidden="1" thickBot="1" x14ac:dyDescent="0.4">
      <c r="A1474" s="454"/>
      <c r="B1474" s="987"/>
      <c r="C1474" s="206"/>
      <c r="D1474" s="601"/>
      <c r="E1474" s="602"/>
      <c r="F1474" s="910">
        <f t="shared" si="19"/>
        <v>0</v>
      </c>
      <c r="G1474" s="203"/>
      <c r="H1474" s="453"/>
      <c r="I1474" s="717"/>
      <c r="J1474" s="460"/>
    </row>
    <row r="1475" spans="1:10" ht="15" hidden="1" thickBot="1" x14ac:dyDescent="0.4">
      <c r="A1475" s="454"/>
      <c r="B1475" s="987"/>
      <c r="C1475" s="206"/>
      <c r="D1475" s="601"/>
      <c r="E1475" s="602"/>
      <c r="F1475" s="910">
        <f t="shared" si="19"/>
        <v>0</v>
      </c>
      <c r="G1475" s="203"/>
      <c r="H1475" s="453"/>
      <c r="I1475" s="717"/>
      <c r="J1475" s="460"/>
    </row>
    <row r="1476" spans="1:10" ht="15" hidden="1" thickBot="1" x14ac:dyDescent="0.4">
      <c r="A1476" s="454"/>
      <c r="B1476" s="987"/>
      <c r="C1476" s="206"/>
      <c r="D1476" s="601"/>
      <c r="E1476" s="602"/>
      <c r="F1476" s="910">
        <f t="shared" si="19"/>
        <v>0</v>
      </c>
      <c r="G1476" s="203"/>
      <c r="H1476" s="453"/>
      <c r="I1476" s="717"/>
      <c r="J1476" s="460"/>
    </row>
    <row r="1477" spans="1:10" ht="15" hidden="1" thickBot="1" x14ac:dyDescent="0.4">
      <c r="A1477" s="454"/>
      <c r="B1477" s="987"/>
      <c r="C1477" s="206"/>
      <c r="D1477" s="601"/>
      <c r="E1477" s="602"/>
      <c r="F1477" s="910">
        <f t="shared" si="19"/>
        <v>0</v>
      </c>
      <c r="G1477" s="203"/>
      <c r="H1477" s="453"/>
      <c r="I1477" s="717"/>
      <c r="J1477" s="460"/>
    </row>
    <row r="1478" spans="1:10" ht="15" hidden="1" thickBot="1" x14ac:dyDescent="0.4">
      <c r="A1478" s="454"/>
      <c r="B1478" s="987"/>
      <c r="C1478" s="206"/>
      <c r="D1478" s="601"/>
      <c r="E1478" s="602"/>
      <c r="F1478" s="910">
        <f t="shared" si="19"/>
        <v>0</v>
      </c>
      <c r="G1478" s="203"/>
      <c r="H1478" s="453"/>
      <c r="I1478" s="717"/>
      <c r="J1478" s="460"/>
    </row>
    <row r="1479" spans="1:10" ht="15" hidden="1" thickBot="1" x14ac:dyDescent="0.4">
      <c r="A1479" s="454"/>
      <c r="B1479" s="987"/>
      <c r="C1479" s="206"/>
      <c r="D1479" s="601"/>
      <c r="E1479" s="602"/>
      <c r="F1479" s="910">
        <f t="shared" si="19"/>
        <v>0</v>
      </c>
      <c r="G1479" s="203"/>
      <c r="H1479" s="453"/>
      <c r="I1479" s="717"/>
      <c r="J1479" s="460"/>
    </row>
    <row r="1480" spans="1:10" ht="15" hidden="1" thickBot="1" x14ac:dyDescent="0.4">
      <c r="A1480" s="454"/>
      <c r="B1480" s="987"/>
      <c r="C1480" s="206"/>
      <c r="D1480" s="601"/>
      <c r="E1480" s="602"/>
      <c r="F1480" s="910">
        <f t="shared" si="19"/>
        <v>0</v>
      </c>
      <c r="G1480" s="203"/>
      <c r="H1480" s="453"/>
      <c r="I1480" s="717"/>
      <c r="J1480" s="460"/>
    </row>
    <row r="1481" spans="1:10" ht="15" hidden="1" thickBot="1" x14ac:dyDescent="0.4">
      <c r="A1481" s="454"/>
      <c r="B1481" s="987"/>
      <c r="C1481" s="206"/>
      <c r="D1481" s="601"/>
      <c r="E1481" s="602"/>
      <c r="F1481" s="910">
        <f t="shared" si="19"/>
        <v>0</v>
      </c>
      <c r="G1481" s="203"/>
      <c r="H1481" s="453"/>
      <c r="I1481" s="717"/>
      <c r="J1481" s="460"/>
    </row>
    <row r="1482" spans="1:10" ht="15" hidden="1" thickBot="1" x14ac:dyDescent="0.4">
      <c r="A1482" s="454"/>
      <c r="B1482" s="987"/>
      <c r="C1482" s="206"/>
      <c r="D1482" s="601"/>
      <c r="E1482" s="602"/>
      <c r="F1482" s="910">
        <f t="shared" si="19"/>
        <v>0</v>
      </c>
      <c r="G1482" s="203"/>
      <c r="H1482" s="453"/>
      <c r="I1482" s="717"/>
      <c r="J1482" s="460"/>
    </row>
    <row r="1483" spans="1:10" ht="15" hidden="1" thickBot="1" x14ac:dyDescent="0.4">
      <c r="A1483" s="454"/>
      <c r="B1483" s="987"/>
      <c r="C1483" s="206"/>
      <c r="D1483" s="601"/>
      <c r="E1483" s="602"/>
      <c r="F1483" s="910">
        <f t="shared" si="19"/>
        <v>0</v>
      </c>
      <c r="G1483" s="203"/>
      <c r="H1483" s="453"/>
      <c r="I1483" s="717"/>
      <c r="J1483" s="460"/>
    </row>
    <row r="1484" spans="1:10" ht="15" hidden="1" thickBot="1" x14ac:dyDescent="0.4">
      <c r="A1484" s="454"/>
      <c r="B1484" s="987"/>
      <c r="C1484" s="206"/>
      <c r="D1484" s="601"/>
      <c r="E1484" s="602"/>
      <c r="F1484" s="910">
        <f t="shared" si="19"/>
        <v>0</v>
      </c>
      <c r="G1484" s="203"/>
      <c r="H1484" s="453"/>
      <c r="I1484" s="717"/>
      <c r="J1484" s="460"/>
    </row>
    <row r="1485" spans="1:10" ht="15" hidden="1" thickBot="1" x14ac:dyDescent="0.4">
      <c r="A1485" s="454"/>
      <c r="B1485" s="987"/>
      <c r="C1485" s="206"/>
      <c r="D1485" s="601"/>
      <c r="E1485" s="602"/>
      <c r="F1485" s="910">
        <f t="shared" si="19"/>
        <v>0</v>
      </c>
      <c r="G1485" s="203"/>
      <c r="H1485" s="453"/>
      <c r="I1485" s="717"/>
      <c r="J1485" s="460"/>
    </row>
    <row r="1486" spans="1:10" ht="15" hidden="1" thickBot="1" x14ac:dyDescent="0.4">
      <c r="A1486" s="454"/>
      <c r="B1486" s="987"/>
      <c r="C1486" s="206"/>
      <c r="D1486" s="601"/>
      <c r="E1486" s="602"/>
      <c r="F1486" s="910">
        <f t="shared" si="19"/>
        <v>0</v>
      </c>
      <c r="G1486" s="203"/>
      <c r="H1486" s="453"/>
      <c r="I1486" s="717"/>
      <c r="J1486" s="460"/>
    </row>
    <row r="1487" spans="1:10" ht="15" hidden="1" thickBot="1" x14ac:dyDescent="0.4">
      <c r="A1487" s="454"/>
      <c r="B1487" s="987"/>
      <c r="C1487" s="206"/>
      <c r="D1487" s="601"/>
      <c r="E1487" s="602"/>
      <c r="F1487" s="910">
        <f t="shared" si="19"/>
        <v>0</v>
      </c>
      <c r="G1487" s="203"/>
      <c r="H1487" s="453"/>
      <c r="I1487" s="717"/>
      <c r="J1487" s="460"/>
    </row>
    <row r="1488" spans="1:10" ht="15" hidden="1" thickBot="1" x14ac:dyDescent="0.4">
      <c r="A1488" s="454"/>
      <c r="B1488" s="987"/>
      <c r="C1488" s="206"/>
      <c r="D1488" s="601"/>
      <c r="E1488" s="602"/>
      <c r="F1488" s="910">
        <f t="shared" si="19"/>
        <v>0</v>
      </c>
      <c r="G1488" s="203"/>
      <c r="H1488" s="453"/>
      <c r="I1488" s="717"/>
      <c r="J1488" s="460"/>
    </row>
    <row r="1489" spans="1:10" ht="15" hidden="1" thickBot="1" x14ac:dyDescent="0.4">
      <c r="A1489" s="454"/>
      <c r="B1489" s="987"/>
      <c r="C1489" s="206"/>
      <c r="D1489" s="601"/>
      <c r="E1489" s="602"/>
      <c r="F1489" s="910">
        <f t="shared" si="19"/>
        <v>0</v>
      </c>
      <c r="G1489" s="203"/>
      <c r="H1489" s="453"/>
      <c r="I1489" s="717"/>
      <c r="J1489" s="460"/>
    </row>
    <row r="1490" spans="1:10" ht="15" hidden="1" thickBot="1" x14ac:dyDescent="0.4">
      <c r="A1490" s="454"/>
      <c r="B1490" s="987"/>
      <c r="C1490" s="206"/>
      <c r="D1490" s="601"/>
      <c r="E1490" s="602"/>
      <c r="F1490" s="910">
        <f t="shared" si="19"/>
        <v>0</v>
      </c>
      <c r="G1490" s="203"/>
      <c r="H1490" s="453"/>
      <c r="I1490" s="717"/>
      <c r="J1490" s="460"/>
    </row>
    <row r="1491" spans="1:10" ht="15" hidden="1" thickBot="1" x14ac:dyDescent="0.4">
      <c r="A1491" s="454"/>
      <c r="B1491" s="987"/>
      <c r="C1491" s="206"/>
      <c r="D1491" s="601"/>
      <c r="E1491" s="602"/>
      <c r="F1491" s="910">
        <f t="shared" si="19"/>
        <v>0</v>
      </c>
      <c r="G1491" s="203"/>
      <c r="H1491" s="453"/>
      <c r="I1491" s="717"/>
      <c r="J1491" s="460"/>
    </row>
    <row r="1492" spans="1:10" ht="15" hidden="1" thickBot="1" x14ac:dyDescent="0.4">
      <c r="A1492" s="454"/>
      <c r="B1492" s="987"/>
      <c r="C1492" s="206"/>
      <c r="D1492" s="601"/>
      <c r="E1492" s="602"/>
      <c r="F1492" s="910">
        <f t="shared" si="19"/>
        <v>0</v>
      </c>
      <c r="G1492" s="203"/>
      <c r="H1492" s="453"/>
      <c r="I1492" s="717"/>
      <c r="J1492" s="460"/>
    </row>
    <row r="1493" spans="1:10" ht="15" hidden="1" thickBot="1" x14ac:dyDescent="0.4">
      <c r="A1493" s="454"/>
      <c r="B1493" s="987"/>
      <c r="C1493" s="206"/>
      <c r="D1493" s="601"/>
      <c r="E1493" s="602"/>
      <c r="F1493" s="910">
        <f t="shared" si="19"/>
        <v>0</v>
      </c>
      <c r="G1493" s="203"/>
      <c r="H1493" s="453"/>
      <c r="I1493" s="717"/>
      <c r="J1493" s="460"/>
    </row>
    <row r="1494" spans="1:10" ht="15" hidden="1" thickBot="1" x14ac:dyDescent="0.4">
      <c r="A1494" s="454"/>
      <c r="B1494" s="987"/>
      <c r="C1494" s="206"/>
      <c r="D1494" s="601"/>
      <c r="E1494" s="602"/>
      <c r="F1494" s="910">
        <f t="shared" si="19"/>
        <v>0</v>
      </c>
      <c r="G1494" s="203"/>
      <c r="H1494" s="453"/>
      <c r="I1494" s="717"/>
      <c r="J1494" s="460"/>
    </row>
    <row r="1495" spans="1:10" ht="15" hidden="1" thickBot="1" x14ac:dyDescent="0.4">
      <c r="A1495" s="454"/>
      <c r="B1495" s="987"/>
      <c r="C1495" s="206"/>
      <c r="D1495" s="601"/>
      <c r="E1495" s="602"/>
      <c r="F1495" s="910">
        <f t="shared" si="19"/>
        <v>0</v>
      </c>
      <c r="G1495" s="203"/>
      <c r="H1495" s="453"/>
      <c r="I1495" s="717"/>
      <c r="J1495" s="460"/>
    </row>
    <row r="1496" spans="1:10" ht="15" hidden="1" thickBot="1" x14ac:dyDescent="0.4">
      <c r="A1496" s="454"/>
      <c r="B1496" s="987"/>
      <c r="C1496" s="206"/>
      <c r="D1496" s="601"/>
      <c r="E1496" s="602"/>
      <c r="F1496" s="910">
        <f t="shared" si="19"/>
        <v>0</v>
      </c>
      <c r="G1496" s="203"/>
      <c r="H1496" s="453"/>
      <c r="I1496" s="717"/>
      <c r="J1496" s="460"/>
    </row>
    <row r="1497" spans="1:10" ht="15" hidden="1" thickBot="1" x14ac:dyDescent="0.4">
      <c r="A1497" s="454"/>
      <c r="B1497" s="987"/>
      <c r="C1497" s="206"/>
      <c r="D1497" s="601"/>
      <c r="E1497" s="602"/>
      <c r="F1497" s="910">
        <f t="shared" si="19"/>
        <v>0</v>
      </c>
      <c r="G1497" s="203"/>
      <c r="H1497" s="453"/>
      <c r="I1497" s="717"/>
      <c r="J1497" s="460"/>
    </row>
    <row r="1498" spans="1:10" ht="15" hidden="1" thickBot="1" x14ac:dyDescent="0.4">
      <c r="A1498" s="454"/>
      <c r="B1498" s="987"/>
      <c r="C1498" s="206"/>
      <c r="D1498" s="601"/>
      <c r="E1498" s="602"/>
      <c r="F1498" s="910">
        <f t="shared" si="19"/>
        <v>0</v>
      </c>
      <c r="G1498" s="203"/>
      <c r="H1498" s="453"/>
      <c r="I1498" s="717"/>
      <c r="J1498" s="460"/>
    </row>
    <row r="1499" spans="1:10" ht="15" hidden="1" thickBot="1" x14ac:dyDescent="0.4">
      <c r="A1499" s="454"/>
      <c r="B1499" s="987"/>
      <c r="C1499" s="206"/>
      <c r="D1499" s="601"/>
      <c r="E1499" s="602"/>
      <c r="F1499" s="910">
        <f t="shared" si="19"/>
        <v>0</v>
      </c>
      <c r="G1499" s="203"/>
      <c r="H1499" s="453"/>
      <c r="I1499" s="717"/>
      <c r="J1499" s="460"/>
    </row>
    <row r="1500" spans="1:10" ht="15" hidden="1" thickBot="1" x14ac:dyDescent="0.4">
      <c r="A1500" s="454"/>
      <c r="B1500" s="987"/>
      <c r="C1500" s="206"/>
      <c r="D1500" s="601"/>
      <c r="E1500" s="602"/>
      <c r="F1500" s="910">
        <f t="shared" si="19"/>
        <v>0</v>
      </c>
      <c r="G1500" s="203"/>
      <c r="H1500" s="453"/>
      <c r="I1500" s="717"/>
      <c r="J1500" s="460"/>
    </row>
    <row r="1501" spans="1:10" ht="15" hidden="1" thickBot="1" x14ac:dyDescent="0.4">
      <c r="A1501" s="454"/>
      <c r="B1501" s="987"/>
      <c r="C1501" s="206"/>
      <c r="D1501" s="601"/>
      <c r="E1501" s="602"/>
      <c r="F1501" s="910">
        <f t="shared" si="19"/>
        <v>0</v>
      </c>
      <c r="G1501" s="203"/>
      <c r="H1501" s="453"/>
      <c r="I1501" s="717"/>
      <c r="J1501" s="460"/>
    </row>
    <row r="1502" spans="1:10" ht="15" hidden="1" thickBot="1" x14ac:dyDescent="0.4">
      <c r="A1502" s="454"/>
      <c r="B1502" s="987"/>
      <c r="C1502" s="206"/>
      <c r="D1502" s="601"/>
      <c r="E1502" s="602"/>
      <c r="F1502" s="910">
        <f t="shared" si="19"/>
        <v>0</v>
      </c>
      <c r="G1502" s="203"/>
      <c r="H1502" s="453"/>
      <c r="I1502" s="717"/>
      <c r="J1502" s="460"/>
    </row>
    <row r="1503" spans="1:10" ht="15" hidden="1" thickBot="1" x14ac:dyDescent="0.4">
      <c r="A1503" s="454"/>
      <c r="B1503" s="987"/>
      <c r="C1503" s="206"/>
      <c r="D1503" s="601"/>
      <c r="E1503" s="602"/>
      <c r="F1503" s="910">
        <f t="shared" si="19"/>
        <v>0</v>
      </c>
      <c r="G1503" s="203"/>
      <c r="H1503" s="453"/>
      <c r="I1503" s="717"/>
      <c r="J1503" s="460"/>
    </row>
    <row r="1504" spans="1:10" ht="15" hidden="1" thickBot="1" x14ac:dyDescent="0.4">
      <c r="A1504" s="454"/>
      <c r="B1504" s="987"/>
      <c r="C1504" s="206"/>
      <c r="D1504" s="601"/>
      <c r="E1504" s="602"/>
      <c r="F1504" s="910">
        <f t="shared" si="19"/>
        <v>0</v>
      </c>
      <c r="G1504" s="203"/>
      <c r="H1504" s="453"/>
      <c r="I1504" s="717"/>
      <c r="J1504" s="460"/>
    </row>
    <row r="1505" spans="1:10" ht="15" hidden="1" thickBot="1" x14ac:dyDescent="0.4">
      <c r="A1505" s="454"/>
      <c r="B1505" s="987"/>
      <c r="C1505" s="206"/>
      <c r="D1505" s="601"/>
      <c r="E1505" s="602"/>
      <c r="F1505" s="910">
        <f t="shared" si="19"/>
        <v>0</v>
      </c>
      <c r="G1505" s="203"/>
      <c r="H1505" s="453"/>
      <c r="I1505" s="717"/>
      <c r="J1505" s="460"/>
    </row>
    <row r="1506" spans="1:10" ht="15" hidden="1" thickBot="1" x14ac:dyDescent="0.4">
      <c r="A1506" s="454"/>
      <c r="B1506" s="987"/>
      <c r="C1506" s="206"/>
      <c r="D1506" s="601"/>
      <c r="E1506" s="602"/>
      <c r="F1506" s="910">
        <f t="shared" si="19"/>
        <v>0</v>
      </c>
      <c r="G1506" s="203"/>
      <c r="H1506" s="453"/>
      <c r="I1506" s="717"/>
      <c r="J1506" s="460"/>
    </row>
    <row r="1507" spans="1:10" ht="15" hidden="1" thickBot="1" x14ac:dyDescent="0.4">
      <c r="A1507" s="454"/>
      <c r="B1507" s="987"/>
      <c r="C1507" s="206"/>
      <c r="D1507" s="601"/>
      <c r="E1507" s="602"/>
      <c r="F1507" s="910">
        <f t="shared" si="19"/>
        <v>0</v>
      </c>
      <c r="G1507" s="203"/>
      <c r="H1507" s="453"/>
      <c r="I1507" s="717"/>
      <c r="J1507" s="460"/>
    </row>
    <row r="1508" spans="1:10" ht="15" hidden="1" thickBot="1" x14ac:dyDescent="0.4">
      <c r="A1508" s="454"/>
      <c r="B1508" s="987"/>
      <c r="C1508" s="206"/>
      <c r="D1508" s="601"/>
      <c r="E1508" s="602"/>
      <c r="F1508" s="910">
        <f t="shared" si="19"/>
        <v>0</v>
      </c>
      <c r="G1508" s="203"/>
      <c r="H1508" s="453"/>
      <c r="I1508" s="717"/>
      <c r="J1508" s="460"/>
    </row>
    <row r="1509" spans="1:10" ht="15" hidden="1" thickBot="1" x14ac:dyDescent="0.4">
      <c r="A1509" s="454"/>
      <c r="B1509" s="987"/>
      <c r="C1509" s="206"/>
      <c r="D1509" s="601"/>
      <c r="E1509" s="602"/>
      <c r="F1509" s="910">
        <f t="shared" si="19"/>
        <v>0</v>
      </c>
      <c r="G1509" s="203"/>
      <c r="H1509" s="453"/>
      <c r="I1509" s="717"/>
      <c r="J1509" s="460"/>
    </row>
    <row r="1510" spans="1:10" ht="15" hidden="1" thickBot="1" x14ac:dyDescent="0.4">
      <c r="A1510" s="454"/>
      <c r="B1510" s="987"/>
      <c r="C1510" s="206"/>
      <c r="D1510" s="601"/>
      <c r="E1510" s="602"/>
      <c r="F1510" s="910">
        <f t="shared" si="19"/>
        <v>0</v>
      </c>
      <c r="G1510" s="203"/>
      <c r="H1510" s="453"/>
      <c r="I1510" s="717"/>
      <c r="J1510" s="460"/>
    </row>
    <row r="1511" spans="1:10" ht="15" hidden="1" thickBot="1" x14ac:dyDescent="0.4">
      <c r="A1511" s="454"/>
      <c r="B1511" s="987"/>
      <c r="C1511" s="206"/>
      <c r="D1511" s="601"/>
      <c r="E1511" s="602"/>
      <c r="F1511" s="910">
        <f t="shared" si="19"/>
        <v>0</v>
      </c>
      <c r="G1511" s="203"/>
      <c r="H1511" s="453"/>
      <c r="I1511" s="717"/>
      <c r="J1511" s="460"/>
    </row>
    <row r="1512" spans="1:10" ht="15" hidden="1" thickBot="1" x14ac:dyDescent="0.4">
      <c r="A1512" s="454"/>
      <c r="B1512" s="987"/>
      <c r="C1512" s="206"/>
      <c r="D1512" s="601"/>
      <c r="E1512" s="602"/>
      <c r="F1512" s="910">
        <f t="shared" si="19"/>
        <v>0</v>
      </c>
      <c r="G1512" s="203"/>
      <c r="H1512" s="453"/>
      <c r="I1512" s="717"/>
      <c r="J1512" s="460"/>
    </row>
    <row r="1513" spans="1:10" ht="15" hidden="1" thickBot="1" x14ac:dyDescent="0.4">
      <c r="A1513" s="454"/>
      <c r="B1513" s="987"/>
      <c r="C1513" s="206"/>
      <c r="D1513" s="601"/>
      <c r="E1513" s="602"/>
      <c r="F1513" s="910">
        <f t="shared" si="19"/>
        <v>0</v>
      </c>
      <c r="G1513" s="203"/>
      <c r="H1513" s="453"/>
      <c r="I1513" s="717"/>
      <c r="J1513" s="460"/>
    </row>
    <row r="1514" spans="1:10" ht="15" hidden="1" thickBot="1" x14ac:dyDescent="0.4">
      <c r="A1514" s="454"/>
      <c r="B1514" s="987"/>
      <c r="C1514" s="206"/>
      <c r="D1514" s="601"/>
      <c r="E1514" s="602"/>
      <c r="F1514" s="910">
        <f t="shared" si="19"/>
        <v>0</v>
      </c>
      <c r="G1514" s="203"/>
      <c r="H1514" s="453"/>
      <c r="I1514" s="717"/>
      <c r="J1514" s="460"/>
    </row>
    <row r="1515" spans="1:10" ht="15" hidden="1" thickBot="1" x14ac:dyDescent="0.4">
      <c r="A1515" s="454"/>
      <c r="B1515" s="987"/>
      <c r="C1515" s="206"/>
      <c r="D1515" s="601"/>
      <c r="E1515" s="602"/>
      <c r="F1515" s="910">
        <f t="shared" si="19"/>
        <v>0</v>
      </c>
      <c r="G1515" s="203"/>
      <c r="H1515" s="453"/>
      <c r="I1515" s="717"/>
      <c r="J1515" s="460"/>
    </row>
    <row r="1516" spans="1:10" ht="15" hidden="1" thickBot="1" x14ac:dyDescent="0.4">
      <c r="A1516" s="454"/>
      <c r="B1516" s="987"/>
      <c r="C1516" s="206"/>
      <c r="D1516" s="601"/>
      <c r="E1516" s="602"/>
      <c r="F1516" s="910">
        <f t="shared" si="19"/>
        <v>0</v>
      </c>
      <c r="G1516" s="203"/>
      <c r="H1516" s="453"/>
      <c r="I1516" s="717"/>
      <c r="J1516" s="460"/>
    </row>
    <row r="1517" spans="1:10" ht="15" hidden="1" thickBot="1" x14ac:dyDescent="0.4">
      <c r="A1517" s="454"/>
      <c r="B1517" s="987"/>
      <c r="C1517" s="206"/>
      <c r="D1517" s="601"/>
      <c r="E1517" s="602"/>
      <c r="F1517" s="910">
        <f t="shared" si="19"/>
        <v>0</v>
      </c>
      <c r="G1517" s="203"/>
      <c r="H1517" s="453"/>
      <c r="I1517" s="717"/>
      <c r="J1517" s="460"/>
    </row>
    <row r="1518" spans="1:10" ht="15" hidden="1" thickBot="1" x14ac:dyDescent="0.4">
      <c r="A1518" s="454"/>
      <c r="B1518" s="987"/>
      <c r="C1518" s="206"/>
      <c r="D1518" s="601"/>
      <c r="E1518" s="602"/>
      <c r="F1518" s="910">
        <f t="shared" si="19"/>
        <v>0</v>
      </c>
      <c r="G1518" s="203"/>
      <c r="H1518" s="453"/>
      <c r="I1518" s="717"/>
      <c r="J1518" s="460"/>
    </row>
    <row r="1519" spans="1:10" ht="15" hidden="1" thickBot="1" x14ac:dyDescent="0.4">
      <c r="A1519" s="454"/>
      <c r="B1519" s="987"/>
      <c r="C1519" s="206"/>
      <c r="D1519" s="601"/>
      <c r="E1519" s="602"/>
      <c r="F1519" s="910">
        <f t="shared" si="19"/>
        <v>0</v>
      </c>
      <c r="G1519" s="203"/>
      <c r="H1519" s="453"/>
      <c r="I1519" s="717"/>
      <c r="J1519" s="460"/>
    </row>
    <row r="1520" spans="1:10" ht="15" hidden="1" thickBot="1" x14ac:dyDescent="0.4">
      <c r="A1520" s="454"/>
      <c r="B1520" s="987"/>
      <c r="C1520" s="206"/>
      <c r="D1520" s="601"/>
      <c r="E1520" s="602"/>
      <c r="F1520" s="910">
        <f t="shared" si="19"/>
        <v>0</v>
      </c>
      <c r="G1520" s="203"/>
      <c r="H1520" s="453"/>
      <c r="I1520" s="717"/>
      <c r="J1520" s="460"/>
    </row>
    <row r="1521" spans="1:10" ht="15" hidden="1" thickBot="1" x14ac:dyDescent="0.4">
      <c r="A1521" s="454"/>
      <c r="B1521" s="987"/>
      <c r="C1521" s="206"/>
      <c r="D1521" s="601"/>
      <c r="E1521" s="602"/>
      <c r="F1521" s="910">
        <f t="shared" si="19"/>
        <v>0</v>
      </c>
      <c r="G1521" s="203"/>
      <c r="H1521" s="453"/>
      <c r="I1521" s="717"/>
      <c r="J1521" s="460"/>
    </row>
    <row r="1522" spans="1:10" ht="15" hidden="1" thickBot="1" x14ac:dyDescent="0.4">
      <c r="A1522" s="454"/>
      <c r="B1522" s="987"/>
      <c r="C1522" s="206"/>
      <c r="D1522" s="601"/>
      <c r="E1522" s="602"/>
      <c r="F1522" s="910">
        <f t="shared" si="19"/>
        <v>0</v>
      </c>
      <c r="G1522" s="203"/>
      <c r="H1522" s="453"/>
      <c r="I1522" s="717"/>
      <c r="J1522" s="460"/>
    </row>
    <row r="1523" spans="1:10" ht="15" hidden="1" thickBot="1" x14ac:dyDescent="0.4">
      <c r="A1523" s="454"/>
      <c r="B1523" s="987"/>
      <c r="C1523" s="206"/>
      <c r="D1523" s="601"/>
      <c r="E1523" s="602"/>
      <c r="F1523" s="910">
        <f t="shared" si="19"/>
        <v>0</v>
      </c>
      <c r="G1523" s="203"/>
      <c r="H1523" s="453"/>
      <c r="I1523" s="717"/>
      <c r="J1523" s="460"/>
    </row>
    <row r="1524" spans="1:10" ht="15" hidden="1" thickBot="1" x14ac:dyDescent="0.4">
      <c r="A1524" s="454"/>
      <c r="B1524" s="987"/>
      <c r="C1524" s="206"/>
      <c r="D1524" s="601"/>
      <c r="E1524" s="602"/>
      <c r="F1524" s="910">
        <f t="shared" si="19"/>
        <v>0</v>
      </c>
      <c r="G1524" s="203"/>
      <c r="H1524" s="453"/>
      <c r="I1524" s="717"/>
      <c r="J1524" s="460"/>
    </row>
    <row r="1525" spans="1:10" ht="15" hidden="1" thickBot="1" x14ac:dyDescent="0.4">
      <c r="A1525" s="454"/>
      <c r="B1525" s="987"/>
      <c r="C1525" s="206"/>
      <c r="D1525" s="601"/>
      <c r="E1525" s="602"/>
      <c r="F1525" s="910">
        <f t="shared" si="19"/>
        <v>0</v>
      </c>
      <c r="G1525" s="203"/>
      <c r="H1525" s="453"/>
      <c r="I1525" s="717"/>
      <c r="J1525" s="460"/>
    </row>
    <row r="1526" spans="1:10" ht="15" hidden="1" thickBot="1" x14ac:dyDescent="0.4">
      <c r="A1526" s="454"/>
      <c r="B1526" s="987"/>
      <c r="C1526" s="206"/>
      <c r="D1526" s="601"/>
      <c r="E1526" s="602"/>
      <c r="F1526" s="910">
        <f t="shared" si="19"/>
        <v>0</v>
      </c>
      <c r="G1526" s="203"/>
      <c r="H1526" s="453"/>
      <c r="I1526" s="717"/>
      <c r="J1526" s="460"/>
    </row>
    <row r="1527" spans="1:10" ht="15" hidden="1" thickBot="1" x14ac:dyDescent="0.4">
      <c r="A1527" s="454"/>
      <c r="B1527" s="987"/>
      <c r="C1527" s="206"/>
      <c r="D1527" s="601"/>
      <c r="E1527" s="602"/>
      <c r="F1527" s="910">
        <f t="shared" si="19"/>
        <v>0</v>
      </c>
      <c r="G1527" s="203"/>
      <c r="H1527" s="453"/>
      <c r="I1527" s="717"/>
      <c r="J1527" s="460"/>
    </row>
    <row r="1528" spans="1:10" ht="15" hidden="1" thickBot="1" x14ac:dyDescent="0.4">
      <c r="A1528" s="454"/>
      <c r="B1528" s="987"/>
      <c r="C1528" s="470"/>
      <c r="D1528" s="601"/>
      <c r="E1528" s="602"/>
      <c r="F1528" s="910">
        <f t="shared" si="19"/>
        <v>0</v>
      </c>
      <c r="G1528" s="203"/>
      <c r="H1528" s="453"/>
      <c r="I1528" s="717"/>
      <c r="J1528" s="448"/>
    </row>
    <row r="1529" spans="1:10" ht="15" customHeight="1" thickBot="1" x14ac:dyDescent="0.4">
      <c r="A1529" s="454"/>
      <c r="B1529" s="987"/>
      <c r="C1529" s="112" t="s">
        <v>1918</v>
      </c>
      <c r="D1529" s="1000">
        <f>SUM(D1530:D1629)</f>
        <v>0</v>
      </c>
      <c r="E1529" s="1000">
        <f>SUM(E1530:E1629)</f>
        <v>0</v>
      </c>
      <c r="F1529" s="910">
        <f t="shared" si="19"/>
        <v>0</v>
      </c>
      <c r="G1529" s="203"/>
      <c r="H1529" s="453" t="s">
        <v>978</v>
      </c>
      <c r="I1529" s="718">
        <f>Form3!G39+Form3!H39</f>
        <v>0</v>
      </c>
      <c r="J1529" s="460"/>
    </row>
    <row r="1530" spans="1:10" ht="15" customHeight="1" x14ac:dyDescent="0.35">
      <c r="A1530" s="454"/>
      <c r="B1530" s="987"/>
      <c r="C1530" s="1500"/>
      <c r="D1530" s="601"/>
      <c r="E1530" s="602"/>
      <c r="F1530" s="910">
        <f t="shared" ref="F1530:F1593" si="20">D1530+E1530</f>
        <v>0</v>
      </c>
      <c r="G1530" s="203"/>
      <c r="H1530" s="453"/>
      <c r="I1530" s="717"/>
      <c r="J1530" s="460"/>
    </row>
    <row r="1531" spans="1:10" ht="15" customHeight="1" x14ac:dyDescent="0.35">
      <c r="A1531" s="454"/>
      <c r="B1531" s="987"/>
      <c r="C1531" s="1500"/>
      <c r="D1531" s="605"/>
      <c r="E1531" s="601"/>
      <c r="F1531" s="910">
        <f t="shared" si="20"/>
        <v>0</v>
      </c>
      <c r="G1531" s="203"/>
      <c r="H1531" s="453"/>
      <c r="I1531" s="717"/>
      <c r="J1531" s="460"/>
    </row>
    <row r="1532" spans="1:10" ht="15" customHeight="1" x14ac:dyDescent="0.35">
      <c r="A1532" s="454"/>
      <c r="B1532" s="987"/>
      <c r="C1532" s="1500"/>
      <c r="D1532" s="601"/>
      <c r="E1532" s="602"/>
      <c r="F1532" s="910">
        <f t="shared" si="20"/>
        <v>0</v>
      </c>
      <c r="G1532" s="203"/>
      <c r="H1532" s="453"/>
      <c r="I1532" s="717"/>
      <c r="J1532" s="460"/>
    </row>
    <row r="1533" spans="1:10" ht="15" customHeight="1" x14ac:dyDescent="0.35">
      <c r="A1533" s="454"/>
      <c r="B1533" s="987"/>
      <c r="C1533" s="1500"/>
      <c r="D1533" s="601"/>
      <c r="E1533" s="602"/>
      <c r="F1533" s="910">
        <f t="shared" si="20"/>
        <v>0</v>
      </c>
      <c r="G1533" s="203"/>
      <c r="H1533" s="453"/>
      <c r="I1533" s="717"/>
      <c r="J1533" s="460"/>
    </row>
    <row r="1534" spans="1:10" ht="15" customHeight="1" x14ac:dyDescent="0.35">
      <c r="A1534" s="454"/>
      <c r="B1534" s="987"/>
      <c r="C1534" s="1500"/>
      <c r="D1534" s="601"/>
      <c r="E1534" s="602"/>
      <c r="F1534" s="910">
        <f t="shared" si="20"/>
        <v>0</v>
      </c>
      <c r="G1534" s="203"/>
      <c r="H1534" s="453"/>
      <c r="I1534" s="717"/>
      <c r="J1534" s="460"/>
    </row>
    <row r="1535" spans="1:10" ht="15" customHeight="1" x14ac:dyDescent="0.35">
      <c r="A1535" s="454"/>
      <c r="B1535" s="987"/>
      <c r="C1535" s="1500"/>
      <c r="D1535" s="601"/>
      <c r="E1535" s="602"/>
      <c r="F1535" s="910">
        <f t="shared" si="20"/>
        <v>0</v>
      </c>
      <c r="G1535" s="203"/>
      <c r="H1535" s="453"/>
      <c r="I1535" s="717"/>
      <c r="J1535" s="460"/>
    </row>
    <row r="1536" spans="1:10" ht="15" customHeight="1" x14ac:dyDescent="0.35">
      <c r="A1536" s="454"/>
      <c r="B1536" s="987"/>
      <c r="C1536" s="1500"/>
      <c r="D1536" s="601"/>
      <c r="E1536" s="602"/>
      <c r="F1536" s="910">
        <f t="shared" si="20"/>
        <v>0</v>
      </c>
      <c r="G1536" s="203"/>
      <c r="H1536" s="453"/>
      <c r="I1536" s="717"/>
      <c r="J1536" s="460"/>
    </row>
    <row r="1537" spans="1:10" ht="15" customHeight="1" x14ac:dyDescent="0.35">
      <c r="A1537" s="454"/>
      <c r="B1537" s="987"/>
      <c r="C1537" s="1500"/>
      <c r="D1537" s="601"/>
      <c r="E1537" s="602"/>
      <c r="F1537" s="910">
        <f t="shared" si="20"/>
        <v>0</v>
      </c>
      <c r="G1537" s="203"/>
      <c r="H1537" s="453"/>
      <c r="I1537" s="717"/>
      <c r="J1537" s="460"/>
    </row>
    <row r="1538" spans="1:10" ht="15" customHeight="1" x14ac:dyDescent="0.35">
      <c r="A1538" s="454"/>
      <c r="B1538" s="987"/>
      <c r="C1538" s="1500"/>
      <c r="D1538" s="601"/>
      <c r="E1538" s="602"/>
      <c r="F1538" s="910">
        <f t="shared" si="20"/>
        <v>0</v>
      </c>
      <c r="G1538" s="203"/>
      <c r="H1538" s="453"/>
      <c r="I1538" s="717"/>
      <c r="J1538" s="460"/>
    </row>
    <row r="1539" spans="1:10" ht="15" customHeight="1" thickBot="1" x14ac:dyDescent="0.4">
      <c r="A1539" s="454"/>
      <c r="B1539" s="987"/>
      <c r="C1539" s="1500"/>
      <c r="D1539" s="601"/>
      <c r="E1539" s="602"/>
      <c r="F1539" s="910">
        <f t="shared" si="20"/>
        <v>0</v>
      </c>
      <c r="G1539" s="203"/>
      <c r="H1539" s="453"/>
      <c r="I1539" s="717"/>
      <c r="J1539" s="460"/>
    </row>
    <row r="1540" spans="1:10" ht="15" hidden="1" thickBot="1" x14ac:dyDescent="0.4">
      <c r="A1540" s="454"/>
      <c r="B1540" s="987"/>
      <c r="C1540" s="86"/>
      <c r="D1540" s="601"/>
      <c r="E1540" s="602"/>
      <c r="F1540" s="910">
        <f t="shared" si="20"/>
        <v>0</v>
      </c>
      <c r="G1540" s="203"/>
      <c r="H1540" s="453"/>
      <c r="I1540" s="717"/>
      <c r="J1540" s="460"/>
    </row>
    <row r="1541" spans="1:10" ht="15" hidden="1" thickBot="1" x14ac:dyDescent="0.4">
      <c r="A1541" s="454"/>
      <c r="B1541" s="987"/>
      <c r="C1541" s="86"/>
      <c r="D1541" s="601"/>
      <c r="E1541" s="602"/>
      <c r="F1541" s="910">
        <f t="shared" si="20"/>
        <v>0</v>
      </c>
      <c r="G1541" s="203"/>
      <c r="H1541" s="453"/>
      <c r="I1541" s="717"/>
      <c r="J1541" s="460"/>
    </row>
    <row r="1542" spans="1:10" ht="15" hidden="1" thickBot="1" x14ac:dyDescent="0.4">
      <c r="A1542" s="454"/>
      <c r="B1542" s="987"/>
      <c r="C1542" s="86"/>
      <c r="D1542" s="601"/>
      <c r="E1542" s="602"/>
      <c r="F1542" s="910">
        <f t="shared" si="20"/>
        <v>0</v>
      </c>
      <c r="G1542" s="203"/>
      <c r="H1542" s="453"/>
      <c r="I1542" s="717"/>
      <c r="J1542" s="460"/>
    </row>
    <row r="1543" spans="1:10" ht="15" hidden="1" thickBot="1" x14ac:dyDescent="0.4">
      <c r="A1543" s="454"/>
      <c r="B1543" s="987"/>
      <c r="C1543" s="86"/>
      <c r="D1543" s="601"/>
      <c r="E1543" s="602"/>
      <c r="F1543" s="910">
        <f t="shared" si="20"/>
        <v>0</v>
      </c>
      <c r="G1543" s="203"/>
      <c r="H1543" s="453"/>
      <c r="I1543" s="717"/>
      <c r="J1543" s="460"/>
    </row>
    <row r="1544" spans="1:10" ht="15" hidden="1" thickBot="1" x14ac:dyDescent="0.4">
      <c r="A1544" s="454"/>
      <c r="B1544" s="987"/>
      <c r="C1544" s="86"/>
      <c r="D1544" s="601"/>
      <c r="E1544" s="602"/>
      <c r="F1544" s="910">
        <f t="shared" si="20"/>
        <v>0</v>
      </c>
      <c r="G1544" s="203"/>
      <c r="H1544" s="453"/>
      <c r="I1544" s="717"/>
      <c r="J1544" s="460"/>
    </row>
    <row r="1545" spans="1:10" ht="15" hidden="1" thickBot="1" x14ac:dyDescent="0.4">
      <c r="A1545" s="454"/>
      <c r="B1545" s="987"/>
      <c r="C1545" s="86"/>
      <c r="D1545" s="601"/>
      <c r="E1545" s="602"/>
      <c r="F1545" s="910">
        <f t="shared" si="20"/>
        <v>0</v>
      </c>
      <c r="G1545" s="203"/>
      <c r="H1545" s="453"/>
      <c r="I1545" s="717"/>
      <c r="J1545" s="460"/>
    </row>
    <row r="1546" spans="1:10" ht="15" hidden="1" thickBot="1" x14ac:dyDescent="0.4">
      <c r="A1546" s="454"/>
      <c r="B1546" s="987"/>
      <c r="C1546" s="86"/>
      <c r="D1546" s="601"/>
      <c r="E1546" s="602"/>
      <c r="F1546" s="910">
        <f t="shared" si="20"/>
        <v>0</v>
      </c>
      <c r="G1546" s="203"/>
      <c r="H1546" s="453"/>
      <c r="I1546" s="717"/>
      <c r="J1546" s="460"/>
    </row>
    <row r="1547" spans="1:10" ht="15" hidden="1" thickBot="1" x14ac:dyDescent="0.4">
      <c r="A1547" s="454"/>
      <c r="B1547" s="987"/>
      <c r="C1547" s="86"/>
      <c r="D1547" s="601"/>
      <c r="E1547" s="602"/>
      <c r="F1547" s="910">
        <f t="shared" si="20"/>
        <v>0</v>
      </c>
      <c r="G1547" s="203"/>
      <c r="H1547" s="453"/>
      <c r="I1547" s="717"/>
      <c r="J1547" s="460"/>
    </row>
    <row r="1548" spans="1:10" ht="15" hidden="1" thickBot="1" x14ac:dyDescent="0.4">
      <c r="A1548" s="454"/>
      <c r="B1548" s="987"/>
      <c r="C1548" s="86"/>
      <c r="D1548" s="601"/>
      <c r="E1548" s="602"/>
      <c r="F1548" s="910">
        <f t="shared" si="20"/>
        <v>0</v>
      </c>
      <c r="G1548" s="203"/>
      <c r="H1548" s="453"/>
      <c r="I1548" s="717"/>
      <c r="J1548" s="460"/>
    </row>
    <row r="1549" spans="1:10" ht="15" hidden="1" thickBot="1" x14ac:dyDescent="0.4">
      <c r="A1549" s="454"/>
      <c r="B1549" s="987"/>
      <c r="C1549" s="86"/>
      <c r="D1549" s="601"/>
      <c r="E1549" s="602"/>
      <c r="F1549" s="910">
        <f t="shared" si="20"/>
        <v>0</v>
      </c>
      <c r="G1549" s="203"/>
      <c r="H1549" s="453"/>
      <c r="I1549" s="717"/>
      <c r="J1549" s="460"/>
    </row>
    <row r="1550" spans="1:10" ht="15" hidden="1" thickBot="1" x14ac:dyDescent="0.4">
      <c r="A1550" s="454"/>
      <c r="B1550" s="987"/>
      <c r="C1550" s="86"/>
      <c r="D1550" s="601"/>
      <c r="E1550" s="602"/>
      <c r="F1550" s="910">
        <f t="shared" si="20"/>
        <v>0</v>
      </c>
      <c r="G1550" s="203"/>
      <c r="H1550" s="453"/>
      <c r="I1550" s="717"/>
      <c r="J1550" s="460"/>
    </row>
    <row r="1551" spans="1:10" ht="15" hidden="1" thickBot="1" x14ac:dyDescent="0.4">
      <c r="A1551" s="454"/>
      <c r="B1551" s="987"/>
      <c r="C1551" s="86"/>
      <c r="D1551" s="601"/>
      <c r="E1551" s="602"/>
      <c r="F1551" s="910">
        <f t="shared" si="20"/>
        <v>0</v>
      </c>
      <c r="G1551" s="203"/>
      <c r="H1551" s="453"/>
      <c r="I1551" s="717"/>
      <c r="J1551" s="460"/>
    </row>
    <row r="1552" spans="1:10" ht="15" hidden="1" thickBot="1" x14ac:dyDescent="0.4">
      <c r="A1552" s="454"/>
      <c r="B1552" s="987"/>
      <c r="C1552" s="86"/>
      <c r="D1552" s="601"/>
      <c r="E1552" s="602"/>
      <c r="F1552" s="910">
        <f t="shared" si="20"/>
        <v>0</v>
      </c>
      <c r="G1552" s="203"/>
      <c r="H1552" s="453"/>
      <c r="I1552" s="717"/>
      <c r="J1552" s="460"/>
    </row>
    <row r="1553" spans="1:10" ht="15" hidden="1" thickBot="1" x14ac:dyDescent="0.4">
      <c r="A1553" s="454"/>
      <c r="B1553" s="987"/>
      <c r="C1553" s="86"/>
      <c r="D1553" s="601"/>
      <c r="E1553" s="602"/>
      <c r="F1553" s="910">
        <f t="shared" si="20"/>
        <v>0</v>
      </c>
      <c r="G1553" s="203"/>
      <c r="H1553" s="453"/>
      <c r="I1553" s="717"/>
      <c r="J1553" s="460"/>
    </row>
    <row r="1554" spans="1:10" ht="15" hidden="1" thickBot="1" x14ac:dyDescent="0.4">
      <c r="A1554" s="454"/>
      <c r="B1554" s="987"/>
      <c r="C1554" s="86"/>
      <c r="D1554" s="601"/>
      <c r="E1554" s="602"/>
      <c r="F1554" s="910">
        <f t="shared" si="20"/>
        <v>0</v>
      </c>
      <c r="G1554" s="203"/>
      <c r="H1554" s="453"/>
      <c r="I1554" s="717"/>
      <c r="J1554" s="460"/>
    </row>
    <row r="1555" spans="1:10" ht="15" hidden="1" thickBot="1" x14ac:dyDescent="0.4">
      <c r="A1555" s="454"/>
      <c r="B1555" s="987"/>
      <c r="C1555" s="86"/>
      <c r="D1555" s="601"/>
      <c r="E1555" s="602"/>
      <c r="F1555" s="910">
        <f t="shared" si="20"/>
        <v>0</v>
      </c>
      <c r="G1555" s="203"/>
      <c r="H1555" s="453"/>
      <c r="I1555" s="717"/>
      <c r="J1555" s="460"/>
    </row>
    <row r="1556" spans="1:10" ht="15" hidden="1" thickBot="1" x14ac:dyDescent="0.4">
      <c r="A1556" s="454"/>
      <c r="B1556" s="987"/>
      <c r="C1556" s="86"/>
      <c r="D1556" s="601"/>
      <c r="E1556" s="602"/>
      <c r="F1556" s="910">
        <f t="shared" si="20"/>
        <v>0</v>
      </c>
      <c r="G1556" s="203"/>
      <c r="H1556" s="453"/>
      <c r="I1556" s="717"/>
      <c r="J1556" s="460"/>
    </row>
    <row r="1557" spans="1:10" ht="15" hidden="1" thickBot="1" x14ac:dyDescent="0.4">
      <c r="A1557" s="454"/>
      <c r="B1557" s="987"/>
      <c r="C1557" s="86"/>
      <c r="D1557" s="601"/>
      <c r="E1557" s="602"/>
      <c r="F1557" s="910">
        <f t="shared" si="20"/>
        <v>0</v>
      </c>
      <c r="G1557" s="203"/>
      <c r="H1557" s="453"/>
      <c r="I1557" s="717"/>
      <c r="J1557" s="460"/>
    </row>
    <row r="1558" spans="1:10" ht="15" hidden="1" thickBot="1" x14ac:dyDescent="0.4">
      <c r="A1558" s="454"/>
      <c r="B1558" s="987"/>
      <c r="C1558" s="86"/>
      <c r="D1558" s="601"/>
      <c r="E1558" s="602"/>
      <c r="F1558" s="910">
        <f t="shared" si="20"/>
        <v>0</v>
      </c>
      <c r="G1558" s="203"/>
      <c r="H1558" s="453"/>
      <c r="I1558" s="717"/>
      <c r="J1558" s="460"/>
    </row>
    <row r="1559" spans="1:10" ht="15" hidden="1" thickBot="1" x14ac:dyDescent="0.4">
      <c r="A1559" s="454"/>
      <c r="B1559" s="987"/>
      <c r="C1559" s="86"/>
      <c r="D1559" s="601"/>
      <c r="E1559" s="602"/>
      <c r="F1559" s="910">
        <f t="shared" si="20"/>
        <v>0</v>
      </c>
      <c r="G1559" s="203"/>
      <c r="H1559" s="453"/>
      <c r="I1559" s="717"/>
      <c r="J1559" s="460"/>
    </row>
    <row r="1560" spans="1:10" ht="15" hidden="1" thickBot="1" x14ac:dyDescent="0.4">
      <c r="A1560" s="454"/>
      <c r="B1560" s="987"/>
      <c r="C1560" s="86"/>
      <c r="D1560" s="601"/>
      <c r="E1560" s="602"/>
      <c r="F1560" s="910">
        <f t="shared" si="20"/>
        <v>0</v>
      </c>
      <c r="G1560" s="203"/>
      <c r="H1560" s="453"/>
      <c r="I1560" s="717"/>
      <c r="J1560" s="460"/>
    </row>
    <row r="1561" spans="1:10" ht="15" hidden="1" thickBot="1" x14ac:dyDescent="0.4">
      <c r="A1561" s="454"/>
      <c r="B1561" s="987"/>
      <c r="C1561" s="86"/>
      <c r="D1561" s="601"/>
      <c r="E1561" s="602"/>
      <c r="F1561" s="910">
        <f t="shared" si="20"/>
        <v>0</v>
      </c>
      <c r="G1561" s="203"/>
      <c r="H1561" s="453"/>
      <c r="I1561" s="717"/>
      <c r="J1561" s="460"/>
    </row>
    <row r="1562" spans="1:10" ht="15" hidden="1" thickBot="1" x14ac:dyDescent="0.4">
      <c r="A1562" s="454"/>
      <c r="B1562" s="987"/>
      <c r="C1562" s="86"/>
      <c r="D1562" s="601"/>
      <c r="E1562" s="602"/>
      <c r="F1562" s="910">
        <f t="shared" si="20"/>
        <v>0</v>
      </c>
      <c r="G1562" s="203"/>
      <c r="H1562" s="453"/>
      <c r="I1562" s="717"/>
      <c r="J1562" s="460"/>
    </row>
    <row r="1563" spans="1:10" ht="15" hidden="1" thickBot="1" x14ac:dyDescent="0.4">
      <c r="A1563" s="454"/>
      <c r="B1563" s="987"/>
      <c r="C1563" s="86"/>
      <c r="D1563" s="601"/>
      <c r="E1563" s="602"/>
      <c r="F1563" s="910">
        <f t="shared" si="20"/>
        <v>0</v>
      </c>
      <c r="G1563" s="203"/>
      <c r="H1563" s="453"/>
      <c r="I1563" s="717"/>
      <c r="J1563" s="460"/>
    </row>
    <row r="1564" spans="1:10" ht="15" hidden="1" thickBot="1" x14ac:dyDescent="0.4">
      <c r="A1564" s="454"/>
      <c r="B1564" s="987"/>
      <c r="C1564" s="86"/>
      <c r="D1564" s="601"/>
      <c r="E1564" s="602"/>
      <c r="F1564" s="910">
        <f t="shared" si="20"/>
        <v>0</v>
      </c>
      <c r="G1564" s="203"/>
      <c r="H1564" s="453"/>
      <c r="I1564" s="717"/>
      <c r="J1564" s="460"/>
    </row>
    <row r="1565" spans="1:10" ht="15" hidden="1" thickBot="1" x14ac:dyDescent="0.4">
      <c r="A1565" s="454"/>
      <c r="B1565" s="987"/>
      <c r="C1565" s="86"/>
      <c r="D1565" s="601"/>
      <c r="E1565" s="602"/>
      <c r="F1565" s="910">
        <f t="shared" si="20"/>
        <v>0</v>
      </c>
      <c r="G1565" s="203"/>
      <c r="H1565" s="453"/>
      <c r="I1565" s="717"/>
      <c r="J1565" s="460"/>
    </row>
    <row r="1566" spans="1:10" ht="15" hidden="1" thickBot="1" x14ac:dyDescent="0.4">
      <c r="A1566" s="454"/>
      <c r="B1566" s="987"/>
      <c r="C1566" s="86"/>
      <c r="D1566" s="601"/>
      <c r="E1566" s="602"/>
      <c r="F1566" s="910">
        <f t="shared" si="20"/>
        <v>0</v>
      </c>
      <c r="G1566" s="203"/>
      <c r="H1566" s="453"/>
      <c r="I1566" s="717"/>
      <c r="J1566" s="460"/>
    </row>
    <row r="1567" spans="1:10" ht="15" hidden="1" thickBot="1" x14ac:dyDescent="0.4">
      <c r="A1567" s="454"/>
      <c r="B1567" s="987"/>
      <c r="C1567" s="86"/>
      <c r="D1567" s="601"/>
      <c r="E1567" s="602"/>
      <c r="F1567" s="910">
        <f t="shared" si="20"/>
        <v>0</v>
      </c>
      <c r="G1567" s="203"/>
      <c r="H1567" s="453"/>
      <c r="I1567" s="717"/>
      <c r="J1567" s="460"/>
    </row>
    <row r="1568" spans="1:10" ht="15" hidden="1" thickBot="1" x14ac:dyDescent="0.4">
      <c r="A1568" s="454"/>
      <c r="B1568" s="987"/>
      <c r="C1568" s="86"/>
      <c r="D1568" s="601"/>
      <c r="E1568" s="602"/>
      <c r="F1568" s="910">
        <f t="shared" si="20"/>
        <v>0</v>
      </c>
      <c r="G1568" s="203"/>
      <c r="H1568" s="453"/>
      <c r="I1568" s="717"/>
      <c r="J1568" s="460"/>
    </row>
    <row r="1569" spans="1:10" ht="15" hidden="1" thickBot="1" x14ac:dyDescent="0.4">
      <c r="A1569" s="454"/>
      <c r="B1569" s="987"/>
      <c r="C1569" s="86"/>
      <c r="D1569" s="601"/>
      <c r="E1569" s="602"/>
      <c r="F1569" s="910">
        <f t="shared" si="20"/>
        <v>0</v>
      </c>
      <c r="G1569" s="203"/>
      <c r="H1569" s="453"/>
      <c r="I1569" s="717"/>
      <c r="J1569" s="460"/>
    </row>
    <row r="1570" spans="1:10" ht="15" hidden="1" thickBot="1" x14ac:dyDescent="0.4">
      <c r="A1570" s="454"/>
      <c r="B1570" s="987"/>
      <c r="C1570" s="86"/>
      <c r="D1570" s="601"/>
      <c r="E1570" s="602"/>
      <c r="F1570" s="910">
        <f t="shared" si="20"/>
        <v>0</v>
      </c>
      <c r="G1570" s="203"/>
      <c r="H1570" s="453"/>
      <c r="I1570" s="717"/>
      <c r="J1570" s="460"/>
    </row>
    <row r="1571" spans="1:10" ht="15" hidden="1" thickBot="1" x14ac:dyDescent="0.4">
      <c r="A1571" s="454"/>
      <c r="B1571" s="987"/>
      <c r="C1571" s="86"/>
      <c r="D1571" s="601"/>
      <c r="E1571" s="602"/>
      <c r="F1571" s="910">
        <f t="shared" si="20"/>
        <v>0</v>
      </c>
      <c r="G1571" s="203"/>
      <c r="H1571" s="453"/>
      <c r="I1571" s="717"/>
      <c r="J1571" s="460"/>
    </row>
    <row r="1572" spans="1:10" ht="15" hidden="1" thickBot="1" x14ac:dyDescent="0.4">
      <c r="A1572" s="454"/>
      <c r="B1572" s="987"/>
      <c r="C1572" s="86"/>
      <c r="D1572" s="601"/>
      <c r="E1572" s="602"/>
      <c r="F1572" s="910">
        <f t="shared" si="20"/>
        <v>0</v>
      </c>
      <c r="G1572" s="203"/>
      <c r="H1572" s="453"/>
      <c r="I1572" s="717"/>
      <c r="J1572" s="460"/>
    </row>
    <row r="1573" spans="1:10" ht="15" hidden="1" thickBot="1" x14ac:dyDescent="0.4">
      <c r="A1573" s="454"/>
      <c r="B1573" s="987"/>
      <c r="C1573" s="86"/>
      <c r="D1573" s="601"/>
      <c r="E1573" s="602"/>
      <c r="F1573" s="910">
        <f t="shared" si="20"/>
        <v>0</v>
      </c>
      <c r="G1573" s="203"/>
      <c r="H1573" s="453"/>
      <c r="I1573" s="717"/>
      <c r="J1573" s="460"/>
    </row>
    <row r="1574" spans="1:10" ht="15" hidden="1" thickBot="1" x14ac:dyDescent="0.4">
      <c r="A1574" s="454"/>
      <c r="B1574" s="987"/>
      <c r="C1574" s="86"/>
      <c r="D1574" s="601"/>
      <c r="E1574" s="602"/>
      <c r="F1574" s="910">
        <f t="shared" si="20"/>
        <v>0</v>
      </c>
      <c r="G1574" s="203"/>
      <c r="H1574" s="453"/>
      <c r="I1574" s="717"/>
      <c r="J1574" s="460"/>
    </row>
    <row r="1575" spans="1:10" ht="15" hidden="1" thickBot="1" x14ac:dyDescent="0.4">
      <c r="A1575" s="454"/>
      <c r="B1575" s="987"/>
      <c r="C1575" s="86"/>
      <c r="D1575" s="601"/>
      <c r="E1575" s="602"/>
      <c r="F1575" s="910">
        <f t="shared" si="20"/>
        <v>0</v>
      </c>
      <c r="G1575" s="203"/>
      <c r="H1575" s="453"/>
      <c r="I1575" s="717"/>
      <c r="J1575" s="460"/>
    </row>
    <row r="1576" spans="1:10" ht="15" hidden="1" thickBot="1" x14ac:dyDescent="0.4">
      <c r="A1576" s="454"/>
      <c r="B1576" s="987"/>
      <c r="C1576" s="86"/>
      <c r="D1576" s="601"/>
      <c r="E1576" s="602"/>
      <c r="F1576" s="910">
        <f t="shared" si="20"/>
        <v>0</v>
      </c>
      <c r="G1576" s="203"/>
      <c r="H1576" s="453"/>
      <c r="I1576" s="717"/>
      <c r="J1576" s="460"/>
    </row>
    <row r="1577" spans="1:10" ht="15" hidden="1" thickBot="1" x14ac:dyDescent="0.4">
      <c r="A1577" s="454"/>
      <c r="B1577" s="987"/>
      <c r="C1577" s="86"/>
      <c r="D1577" s="601"/>
      <c r="E1577" s="602"/>
      <c r="F1577" s="910">
        <f t="shared" si="20"/>
        <v>0</v>
      </c>
      <c r="G1577" s="203"/>
      <c r="H1577" s="453"/>
      <c r="I1577" s="717"/>
      <c r="J1577" s="460"/>
    </row>
    <row r="1578" spans="1:10" ht="15" hidden="1" thickBot="1" x14ac:dyDescent="0.4">
      <c r="A1578" s="454"/>
      <c r="B1578" s="987"/>
      <c r="C1578" s="86"/>
      <c r="D1578" s="601"/>
      <c r="E1578" s="602"/>
      <c r="F1578" s="910">
        <f t="shared" si="20"/>
        <v>0</v>
      </c>
      <c r="G1578" s="203"/>
      <c r="H1578" s="453"/>
      <c r="I1578" s="717"/>
      <c r="J1578" s="460"/>
    </row>
    <row r="1579" spans="1:10" ht="15" hidden="1" thickBot="1" x14ac:dyDescent="0.4">
      <c r="A1579" s="454"/>
      <c r="B1579" s="987"/>
      <c r="C1579" s="86"/>
      <c r="D1579" s="601"/>
      <c r="E1579" s="602"/>
      <c r="F1579" s="910">
        <f t="shared" si="20"/>
        <v>0</v>
      </c>
      <c r="G1579" s="203"/>
      <c r="H1579" s="453"/>
      <c r="I1579" s="717"/>
      <c r="J1579" s="460"/>
    </row>
    <row r="1580" spans="1:10" ht="15" hidden="1" thickBot="1" x14ac:dyDescent="0.4">
      <c r="A1580" s="454"/>
      <c r="B1580" s="987"/>
      <c r="C1580" s="86"/>
      <c r="D1580" s="601"/>
      <c r="E1580" s="602"/>
      <c r="F1580" s="910">
        <f t="shared" si="20"/>
        <v>0</v>
      </c>
      <c r="G1580" s="203"/>
      <c r="H1580" s="453"/>
      <c r="I1580" s="717"/>
      <c r="J1580" s="460"/>
    </row>
    <row r="1581" spans="1:10" ht="15" hidden="1" thickBot="1" x14ac:dyDescent="0.4">
      <c r="A1581" s="454"/>
      <c r="B1581" s="987"/>
      <c r="C1581" s="86"/>
      <c r="D1581" s="601"/>
      <c r="E1581" s="602"/>
      <c r="F1581" s="910">
        <f t="shared" si="20"/>
        <v>0</v>
      </c>
      <c r="G1581" s="203"/>
      <c r="H1581" s="453"/>
      <c r="I1581" s="717"/>
      <c r="J1581" s="460"/>
    </row>
    <row r="1582" spans="1:10" ht="15" hidden="1" thickBot="1" x14ac:dyDescent="0.4">
      <c r="A1582" s="454"/>
      <c r="B1582" s="987"/>
      <c r="C1582" s="86"/>
      <c r="D1582" s="601"/>
      <c r="E1582" s="602"/>
      <c r="F1582" s="910">
        <f t="shared" si="20"/>
        <v>0</v>
      </c>
      <c r="G1582" s="203"/>
      <c r="H1582" s="453"/>
      <c r="I1582" s="717"/>
      <c r="J1582" s="460"/>
    </row>
    <row r="1583" spans="1:10" ht="15" hidden="1" thickBot="1" x14ac:dyDescent="0.4">
      <c r="A1583" s="454"/>
      <c r="B1583" s="987"/>
      <c r="C1583" s="86"/>
      <c r="D1583" s="601"/>
      <c r="E1583" s="602"/>
      <c r="F1583" s="910">
        <f t="shared" si="20"/>
        <v>0</v>
      </c>
      <c r="G1583" s="203"/>
      <c r="H1583" s="453"/>
      <c r="I1583" s="717"/>
      <c r="J1583" s="460"/>
    </row>
    <row r="1584" spans="1:10" ht="15" hidden="1" thickBot="1" x14ac:dyDescent="0.4">
      <c r="A1584" s="454"/>
      <c r="B1584" s="987"/>
      <c r="C1584" s="86"/>
      <c r="D1584" s="601"/>
      <c r="E1584" s="602"/>
      <c r="F1584" s="910">
        <f t="shared" si="20"/>
        <v>0</v>
      </c>
      <c r="G1584" s="203"/>
      <c r="H1584" s="453"/>
      <c r="I1584" s="717"/>
      <c r="J1584" s="460"/>
    </row>
    <row r="1585" spans="1:10" ht="15" hidden="1" thickBot="1" x14ac:dyDescent="0.4">
      <c r="A1585" s="454"/>
      <c r="B1585" s="987"/>
      <c r="C1585" s="86"/>
      <c r="D1585" s="601"/>
      <c r="E1585" s="602"/>
      <c r="F1585" s="910">
        <f t="shared" si="20"/>
        <v>0</v>
      </c>
      <c r="G1585" s="203"/>
      <c r="H1585" s="453"/>
      <c r="I1585" s="717"/>
      <c r="J1585" s="460"/>
    </row>
    <row r="1586" spans="1:10" ht="15" hidden="1" thickBot="1" x14ac:dyDescent="0.4">
      <c r="A1586" s="454"/>
      <c r="B1586" s="987"/>
      <c r="C1586" s="86"/>
      <c r="D1586" s="601"/>
      <c r="E1586" s="602"/>
      <c r="F1586" s="910">
        <f t="shared" si="20"/>
        <v>0</v>
      </c>
      <c r="G1586" s="203"/>
      <c r="H1586" s="453"/>
      <c r="I1586" s="717"/>
      <c r="J1586" s="460"/>
    </row>
    <row r="1587" spans="1:10" ht="15" hidden="1" thickBot="1" x14ac:dyDescent="0.4">
      <c r="A1587" s="454"/>
      <c r="B1587" s="987"/>
      <c r="C1587" s="86"/>
      <c r="D1587" s="601"/>
      <c r="E1587" s="602"/>
      <c r="F1587" s="910">
        <f t="shared" si="20"/>
        <v>0</v>
      </c>
      <c r="G1587" s="203"/>
      <c r="H1587" s="453"/>
      <c r="I1587" s="717"/>
      <c r="J1587" s="460"/>
    </row>
    <row r="1588" spans="1:10" ht="15" hidden="1" thickBot="1" x14ac:dyDescent="0.4">
      <c r="A1588" s="454"/>
      <c r="B1588" s="987"/>
      <c r="C1588" s="86"/>
      <c r="D1588" s="601"/>
      <c r="E1588" s="602"/>
      <c r="F1588" s="910">
        <f t="shared" si="20"/>
        <v>0</v>
      </c>
      <c r="G1588" s="203"/>
      <c r="H1588" s="453"/>
      <c r="I1588" s="717"/>
      <c r="J1588" s="460"/>
    </row>
    <row r="1589" spans="1:10" ht="15" hidden="1" thickBot="1" x14ac:dyDescent="0.4">
      <c r="A1589" s="454"/>
      <c r="B1589" s="987"/>
      <c r="C1589" s="86"/>
      <c r="D1589" s="601"/>
      <c r="E1589" s="602"/>
      <c r="F1589" s="910">
        <f t="shared" si="20"/>
        <v>0</v>
      </c>
      <c r="G1589" s="203"/>
      <c r="H1589" s="453"/>
      <c r="I1589" s="717"/>
      <c r="J1589" s="460"/>
    </row>
    <row r="1590" spans="1:10" ht="15" hidden="1" thickBot="1" x14ac:dyDescent="0.4">
      <c r="A1590" s="454"/>
      <c r="B1590" s="987"/>
      <c r="C1590" s="86"/>
      <c r="D1590" s="601"/>
      <c r="E1590" s="602"/>
      <c r="F1590" s="910">
        <f t="shared" si="20"/>
        <v>0</v>
      </c>
      <c r="G1590" s="203"/>
      <c r="H1590" s="453"/>
      <c r="I1590" s="717"/>
      <c r="J1590" s="460"/>
    </row>
    <row r="1591" spans="1:10" ht="15" hidden="1" thickBot="1" x14ac:dyDescent="0.4">
      <c r="A1591" s="454"/>
      <c r="B1591" s="987"/>
      <c r="C1591" s="86"/>
      <c r="D1591" s="601"/>
      <c r="E1591" s="602"/>
      <c r="F1591" s="910">
        <f t="shared" si="20"/>
        <v>0</v>
      </c>
      <c r="G1591" s="203"/>
      <c r="H1591" s="453"/>
      <c r="I1591" s="717"/>
      <c r="J1591" s="460"/>
    </row>
    <row r="1592" spans="1:10" ht="15" hidden="1" thickBot="1" x14ac:dyDescent="0.4">
      <c r="A1592" s="454"/>
      <c r="B1592" s="987"/>
      <c r="C1592" s="86"/>
      <c r="D1592" s="601"/>
      <c r="E1592" s="602"/>
      <c r="F1592" s="910">
        <f t="shared" si="20"/>
        <v>0</v>
      </c>
      <c r="G1592" s="203"/>
      <c r="H1592" s="453"/>
      <c r="I1592" s="717"/>
      <c r="J1592" s="460"/>
    </row>
    <row r="1593" spans="1:10" ht="15" hidden="1" thickBot="1" x14ac:dyDescent="0.4">
      <c r="A1593" s="454"/>
      <c r="B1593" s="987"/>
      <c r="C1593" s="86"/>
      <c r="D1593" s="601"/>
      <c r="E1593" s="602"/>
      <c r="F1593" s="910">
        <f t="shared" si="20"/>
        <v>0</v>
      </c>
      <c r="G1593" s="203"/>
      <c r="H1593" s="453"/>
      <c r="I1593" s="717"/>
      <c r="J1593" s="460"/>
    </row>
    <row r="1594" spans="1:10" ht="15" hidden="1" thickBot="1" x14ac:dyDescent="0.4">
      <c r="A1594" s="454"/>
      <c r="B1594" s="987"/>
      <c r="C1594" s="86"/>
      <c r="D1594" s="601"/>
      <c r="E1594" s="602"/>
      <c r="F1594" s="910">
        <f t="shared" ref="F1594:F1657" si="21">D1594+E1594</f>
        <v>0</v>
      </c>
      <c r="G1594" s="203"/>
      <c r="H1594" s="453"/>
      <c r="I1594" s="717"/>
      <c r="J1594" s="460"/>
    </row>
    <row r="1595" spans="1:10" ht="15" hidden="1" thickBot="1" x14ac:dyDescent="0.4">
      <c r="A1595" s="454"/>
      <c r="B1595" s="987"/>
      <c r="C1595" s="86"/>
      <c r="D1595" s="601"/>
      <c r="E1595" s="602"/>
      <c r="F1595" s="910">
        <f t="shared" si="21"/>
        <v>0</v>
      </c>
      <c r="G1595" s="203"/>
      <c r="H1595" s="453"/>
      <c r="I1595" s="717"/>
      <c r="J1595" s="460"/>
    </row>
    <row r="1596" spans="1:10" ht="15" hidden="1" thickBot="1" x14ac:dyDescent="0.4">
      <c r="A1596" s="454"/>
      <c r="B1596" s="987"/>
      <c r="C1596" s="86"/>
      <c r="D1596" s="601"/>
      <c r="E1596" s="602"/>
      <c r="F1596" s="910">
        <f t="shared" si="21"/>
        <v>0</v>
      </c>
      <c r="G1596" s="203"/>
      <c r="H1596" s="453"/>
      <c r="I1596" s="717"/>
      <c r="J1596" s="460"/>
    </row>
    <row r="1597" spans="1:10" ht="15" hidden="1" thickBot="1" x14ac:dyDescent="0.4">
      <c r="A1597" s="454"/>
      <c r="B1597" s="987"/>
      <c r="C1597" s="86"/>
      <c r="D1597" s="601"/>
      <c r="E1597" s="602"/>
      <c r="F1597" s="910">
        <f t="shared" si="21"/>
        <v>0</v>
      </c>
      <c r="G1597" s="203"/>
      <c r="H1597" s="453"/>
      <c r="I1597" s="717"/>
      <c r="J1597" s="460"/>
    </row>
    <row r="1598" spans="1:10" ht="15" hidden="1" thickBot="1" x14ac:dyDescent="0.4">
      <c r="A1598" s="454"/>
      <c r="B1598" s="987"/>
      <c r="C1598" s="86"/>
      <c r="D1598" s="601"/>
      <c r="E1598" s="602"/>
      <c r="F1598" s="910">
        <f t="shared" si="21"/>
        <v>0</v>
      </c>
      <c r="G1598" s="203"/>
      <c r="H1598" s="453"/>
      <c r="I1598" s="717"/>
      <c r="J1598" s="460"/>
    </row>
    <row r="1599" spans="1:10" ht="15" hidden="1" thickBot="1" x14ac:dyDescent="0.4">
      <c r="A1599" s="454"/>
      <c r="B1599" s="987"/>
      <c r="C1599" s="86"/>
      <c r="D1599" s="601"/>
      <c r="E1599" s="602"/>
      <c r="F1599" s="910">
        <f t="shared" si="21"/>
        <v>0</v>
      </c>
      <c r="G1599" s="203"/>
      <c r="H1599" s="453"/>
      <c r="I1599" s="717"/>
      <c r="J1599" s="460"/>
    </row>
    <row r="1600" spans="1:10" ht="15" hidden="1" thickBot="1" x14ac:dyDescent="0.4">
      <c r="A1600" s="454"/>
      <c r="B1600" s="987"/>
      <c r="C1600" s="86"/>
      <c r="D1600" s="601"/>
      <c r="E1600" s="602"/>
      <c r="F1600" s="910">
        <f t="shared" si="21"/>
        <v>0</v>
      </c>
      <c r="G1600" s="203"/>
      <c r="H1600" s="453"/>
      <c r="I1600" s="717"/>
      <c r="J1600" s="460"/>
    </row>
    <row r="1601" spans="1:10" ht="15" hidden="1" thickBot="1" x14ac:dyDescent="0.4">
      <c r="A1601" s="454"/>
      <c r="B1601" s="987"/>
      <c r="C1601" s="86"/>
      <c r="D1601" s="601"/>
      <c r="E1601" s="602"/>
      <c r="F1601" s="910">
        <f t="shared" si="21"/>
        <v>0</v>
      </c>
      <c r="G1601" s="203"/>
      <c r="H1601" s="453"/>
      <c r="I1601" s="717"/>
      <c r="J1601" s="460"/>
    </row>
    <row r="1602" spans="1:10" ht="15" hidden="1" thickBot="1" x14ac:dyDescent="0.4">
      <c r="A1602" s="454"/>
      <c r="B1602" s="987"/>
      <c r="C1602" s="86"/>
      <c r="D1602" s="601"/>
      <c r="E1602" s="602"/>
      <c r="F1602" s="910">
        <f t="shared" si="21"/>
        <v>0</v>
      </c>
      <c r="G1602" s="203"/>
      <c r="H1602" s="453"/>
      <c r="I1602" s="717"/>
      <c r="J1602" s="460"/>
    </row>
    <row r="1603" spans="1:10" ht="15" hidden="1" thickBot="1" x14ac:dyDescent="0.4">
      <c r="A1603" s="454"/>
      <c r="B1603" s="987"/>
      <c r="C1603" s="86"/>
      <c r="D1603" s="601"/>
      <c r="E1603" s="602"/>
      <c r="F1603" s="910">
        <f t="shared" si="21"/>
        <v>0</v>
      </c>
      <c r="G1603" s="203"/>
      <c r="H1603" s="453"/>
      <c r="I1603" s="717"/>
      <c r="J1603" s="460"/>
    </row>
    <row r="1604" spans="1:10" ht="15" hidden="1" thickBot="1" x14ac:dyDescent="0.4">
      <c r="A1604" s="454"/>
      <c r="B1604" s="987"/>
      <c r="C1604" s="86"/>
      <c r="D1604" s="601"/>
      <c r="E1604" s="602"/>
      <c r="F1604" s="910">
        <f t="shared" si="21"/>
        <v>0</v>
      </c>
      <c r="G1604" s="203"/>
      <c r="H1604" s="453"/>
      <c r="I1604" s="717"/>
      <c r="J1604" s="460"/>
    </row>
    <row r="1605" spans="1:10" ht="15" hidden="1" thickBot="1" x14ac:dyDescent="0.4">
      <c r="A1605" s="454"/>
      <c r="B1605" s="987"/>
      <c r="C1605" s="86"/>
      <c r="D1605" s="601"/>
      <c r="E1605" s="602"/>
      <c r="F1605" s="910">
        <f t="shared" si="21"/>
        <v>0</v>
      </c>
      <c r="G1605" s="203"/>
      <c r="H1605" s="453"/>
      <c r="I1605" s="717"/>
      <c r="J1605" s="460"/>
    </row>
    <row r="1606" spans="1:10" ht="15" hidden="1" thickBot="1" x14ac:dyDescent="0.4">
      <c r="A1606" s="454"/>
      <c r="B1606" s="987"/>
      <c r="C1606" s="86"/>
      <c r="D1606" s="601"/>
      <c r="E1606" s="602"/>
      <c r="F1606" s="910">
        <f t="shared" si="21"/>
        <v>0</v>
      </c>
      <c r="G1606" s="203"/>
      <c r="H1606" s="453"/>
      <c r="I1606" s="717"/>
      <c r="J1606" s="460"/>
    </row>
    <row r="1607" spans="1:10" ht="15" hidden="1" thickBot="1" x14ac:dyDescent="0.4">
      <c r="A1607" s="454"/>
      <c r="B1607" s="987"/>
      <c r="C1607" s="86"/>
      <c r="D1607" s="601"/>
      <c r="E1607" s="602"/>
      <c r="F1607" s="910">
        <f t="shared" si="21"/>
        <v>0</v>
      </c>
      <c r="G1607" s="203"/>
      <c r="H1607" s="453"/>
      <c r="I1607" s="717"/>
      <c r="J1607" s="460"/>
    </row>
    <row r="1608" spans="1:10" ht="15" hidden="1" thickBot="1" x14ac:dyDescent="0.4">
      <c r="A1608" s="454"/>
      <c r="B1608" s="987"/>
      <c r="C1608" s="86"/>
      <c r="D1608" s="601"/>
      <c r="E1608" s="602"/>
      <c r="F1608" s="910">
        <f t="shared" si="21"/>
        <v>0</v>
      </c>
      <c r="G1608" s="203"/>
      <c r="H1608" s="453"/>
      <c r="I1608" s="717"/>
      <c r="J1608" s="460"/>
    </row>
    <row r="1609" spans="1:10" ht="15" hidden="1" thickBot="1" x14ac:dyDescent="0.4">
      <c r="A1609" s="454"/>
      <c r="B1609" s="987"/>
      <c r="C1609" s="86"/>
      <c r="D1609" s="601"/>
      <c r="E1609" s="602"/>
      <c r="F1609" s="910">
        <f t="shared" si="21"/>
        <v>0</v>
      </c>
      <c r="G1609" s="203"/>
      <c r="H1609" s="453"/>
      <c r="I1609" s="717"/>
      <c r="J1609" s="460"/>
    </row>
    <row r="1610" spans="1:10" ht="15" hidden="1" thickBot="1" x14ac:dyDescent="0.4">
      <c r="A1610" s="454"/>
      <c r="B1610" s="987"/>
      <c r="C1610" s="86"/>
      <c r="D1610" s="601"/>
      <c r="E1610" s="602"/>
      <c r="F1610" s="910">
        <f t="shared" si="21"/>
        <v>0</v>
      </c>
      <c r="G1610" s="203"/>
      <c r="H1610" s="453"/>
      <c r="I1610" s="717"/>
      <c r="J1610" s="460"/>
    </row>
    <row r="1611" spans="1:10" ht="15" hidden="1" thickBot="1" x14ac:dyDescent="0.4">
      <c r="A1611" s="454"/>
      <c r="B1611" s="987"/>
      <c r="C1611" s="86"/>
      <c r="D1611" s="601"/>
      <c r="E1611" s="602"/>
      <c r="F1611" s="910">
        <f t="shared" si="21"/>
        <v>0</v>
      </c>
      <c r="G1611" s="203"/>
      <c r="H1611" s="453"/>
      <c r="I1611" s="717"/>
      <c r="J1611" s="460"/>
    </row>
    <row r="1612" spans="1:10" ht="15" hidden="1" thickBot="1" x14ac:dyDescent="0.4">
      <c r="A1612" s="454"/>
      <c r="B1612" s="987"/>
      <c r="C1612" s="86"/>
      <c r="D1612" s="601"/>
      <c r="E1612" s="602"/>
      <c r="F1612" s="910">
        <f t="shared" si="21"/>
        <v>0</v>
      </c>
      <c r="G1612" s="203"/>
      <c r="H1612" s="453"/>
      <c r="I1612" s="717"/>
      <c r="J1612" s="460"/>
    </row>
    <row r="1613" spans="1:10" ht="15" hidden="1" thickBot="1" x14ac:dyDescent="0.4">
      <c r="A1613" s="454"/>
      <c r="B1613" s="987"/>
      <c r="C1613" s="86"/>
      <c r="D1613" s="601"/>
      <c r="E1613" s="602"/>
      <c r="F1613" s="910">
        <f t="shared" si="21"/>
        <v>0</v>
      </c>
      <c r="G1613" s="203"/>
      <c r="H1613" s="453"/>
      <c r="I1613" s="717"/>
      <c r="J1613" s="460"/>
    </row>
    <row r="1614" spans="1:10" ht="15" hidden="1" thickBot="1" x14ac:dyDescent="0.4">
      <c r="A1614" s="454"/>
      <c r="B1614" s="987"/>
      <c r="C1614" s="86"/>
      <c r="D1614" s="601"/>
      <c r="E1614" s="602"/>
      <c r="F1614" s="910">
        <f t="shared" si="21"/>
        <v>0</v>
      </c>
      <c r="G1614" s="203"/>
      <c r="H1614" s="453"/>
      <c r="I1614" s="717"/>
      <c r="J1614" s="460"/>
    </row>
    <row r="1615" spans="1:10" ht="15" hidden="1" thickBot="1" x14ac:dyDescent="0.4">
      <c r="A1615" s="454"/>
      <c r="B1615" s="987"/>
      <c r="C1615" s="86"/>
      <c r="D1615" s="601"/>
      <c r="E1615" s="602"/>
      <c r="F1615" s="910">
        <f t="shared" si="21"/>
        <v>0</v>
      </c>
      <c r="G1615" s="203"/>
      <c r="H1615" s="453"/>
      <c r="I1615" s="717"/>
      <c r="J1615" s="460"/>
    </row>
    <row r="1616" spans="1:10" ht="15" hidden="1" thickBot="1" x14ac:dyDescent="0.4">
      <c r="A1616" s="454"/>
      <c r="B1616" s="987"/>
      <c r="C1616" s="86"/>
      <c r="D1616" s="601"/>
      <c r="E1616" s="602"/>
      <c r="F1616" s="910">
        <f t="shared" si="21"/>
        <v>0</v>
      </c>
      <c r="G1616" s="203"/>
      <c r="H1616" s="453"/>
      <c r="I1616" s="717"/>
      <c r="J1616" s="460"/>
    </row>
    <row r="1617" spans="1:10" ht="15" hidden="1" thickBot="1" x14ac:dyDescent="0.4">
      <c r="A1617" s="454"/>
      <c r="B1617" s="987"/>
      <c r="C1617" s="86"/>
      <c r="D1617" s="601"/>
      <c r="E1617" s="602"/>
      <c r="F1617" s="910">
        <f t="shared" si="21"/>
        <v>0</v>
      </c>
      <c r="G1617" s="203"/>
      <c r="H1617" s="453"/>
      <c r="I1617" s="717"/>
      <c r="J1617" s="460"/>
    </row>
    <row r="1618" spans="1:10" ht="15" hidden="1" thickBot="1" x14ac:dyDescent="0.4">
      <c r="A1618" s="454"/>
      <c r="B1618" s="987"/>
      <c r="C1618" s="86"/>
      <c r="D1618" s="601"/>
      <c r="E1618" s="602"/>
      <c r="F1618" s="910">
        <f t="shared" si="21"/>
        <v>0</v>
      </c>
      <c r="G1618" s="203"/>
      <c r="H1618" s="453"/>
      <c r="I1618" s="717"/>
      <c r="J1618" s="460"/>
    </row>
    <row r="1619" spans="1:10" ht="15" hidden="1" thickBot="1" x14ac:dyDescent="0.4">
      <c r="A1619" s="454"/>
      <c r="B1619" s="987"/>
      <c r="C1619" s="86"/>
      <c r="D1619" s="601"/>
      <c r="E1619" s="602"/>
      <c r="F1619" s="910">
        <f t="shared" si="21"/>
        <v>0</v>
      </c>
      <c r="G1619" s="203"/>
      <c r="H1619" s="453"/>
      <c r="I1619" s="717"/>
      <c r="J1619" s="460"/>
    </row>
    <row r="1620" spans="1:10" ht="15" hidden="1" thickBot="1" x14ac:dyDescent="0.4">
      <c r="A1620" s="454"/>
      <c r="B1620" s="987"/>
      <c r="C1620" s="86"/>
      <c r="D1620" s="601"/>
      <c r="E1620" s="602"/>
      <c r="F1620" s="910">
        <f t="shared" si="21"/>
        <v>0</v>
      </c>
      <c r="G1620" s="203"/>
      <c r="H1620" s="453"/>
      <c r="I1620" s="717"/>
      <c r="J1620" s="460"/>
    </row>
    <row r="1621" spans="1:10" ht="15" hidden="1" thickBot="1" x14ac:dyDescent="0.4">
      <c r="A1621" s="454"/>
      <c r="B1621" s="987"/>
      <c r="C1621" s="86"/>
      <c r="D1621" s="601"/>
      <c r="E1621" s="602"/>
      <c r="F1621" s="910">
        <f t="shared" si="21"/>
        <v>0</v>
      </c>
      <c r="G1621" s="203"/>
      <c r="H1621" s="453"/>
      <c r="I1621" s="717"/>
      <c r="J1621" s="460"/>
    </row>
    <row r="1622" spans="1:10" ht="15" hidden="1" thickBot="1" x14ac:dyDescent="0.4">
      <c r="A1622" s="454"/>
      <c r="B1622" s="987"/>
      <c r="C1622" s="86"/>
      <c r="D1622" s="601"/>
      <c r="E1622" s="602"/>
      <c r="F1622" s="910">
        <f t="shared" si="21"/>
        <v>0</v>
      </c>
      <c r="G1622" s="203"/>
      <c r="H1622" s="453"/>
      <c r="I1622" s="717"/>
      <c r="J1622" s="460"/>
    </row>
    <row r="1623" spans="1:10" ht="15" hidden="1" thickBot="1" x14ac:dyDescent="0.4">
      <c r="A1623" s="454"/>
      <c r="B1623" s="987"/>
      <c r="C1623" s="86"/>
      <c r="D1623" s="601"/>
      <c r="E1623" s="602"/>
      <c r="F1623" s="910">
        <f t="shared" si="21"/>
        <v>0</v>
      </c>
      <c r="G1623" s="203"/>
      <c r="H1623" s="453"/>
      <c r="I1623" s="717"/>
      <c r="J1623" s="460"/>
    </row>
    <row r="1624" spans="1:10" ht="15" hidden="1" thickBot="1" x14ac:dyDescent="0.4">
      <c r="A1624" s="454"/>
      <c r="B1624" s="987"/>
      <c r="C1624" s="86"/>
      <c r="D1624" s="601"/>
      <c r="E1624" s="602"/>
      <c r="F1624" s="910">
        <f t="shared" si="21"/>
        <v>0</v>
      </c>
      <c r="G1624" s="203"/>
      <c r="H1624" s="453"/>
      <c r="I1624" s="717"/>
      <c r="J1624" s="460"/>
    </row>
    <row r="1625" spans="1:10" ht="15" hidden="1" thickBot="1" x14ac:dyDescent="0.4">
      <c r="A1625" s="454"/>
      <c r="B1625" s="987"/>
      <c r="C1625" s="86"/>
      <c r="D1625" s="601"/>
      <c r="E1625" s="602"/>
      <c r="F1625" s="910">
        <f t="shared" si="21"/>
        <v>0</v>
      </c>
      <c r="G1625" s="203"/>
      <c r="H1625" s="453"/>
      <c r="I1625" s="717"/>
      <c r="J1625" s="460"/>
    </row>
    <row r="1626" spans="1:10" ht="15" hidden="1" thickBot="1" x14ac:dyDescent="0.4">
      <c r="A1626" s="454"/>
      <c r="B1626" s="987"/>
      <c r="C1626" s="86"/>
      <c r="D1626" s="601"/>
      <c r="E1626" s="602"/>
      <c r="F1626" s="910">
        <f t="shared" si="21"/>
        <v>0</v>
      </c>
      <c r="G1626" s="203"/>
      <c r="H1626" s="453"/>
      <c r="I1626" s="717"/>
      <c r="J1626" s="460"/>
    </row>
    <row r="1627" spans="1:10" ht="15" hidden="1" thickBot="1" x14ac:dyDescent="0.4">
      <c r="A1627" s="454"/>
      <c r="B1627" s="987"/>
      <c r="C1627" s="86"/>
      <c r="D1627" s="601"/>
      <c r="E1627" s="602"/>
      <c r="F1627" s="910">
        <f t="shared" si="21"/>
        <v>0</v>
      </c>
      <c r="G1627" s="203"/>
      <c r="H1627" s="453"/>
      <c r="I1627" s="717"/>
      <c r="J1627" s="460"/>
    </row>
    <row r="1628" spans="1:10" ht="15" hidden="1" thickBot="1" x14ac:dyDescent="0.4">
      <c r="A1628" s="454"/>
      <c r="B1628" s="987"/>
      <c r="C1628" s="86"/>
      <c r="D1628" s="601"/>
      <c r="E1628" s="602"/>
      <c r="F1628" s="910">
        <f t="shared" si="21"/>
        <v>0</v>
      </c>
      <c r="G1628" s="203"/>
      <c r="H1628" s="453"/>
      <c r="I1628" s="717"/>
      <c r="J1628" s="460"/>
    </row>
    <row r="1629" spans="1:10" ht="15" hidden="1" thickBot="1" x14ac:dyDescent="0.4">
      <c r="A1629" s="454"/>
      <c r="B1629" s="987"/>
      <c r="C1629" s="470"/>
      <c r="D1629" s="601"/>
      <c r="E1629" s="602"/>
      <c r="F1629" s="910">
        <f t="shared" si="21"/>
        <v>0</v>
      </c>
      <c r="G1629" s="203"/>
      <c r="H1629" s="453"/>
      <c r="I1629" s="717"/>
      <c r="J1629" s="448"/>
    </row>
    <row r="1630" spans="1:10" ht="15" customHeight="1" thickBot="1" x14ac:dyDescent="0.4">
      <c r="A1630" s="454"/>
      <c r="B1630" s="987"/>
      <c r="C1630" s="112" t="s">
        <v>1917</v>
      </c>
      <c r="D1630" s="1000">
        <f>SUM(D1631:D1730)</f>
        <v>0</v>
      </c>
      <c r="E1630" s="1000">
        <f>SUM(E1631:E1730)</f>
        <v>0</v>
      </c>
      <c r="F1630" s="910">
        <f t="shared" si="21"/>
        <v>0</v>
      </c>
      <c r="G1630" s="203"/>
      <c r="H1630" s="453" t="s">
        <v>978</v>
      </c>
      <c r="I1630" s="718">
        <f>Form3!G40+Form3!H40</f>
        <v>0</v>
      </c>
      <c r="J1630" s="460"/>
    </row>
    <row r="1631" spans="1:10" ht="15" customHeight="1" x14ac:dyDescent="0.35">
      <c r="A1631" s="454"/>
      <c r="B1631" s="987"/>
      <c r="C1631" s="1500"/>
      <c r="D1631" s="601"/>
      <c r="E1631" s="602"/>
      <c r="F1631" s="910">
        <f t="shared" si="21"/>
        <v>0</v>
      </c>
      <c r="G1631" s="203"/>
      <c r="H1631" s="453"/>
      <c r="I1631" s="717"/>
      <c r="J1631" s="460"/>
    </row>
    <row r="1632" spans="1:10" ht="15" customHeight="1" x14ac:dyDescent="0.35">
      <c r="A1632" s="454"/>
      <c r="B1632" s="987"/>
      <c r="C1632" s="1500"/>
      <c r="D1632" s="601"/>
      <c r="E1632" s="602"/>
      <c r="F1632" s="910">
        <f t="shared" si="21"/>
        <v>0</v>
      </c>
      <c r="G1632" s="203"/>
      <c r="H1632" s="453"/>
      <c r="I1632" s="717"/>
      <c r="J1632" s="460"/>
    </row>
    <row r="1633" spans="1:10" ht="15" customHeight="1" x14ac:dyDescent="0.35">
      <c r="A1633" s="454"/>
      <c r="B1633" s="987"/>
      <c r="C1633" s="1500"/>
      <c r="D1633" s="601"/>
      <c r="E1633" s="602"/>
      <c r="F1633" s="910">
        <f t="shared" si="21"/>
        <v>0</v>
      </c>
      <c r="G1633" s="203"/>
      <c r="H1633" s="453"/>
      <c r="I1633" s="717"/>
      <c r="J1633" s="460"/>
    </row>
    <row r="1634" spans="1:10" ht="15" customHeight="1" x14ac:dyDescent="0.35">
      <c r="A1634" s="454"/>
      <c r="B1634" s="987"/>
      <c r="C1634" s="1500"/>
      <c r="D1634" s="601"/>
      <c r="E1634" s="602"/>
      <c r="F1634" s="910">
        <f t="shared" si="21"/>
        <v>0</v>
      </c>
      <c r="G1634" s="203"/>
      <c r="H1634" s="453"/>
      <c r="I1634" s="717"/>
      <c r="J1634" s="460"/>
    </row>
    <row r="1635" spans="1:10" ht="15" customHeight="1" x14ac:dyDescent="0.35">
      <c r="A1635" s="454"/>
      <c r="B1635" s="987"/>
      <c r="C1635" s="1500"/>
      <c r="D1635" s="601"/>
      <c r="E1635" s="602"/>
      <c r="F1635" s="910">
        <f t="shared" si="21"/>
        <v>0</v>
      </c>
      <c r="G1635" s="203"/>
      <c r="H1635" s="453"/>
      <c r="I1635" s="717"/>
      <c r="J1635" s="460"/>
    </row>
    <row r="1636" spans="1:10" ht="15" customHeight="1" x14ac:dyDescent="0.35">
      <c r="A1636" s="454"/>
      <c r="B1636" s="987"/>
      <c r="C1636" s="1500"/>
      <c r="D1636" s="601"/>
      <c r="E1636" s="602"/>
      <c r="F1636" s="910">
        <f t="shared" si="21"/>
        <v>0</v>
      </c>
      <c r="G1636" s="203"/>
      <c r="H1636" s="453"/>
      <c r="I1636" s="717"/>
      <c r="J1636" s="460"/>
    </row>
    <row r="1637" spans="1:10" ht="15" customHeight="1" x14ac:dyDescent="0.35">
      <c r="A1637" s="454"/>
      <c r="B1637" s="987"/>
      <c r="C1637" s="1500"/>
      <c r="D1637" s="601"/>
      <c r="E1637" s="602"/>
      <c r="F1637" s="910">
        <f t="shared" si="21"/>
        <v>0</v>
      </c>
      <c r="G1637" s="203"/>
      <c r="H1637" s="453"/>
      <c r="I1637" s="717"/>
      <c r="J1637" s="460"/>
    </row>
    <row r="1638" spans="1:10" ht="15" customHeight="1" x14ac:dyDescent="0.35">
      <c r="A1638" s="454"/>
      <c r="B1638" s="987"/>
      <c r="C1638" s="1500"/>
      <c r="D1638" s="601"/>
      <c r="E1638" s="602"/>
      <c r="F1638" s="910">
        <f t="shared" si="21"/>
        <v>0</v>
      </c>
      <c r="G1638" s="203"/>
      <c r="H1638" s="453"/>
      <c r="I1638" s="717"/>
      <c r="J1638" s="460"/>
    </row>
    <row r="1639" spans="1:10" ht="15" customHeight="1" x14ac:dyDescent="0.35">
      <c r="A1639" s="454"/>
      <c r="B1639" s="987"/>
      <c r="C1639" s="1500"/>
      <c r="D1639" s="601"/>
      <c r="E1639" s="602"/>
      <c r="F1639" s="910">
        <f t="shared" si="21"/>
        <v>0</v>
      </c>
      <c r="G1639" s="203"/>
      <c r="H1639" s="453"/>
      <c r="I1639" s="717"/>
      <c r="J1639" s="460"/>
    </row>
    <row r="1640" spans="1:10" ht="15" customHeight="1" thickBot="1" x14ac:dyDescent="0.4">
      <c r="A1640" s="454"/>
      <c r="B1640" s="987"/>
      <c r="C1640" s="1500"/>
      <c r="D1640" s="601"/>
      <c r="E1640" s="602"/>
      <c r="F1640" s="910">
        <f t="shared" si="21"/>
        <v>0</v>
      </c>
      <c r="G1640" s="203"/>
      <c r="H1640" s="453"/>
      <c r="I1640" s="717"/>
      <c r="J1640" s="460"/>
    </row>
    <row r="1641" spans="1:10" ht="15" hidden="1" thickBot="1" x14ac:dyDescent="0.4">
      <c r="A1641" s="454"/>
      <c r="B1641" s="987"/>
      <c r="C1641" s="86"/>
      <c r="D1641" s="601"/>
      <c r="E1641" s="602"/>
      <c r="F1641" s="910">
        <f t="shared" si="21"/>
        <v>0</v>
      </c>
      <c r="G1641" s="203"/>
      <c r="H1641" s="453"/>
      <c r="I1641" s="717"/>
      <c r="J1641" s="460"/>
    </row>
    <row r="1642" spans="1:10" ht="15" hidden="1" thickBot="1" x14ac:dyDescent="0.4">
      <c r="A1642" s="454"/>
      <c r="B1642" s="987"/>
      <c r="C1642" s="86"/>
      <c r="D1642" s="601"/>
      <c r="E1642" s="602"/>
      <c r="F1642" s="910">
        <f t="shared" si="21"/>
        <v>0</v>
      </c>
      <c r="G1642" s="203"/>
      <c r="H1642" s="453"/>
      <c r="I1642" s="717"/>
      <c r="J1642" s="460"/>
    </row>
    <row r="1643" spans="1:10" ht="15" hidden="1" thickBot="1" x14ac:dyDescent="0.4">
      <c r="A1643" s="454"/>
      <c r="B1643" s="987"/>
      <c r="C1643" s="86"/>
      <c r="D1643" s="601"/>
      <c r="E1643" s="602"/>
      <c r="F1643" s="910">
        <f t="shared" si="21"/>
        <v>0</v>
      </c>
      <c r="G1643" s="203"/>
      <c r="H1643" s="453"/>
      <c r="I1643" s="717"/>
      <c r="J1643" s="460"/>
    </row>
    <row r="1644" spans="1:10" ht="15" hidden="1" thickBot="1" x14ac:dyDescent="0.4">
      <c r="A1644" s="454"/>
      <c r="B1644" s="987"/>
      <c r="C1644" s="86"/>
      <c r="D1644" s="601"/>
      <c r="E1644" s="602"/>
      <c r="F1644" s="910">
        <f t="shared" si="21"/>
        <v>0</v>
      </c>
      <c r="G1644" s="203"/>
      <c r="H1644" s="453"/>
      <c r="I1644" s="717"/>
      <c r="J1644" s="460"/>
    </row>
    <row r="1645" spans="1:10" ht="15" hidden="1" thickBot="1" x14ac:dyDescent="0.4">
      <c r="A1645" s="454"/>
      <c r="B1645" s="987"/>
      <c r="C1645" s="86"/>
      <c r="D1645" s="601"/>
      <c r="E1645" s="602"/>
      <c r="F1645" s="910">
        <f t="shared" si="21"/>
        <v>0</v>
      </c>
      <c r="G1645" s="203"/>
      <c r="H1645" s="453"/>
      <c r="I1645" s="717"/>
      <c r="J1645" s="460"/>
    </row>
    <row r="1646" spans="1:10" ht="15" hidden="1" thickBot="1" x14ac:dyDescent="0.4">
      <c r="A1646" s="454"/>
      <c r="B1646" s="987"/>
      <c r="C1646" s="86"/>
      <c r="D1646" s="601"/>
      <c r="E1646" s="602"/>
      <c r="F1646" s="910">
        <f t="shared" si="21"/>
        <v>0</v>
      </c>
      <c r="G1646" s="203"/>
      <c r="H1646" s="453"/>
      <c r="I1646" s="717"/>
      <c r="J1646" s="460"/>
    </row>
    <row r="1647" spans="1:10" ht="15" hidden="1" thickBot="1" x14ac:dyDescent="0.4">
      <c r="A1647" s="454"/>
      <c r="B1647" s="987"/>
      <c r="C1647" s="86"/>
      <c r="D1647" s="601"/>
      <c r="E1647" s="602"/>
      <c r="F1647" s="910">
        <f t="shared" si="21"/>
        <v>0</v>
      </c>
      <c r="G1647" s="203"/>
      <c r="H1647" s="453"/>
      <c r="I1647" s="717"/>
      <c r="J1647" s="460"/>
    </row>
    <row r="1648" spans="1:10" ht="15" hidden="1" thickBot="1" x14ac:dyDescent="0.4">
      <c r="A1648" s="454"/>
      <c r="B1648" s="987"/>
      <c r="C1648" s="86"/>
      <c r="D1648" s="601"/>
      <c r="E1648" s="602"/>
      <c r="F1648" s="910">
        <f t="shared" si="21"/>
        <v>0</v>
      </c>
      <c r="G1648" s="203"/>
      <c r="H1648" s="453"/>
      <c r="I1648" s="717"/>
      <c r="J1648" s="460"/>
    </row>
    <row r="1649" spans="1:10" ht="15" hidden="1" thickBot="1" x14ac:dyDescent="0.4">
      <c r="A1649" s="454"/>
      <c r="B1649" s="987"/>
      <c r="C1649" s="86"/>
      <c r="D1649" s="601"/>
      <c r="E1649" s="602"/>
      <c r="F1649" s="910">
        <f t="shared" si="21"/>
        <v>0</v>
      </c>
      <c r="G1649" s="203"/>
      <c r="H1649" s="453"/>
      <c r="I1649" s="717"/>
      <c r="J1649" s="460"/>
    </row>
    <row r="1650" spans="1:10" ht="15" hidden="1" thickBot="1" x14ac:dyDescent="0.4">
      <c r="A1650" s="454"/>
      <c r="B1650" s="987"/>
      <c r="C1650" s="86"/>
      <c r="D1650" s="601"/>
      <c r="E1650" s="602"/>
      <c r="F1650" s="910">
        <f t="shared" si="21"/>
        <v>0</v>
      </c>
      <c r="G1650" s="203"/>
      <c r="H1650" s="453"/>
      <c r="I1650" s="717"/>
      <c r="J1650" s="460"/>
    </row>
    <row r="1651" spans="1:10" ht="15" hidden="1" thickBot="1" x14ac:dyDescent="0.4">
      <c r="A1651" s="454"/>
      <c r="B1651" s="987"/>
      <c r="C1651" s="86"/>
      <c r="D1651" s="601"/>
      <c r="E1651" s="602"/>
      <c r="F1651" s="910">
        <f t="shared" si="21"/>
        <v>0</v>
      </c>
      <c r="G1651" s="203"/>
      <c r="H1651" s="453"/>
      <c r="I1651" s="717"/>
      <c r="J1651" s="460"/>
    </row>
    <row r="1652" spans="1:10" ht="15" hidden="1" thickBot="1" x14ac:dyDescent="0.4">
      <c r="A1652" s="454"/>
      <c r="B1652" s="987"/>
      <c r="C1652" s="86"/>
      <c r="D1652" s="601"/>
      <c r="E1652" s="602"/>
      <c r="F1652" s="910">
        <f t="shared" si="21"/>
        <v>0</v>
      </c>
      <c r="G1652" s="203"/>
      <c r="H1652" s="453"/>
      <c r="I1652" s="717"/>
      <c r="J1652" s="460"/>
    </row>
    <row r="1653" spans="1:10" ht="15" hidden="1" thickBot="1" x14ac:dyDescent="0.4">
      <c r="A1653" s="454"/>
      <c r="B1653" s="987"/>
      <c r="C1653" s="86"/>
      <c r="D1653" s="601"/>
      <c r="E1653" s="602"/>
      <c r="F1653" s="910">
        <f t="shared" si="21"/>
        <v>0</v>
      </c>
      <c r="G1653" s="203"/>
      <c r="H1653" s="453"/>
      <c r="I1653" s="717"/>
      <c r="J1653" s="460"/>
    </row>
    <row r="1654" spans="1:10" ht="15" hidden="1" thickBot="1" x14ac:dyDescent="0.4">
      <c r="A1654" s="454"/>
      <c r="B1654" s="987"/>
      <c r="C1654" s="86"/>
      <c r="D1654" s="601"/>
      <c r="E1654" s="602"/>
      <c r="F1654" s="910">
        <f t="shared" si="21"/>
        <v>0</v>
      </c>
      <c r="G1654" s="203"/>
      <c r="H1654" s="453"/>
      <c r="I1654" s="717"/>
      <c r="J1654" s="460"/>
    </row>
    <row r="1655" spans="1:10" ht="15" hidden="1" thickBot="1" x14ac:dyDescent="0.4">
      <c r="A1655" s="454"/>
      <c r="B1655" s="987"/>
      <c r="C1655" s="86"/>
      <c r="D1655" s="601"/>
      <c r="E1655" s="602"/>
      <c r="F1655" s="910">
        <f t="shared" si="21"/>
        <v>0</v>
      </c>
      <c r="G1655" s="203"/>
      <c r="H1655" s="453"/>
      <c r="I1655" s="717"/>
      <c r="J1655" s="460"/>
    </row>
    <row r="1656" spans="1:10" ht="15" hidden="1" thickBot="1" x14ac:dyDescent="0.4">
      <c r="A1656" s="454"/>
      <c r="B1656" s="987"/>
      <c r="C1656" s="86"/>
      <c r="D1656" s="601"/>
      <c r="E1656" s="602"/>
      <c r="F1656" s="910">
        <f t="shared" si="21"/>
        <v>0</v>
      </c>
      <c r="G1656" s="203"/>
      <c r="H1656" s="453"/>
      <c r="I1656" s="717"/>
      <c r="J1656" s="460"/>
    </row>
    <row r="1657" spans="1:10" ht="15" hidden="1" thickBot="1" x14ac:dyDescent="0.4">
      <c r="A1657" s="454"/>
      <c r="B1657" s="987"/>
      <c r="C1657" s="86"/>
      <c r="D1657" s="601"/>
      <c r="E1657" s="602"/>
      <c r="F1657" s="910">
        <f t="shared" si="21"/>
        <v>0</v>
      </c>
      <c r="G1657" s="203"/>
      <c r="H1657" s="453"/>
      <c r="I1657" s="717"/>
      <c r="J1657" s="460"/>
    </row>
    <row r="1658" spans="1:10" ht="15" hidden="1" thickBot="1" x14ac:dyDescent="0.4">
      <c r="A1658" s="454"/>
      <c r="B1658" s="987"/>
      <c r="C1658" s="86"/>
      <c r="D1658" s="601"/>
      <c r="E1658" s="602"/>
      <c r="F1658" s="910">
        <f t="shared" ref="F1658:F1721" si="22">D1658+E1658</f>
        <v>0</v>
      </c>
      <c r="G1658" s="203"/>
      <c r="H1658" s="453"/>
      <c r="I1658" s="717"/>
      <c r="J1658" s="460"/>
    </row>
    <row r="1659" spans="1:10" ht="15" hidden="1" thickBot="1" x14ac:dyDescent="0.4">
      <c r="A1659" s="454"/>
      <c r="B1659" s="987"/>
      <c r="C1659" s="86"/>
      <c r="D1659" s="601"/>
      <c r="E1659" s="602"/>
      <c r="F1659" s="910">
        <f t="shared" si="22"/>
        <v>0</v>
      </c>
      <c r="G1659" s="203"/>
      <c r="H1659" s="453"/>
      <c r="I1659" s="717"/>
      <c r="J1659" s="460"/>
    </row>
    <row r="1660" spans="1:10" ht="15" hidden="1" thickBot="1" x14ac:dyDescent="0.4">
      <c r="A1660" s="454"/>
      <c r="B1660" s="987"/>
      <c r="C1660" s="86"/>
      <c r="D1660" s="601"/>
      <c r="E1660" s="602"/>
      <c r="F1660" s="910">
        <f t="shared" si="22"/>
        <v>0</v>
      </c>
      <c r="G1660" s="203"/>
      <c r="H1660" s="453"/>
      <c r="I1660" s="717"/>
      <c r="J1660" s="460"/>
    </row>
    <row r="1661" spans="1:10" ht="15" hidden="1" thickBot="1" x14ac:dyDescent="0.4">
      <c r="A1661" s="454"/>
      <c r="B1661" s="987"/>
      <c r="C1661" s="86"/>
      <c r="D1661" s="601"/>
      <c r="E1661" s="602"/>
      <c r="F1661" s="910">
        <f t="shared" si="22"/>
        <v>0</v>
      </c>
      <c r="G1661" s="203"/>
      <c r="H1661" s="453"/>
      <c r="I1661" s="717"/>
      <c r="J1661" s="460"/>
    </row>
    <row r="1662" spans="1:10" ht="15" hidden="1" thickBot="1" x14ac:dyDescent="0.4">
      <c r="A1662" s="454"/>
      <c r="B1662" s="987"/>
      <c r="C1662" s="86"/>
      <c r="D1662" s="601"/>
      <c r="E1662" s="602"/>
      <c r="F1662" s="910">
        <f t="shared" si="22"/>
        <v>0</v>
      </c>
      <c r="G1662" s="203"/>
      <c r="H1662" s="453"/>
      <c r="I1662" s="717"/>
      <c r="J1662" s="460"/>
    </row>
    <row r="1663" spans="1:10" ht="15" hidden="1" thickBot="1" x14ac:dyDescent="0.4">
      <c r="A1663" s="454"/>
      <c r="B1663" s="987"/>
      <c r="C1663" s="86"/>
      <c r="D1663" s="601"/>
      <c r="E1663" s="602"/>
      <c r="F1663" s="910">
        <f t="shared" si="22"/>
        <v>0</v>
      </c>
      <c r="G1663" s="203"/>
      <c r="H1663" s="453"/>
      <c r="I1663" s="717"/>
      <c r="J1663" s="460"/>
    </row>
    <row r="1664" spans="1:10" ht="15" hidden="1" thickBot="1" x14ac:dyDescent="0.4">
      <c r="A1664" s="454"/>
      <c r="B1664" s="987"/>
      <c r="C1664" s="86"/>
      <c r="D1664" s="601"/>
      <c r="E1664" s="602"/>
      <c r="F1664" s="910">
        <f t="shared" si="22"/>
        <v>0</v>
      </c>
      <c r="G1664" s="203"/>
      <c r="H1664" s="453"/>
      <c r="I1664" s="717"/>
      <c r="J1664" s="460"/>
    </row>
    <row r="1665" spans="1:10" ht="15" hidden="1" thickBot="1" x14ac:dyDescent="0.4">
      <c r="A1665" s="454"/>
      <c r="B1665" s="987"/>
      <c r="C1665" s="86"/>
      <c r="D1665" s="601"/>
      <c r="E1665" s="602"/>
      <c r="F1665" s="910">
        <f t="shared" si="22"/>
        <v>0</v>
      </c>
      <c r="G1665" s="203"/>
      <c r="H1665" s="453"/>
      <c r="I1665" s="717"/>
      <c r="J1665" s="460"/>
    </row>
    <row r="1666" spans="1:10" ht="15" hidden="1" thickBot="1" x14ac:dyDescent="0.4">
      <c r="A1666" s="454"/>
      <c r="B1666" s="987"/>
      <c r="C1666" s="86"/>
      <c r="D1666" s="601"/>
      <c r="E1666" s="602"/>
      <c r="F1666" s="910">
        <f t="shared" si="22"/>
        <v>0</v>
      </c>
      <c r="G1666" s="203"/>
      <c r="H1666" s="453"/>
      <c r="I1666" s="717"/>
      <c r="J1666" s="460"/>
    </row>
    <row r="1667" spans="1:10" ht="15" hidden="1" thickBot="1" x14ac:dyDescent="0.4">
      <c r="A1667" s="454"/>
      <c r="B1667" s="987"/>
      <c r="C1667" s="86"/>
      <c r="D1667" s="601"/>
      <c r="E1667" s="602"/>
      <c r="F1667" s="910">
        <f t="shared" si="22"/>
        <v>0</v>
      </c>
      <c r="G1667" s="203"/>
      <c r="H1667" s="453"/>
      <c r="I1667" s="717"/>
      <c r="J1667" s="460"/>
    </row>
    <row r="1668" spans="1:10" ht="15" hidden="1" thickBot="1" x14ac:dyDescent="0.4">
      <c r="A1668" s="454"/>
      <c r="B1668" s="987"/>
      <c r="C1668" s="86"/>
      <c r="D1668" s="601"/>
      <c r="E1668" s="602"/>
      <c r="F1668" s="910">
        <f t="shared" si="22"/>
        <v>0</v>
      </c>
      <c r="G1668" s="203"/>
      <c r="H1668" s="453"/>
      <c r="I1668" s="717"/>
      <c r="J1668" s="460"/>
    </row>
    <row r="1669" spans="1:10" ht="15" hidden="1" thickBot="1" x14ac:dyDescent="0.4">
      <c r="A1669" s="454"/>
      <c r="B1669" s="987"/>
      <c r="C1669" s="86"/>
      <c r="D1669" s="601"/>
      <c r="E1669" s="602"/>
      <c r="F1669" s="910">
        <f t="shared" si="22"/>
        <v>0</v>
      </c>
      <c r="G1669" s="203"/>
      <c r="H1669" s="453"/>
      <c r="I1669" s="717"/>
      <c r="J1669" s="460"/>
    </row>
    <row r="1670" spans="1:10" ht="15" hidden="1" thickBot="1" x14ac:dyDescent="0.4">
      <c r="A1670" s="454"/>
      <c r="B1670" s="987"/>
      <c r="C1670" s="86"/>
      <c r="D1670" s="601"/>
      <c r="E1670" s="602"/>
      <c r="F1670" s="910">
        <f t="shared" si="22"/>
        <v>0</v>
      </c>
      <c r="G1670" s="203"/>
      <c r="H1670" s="453"/>
      <c r="I1670" s="717"/>
      <c r="J1670" s="460"/>
    </row>
    <row r="1671" spans="1:10" ht="15" hidden="1" thickBot="1" x14ac:dyDescent="0.4">
      <c r="A1671" s="454"/>
      <c r="B1671" s="987"/>
      <c r="C1671" s="86"/>
      <c r="D1671" s="601"/>
      <c r="E1671" s="602"/>
      <c r="F1671" s="910">
        <f t="shared" si="22"/>
        <v>0</v>
      </c>
      <c r="G1671" s="203"/>
      <c r="H1671" s="453"/>
      <c r="I1671" s="717"/>
      <c r="J1671" s="460"/>
    </row>
    <row r="1672" spans="1:10" ht="15" hidden="1" thickBot="1" x14ac:dyDescent="0.4">
      <c r="A1672" s="454"/>
      <c r="B1672" s="987"/>
      <c r="C1672" s="86"/>
      <c r="D1672" s="601"/>
      <c r="E1672" s="602"/>
      <c r="F1672" s="910">
        <f t="shared" si="22"/>
        <v>0</v>
      </c>
      <c r="G1672" s="203"/>
      <c r="H1672" s="453"/>
      <c r="I1672" s="717"/>
      <c r="J1672" s="460"/>
    </row>
    <row r="1673" spans="1:10" ht="15" hidden="1" thickBot="1" x14ac:dyDescent="0.4">
      <c r="A1673" s="454"/>
      <c r="B1673" s="987"/>
      <c r="C1673" s="86"/>
      <c r="D1673" s="601"/>
      <c r="E1673" s="602"/>
      <c r="F1673" s="910">
        <f t="shared" si="22"/>
        <v>0</v>
      </c>
      <c r="G1673" s="203"/>
      <c r="H1673" s="453"/>
      <c r="I1673" s="717"/>
      <c r="J1673" s="460"/>
    </row>
    <row r="1674" spans="1:10" ht="15" hidden="1" thickBot="1" x14ac:dyDescent="0.4">
      <c r="A1674" s="454"/>
      <c r="B1674" s="987"/>
      <c r="C1674" s="86"/>
      <c r="D1674" s="601"/>
      <c r="E1674" s="602"/>
      <c r="F1674" s="910">
        <f t="shared" si="22"/>
        <v>0</v>
      </c>
      <c r="G1674" s="203"/>
      <c r="H1674" s="453"/>
      <c r="I1674" s="717"/>
      <c r="J1674" s="460"/>
    </row>
    <row r="1675" spans="1:10" ht="15" hidden="1" thickBot="1" x14ac:dyDescent="0.4">
      <c r="A1675" s="454"/>
      <c r="B1675" s="987"/>
      <c r="C1675" s="86"/>
      <c r="D1675" s="601"/>
      <c r="E1675" s="602"/>
      <c r="F1675" s="910">
        <f t="shared" si="22"/>
        <v>0</v>
      </c>
      <c r="G1675" s="203"/>
      <c r="H1675" s="453"/>
      <c r="I1675" s="717"/>
      <c r="J1675" s="460"/>
    </row>
    <row r="1676" spans="1:10" ht="15" hidden="1" thickBot="1" x14ac:dyDescent="0.4">
      <c r="A1676" s="454"/>
      <c r="B1676" s="987"/>
      <c r="C1676" s="86"/>
      <c r="D1676" s="601"/>
      <c r="E1676" s="602"/>
      <c r="F1676" s="910">
        <f t="shared" si="22"/>
        <v>0</v>
      </c>
      <c r="G1676" s="203"/>
      <c r="H1676" s="453"/>
      <c r="I1676" s="717"/>
      <c r="J1676" s="460"/>
    </row>
    <row r="1677" spans="1:10" ht="15" hidden="1" thickBot="1" x14ac:dyDescent="0.4">
      <c r="A1677" s="454"/>
      <c r="B1677" s="987"/>
      <c r="C1677" s="86"/>
      <c r="D1677" s="601"/>
      <c r="E1677" s="602"/>
      <c r="F1677" s="910">
        <f t="shared" si="22"/>
        <v>0</v>
      </c>
      <c r="G1677" s="203"/>
      <c r="H1677" s="453"/>
      <c r="I1677" s="717"/>
      <c r="J1677" s="460"/>
    </row>
    <row r="1678" spans="1:10" ht="15" hidden="1" thickBot="1" x14ac:dyDescent="0.4">
      <c r="A1678" s="454"/>
      <c r="B1678" s="987"/>
      <c r="C1678" s="86"/>
      <c r="D1678" s="601"/>
      <c r="E1678" s="602"/>
      <c r="F1678" s="910">
        <f t="shared" si="22"/>
        <v>0</v>
      </c>
      <c r="G1678" s="203"/>
      <c r="H1678" s="453"/>
      <c r="I1678" s="717"/>
      <c r="J1678" s="460"/>
    </row>
    <row r="1679" spans="1:10" ht="15" hidden="1" thickBot="1" x14ac:dyDescent="0.4">
      <c r="A1679" s="454"/>
      <c r="B1679" s="987"/>
      <c r="C1679" s="86"/>
      <c r="D1679" s="601"/>
      <c r="E1679" s="602"/>
      <c r="F1679" s="910">
        <f t="shared" si="22"/>
        <v>0</v>
      </c>
      <c r="G1679" s="203"/>
      <c r="H1679" s="453"/>
      <c r="I1679" s="717"/>
      <c r="J1679" s="460"/>
    </row>
    <row r="1680" spans="1:10" ht="15" hidden="1" thickBot="1" x14ac:dyDescent="0.4">
      <c r="A1680" s="454"/>
      <c r="B1680" s="987"/>
      <c r="C1680" s="86"/>
      <c r="D1680" s="601"/>
      <c r="E1680" s="602"/>
      <c r="F1680" s="910">
        <f t="shared" si="22"/>
        <v>0</v>
      </c>
      <c r="G1680" s="203"/>
      <c r="H1680" s="453"/>
      <c r="I1680" s="717"/>
      <c r="J1680" s="460"/>
    </row>
    <row r="1681" spans="1:10" ht="15" hidden="1" thickBot="1" x14ac:dyDescent="0.4">
      <c r="A1681" s="454"/>
      <c r="B1681" s="987"/>
      <c r="C1681" s="86"/>
      <c r="D1681" s="601"/>
      <c r="E1681" s="602"/>
      <c r="F1681" s="910">
        <f t="shared" si="22"/>
        <v>0</v>
      </c>
      <c r="G1681" s="203"/>
      <c r="H1681" s="453"/>
      <c r="I1681" s="717"/>
      <c r="J1681" s="460"/>
    </row>
    <row r="1682" spans="1:10" ht="15" hidden="1" thickBot="1" x14ac:dyDescent="0.4">
      <c r="A1682" s="454"/>
      <c r="B1682" s="987"/>
      <c r="C1682" s="86"/>
      <c r="D1682" s="601"/>
      <c r="E1682" s="602"/>
      <c r="F1682" s="910">
        <f t="shared" si="22"/>
        <v>0</v>
      </c>
      <c r="G1682" s="203"/>
      <c r="H1682" s="453"/>
      <c r="I1682" s="717"/>
      <c r="J1682" s="460"/>
    </row>
    <row r="1683" spans="1:10" ht="15" hidden="1" thickBot="1" x14ac:dyDescent="0.4">
      <c r="A1683" s="454"/>
      <c r="B1683" s="987"/>
      <c r="C1683" s="86"/>
      <c r="D1683" s="601"/>
      <c r="E1683" s="602"/>
      <c r="F1683" s="910">
        <f t="shared" si="22"/>
        <v>0</v>
      </c>
      <c r="G1683" s="203"/>
      <c r="H1683" s="453"/>
      <c r="I1683" s="717"/>
      <c r="J1683" s="460"/>
    </row>
    <row r="1684" spans="1:10" ht="15" hidden="1" thickBot="1" x14ac:dyDescent="0.4">
      <c r="A1684" s="454"/>
      <c r="B1684" s="987"/>
      <c r="C1684" s="86"/>
      <c r="D1684" s="601"/>
      <c r="E1684" s="602"/>
      <c r="F1684" s="910">
        <f t="shared" si="22"/>
        <v>0</v>
      </c>
      <c r="G1684" s="203"/>
      <c r="H1684" s="453"/>
      <c r="I1684" s="717"/>
      <c r="J1684" s="460"/>
    </row>
    <row r="1685" spans="1:10" ht="15" hidden="1" thickBot="1" x14ac:dyDescent="0.4">
      <c r="A1685" s="454"/>
      <c r="B1685" s="987"/>
      <c r="C1685" s="86"/>
      <c r="D1685" s="601"/>
      <c r="E1685" s="602"/>
      <c r="F1685" s="910">
        <f t="shared" si="22"/>
        <v>0</v>
      </c>
      <c r="G1685" s="203"/>
      <c r="H1685" s="453"/>
      <c r="I1685" s="717"/>
      <c r="J1685" s="460"/>
    </row>
    <row r="1686" spans="1:10" ht="15" hidden="1" thickBot="1" x14ac:dyDescent="0.4">
      <c r="A1686" s="454"/>
      <c r="B1686" s="987"/>
      <c r="C1686" s="86"/>
      <c r="D1686" s="601"/>
      <c r="E1686" s="602"/>
      <c r="F1686" s="910">
        <f t="shared" si="22"/>
        <v>0</v>
      </c>
      <c r="G1686" s="203"/>
      <c r="H1686" s="453"/>
      <c r="I1686" s="717"/>
      <c r="J1686" s="460"/>
    </row>
    <row r="1687" spans="1:10" ht="15" hidden="1" thickBot="1" x14ac:dyDescent="0.4">
      <c r="A1687" s="454"/>
      <c r="B1687" s="987"/>
      <c r="C1687" s="86"/>
      <c r="D1687" s="601"/>
      <c r="E1687" s="602"/>
      <c r="F1687" s="910">
        <f t="shared" si="22"/>
        <v>0</v>
      </c>
      <c r="G1687" s="203"/>
      <c r="H1687" s="453"/>
      <c r="I1687" s="717"/>
      <c r="J1687" s="460"/>
    </row>
    <row r="1688" spans="1:10" ht="15" hidden="1" thickBot="1" x14ac:dyDescent="0.4">
      <c r="A1688" s="454"/>
      <c r="B1688" s="987"/>
      <c r="C1688" s="86"/>
      <c r="D1688" s="601"/>
      <c r="E1688" s="602"/>
      <c r="F1688" s="910">
        <f t="shared" si="22"/>
        <v>0</v>
      </c>
      <c r="G1688" s="203"/>
      <c r="H1688" s="453"/>
      <c r="I1688" s="717"/>
      <c r="J1688" s="460"/>
    </row>
    <row r="1689" spans="1:10" ht="15" hidden="1" thickBot="1" x14ac:dyDescent="0.4">
      <c r="A1689" s="454"/>
      <c r="B1689" s="987"/>
      <c r="C1689" s="86"/>
      <c r="D1689" s="601"/>
      <c r="E1689" s="602"/>
      <c r="F1689" s="910">
        <f t="shared" si="22"/>
        <v>0</v>
      </c>
      <c r="G1689" s="203"/>
      <c r="H1689" s="453"/>
      <c r="I1689" s="717"/>
      <c r="J1689" s="460"/>
    </row>
    <row r="1690" spans="1:10" ht="15" hidden="1" thickBot="1" x14ac:dyDescent="0.4">
      <c r="A1690" s="454"/>
      <c r="B1690" s="987"/>
      <c r="C1690" s="86"/>
      <c r="D1690" s="601"/>
      <c r="E1690" s="602"/>
      <c r="F1690" s="910">
        <f t="shared" si="22"/>
        <v>0</v>
      </c>
      <c r="G1690" s="203"/>
      <c r="H1690" s="453"/>
      <c r="I1690" s="717"/>
      <c r="J1690" s="460"/>
    </row>
    <row r="1691" spans="1:10" ht="15" hidden="1" thickBot="1" x14ac:dyDescent="0.4">
      <c r="A1691" s="454"/>
      <c r="B1691" s="987"/>
      <c r="C1691" s="86"/>
      <c r="D1691" s="601"/>
      <c r="E1691" s="602"/>
      <c r="F1691" s="910">
        <f t="shared" si="22"/>
        <v>0</v>
      </c>
      <c r="G1691" s="203"/>
      <c r="H1691" s="453"/>
      <c r="I1691" s="717"/>
      <c r="J1691" s="460"/>
    </row>
    <row r="1692" spans="1:10" ht="15" hidden="1" thickBot="1" x14ac:dyDescent="0.4">
      <c r="A1692" s="454"/>
      <c r="B1692" s="987"/>
      <c r="C1692" s="86"/>
      <c r="D1692" s="601"/>
      <c r="E1692" s="602"/>
      <c r="F1692" s="910">
        <f t="shared" si="22"/>
        <v>0</v>
      </c>
      <c r="G1692" s="203"/>
      <c r="H1692" s="453"/>
      <c r="I1692" s="717"/>
      <c r="J1692" s="460"/>
    </row>
    <row r="1693" spans="1:10" ht="15" hidden="1" thickBot="1" x14ac:dyDescent="0.4">
      <c r="A1693" s="454"/>
      <c r="B1693" s="987"/>
      <c r="C1693" s="86"/>
      <c r="D1693" s="601"/>
      <c r="E1693" s="602"/>
      <c r="F1693" s="910">
        <f t="shared" si="22"/>
        <v>0</v>
      </c>
      <c r="G1693" s="203"/>
      <c r="H1693" s="453"/>
      <c r="I1693" s="717"/>
      <c r="J1693" s="460"/>
    </row>
    <row r="1694" spans="1:10" ht="15" hidden="1" thickBot="1" x14ac:dyDescent="0.4">
      <c r="A1694" s="454"/>
      <c r="B1694" s="987"/>
      <c r="C1694" s="86"/>
      <c r="D1694" s="601"/>
      <c r="E1694" s="602"/>
      <c r="F1694" s="910">
        <f t="shared" si="22"/>
        <v>0</v>
      </c>
      <c r="G1694" s="203"/>
      <c r="H1694" s="453"/>
      <c r="I1694" s="717"/>
      <c r="J1694" s="460"/>
    </row>
    <row r="1695" spans="1:10" ht="15" hidden="1" thickBot="1" x14ac:dyDescent="0.4">
      <c r="A1695" s="454"/>
      <c r="B1695" s="987"/>
      <c r="C1695" s="86"/>
      <c r="D1695" s="601"/>
      <c r="E1695" s="602"/>
      <c r="F1695" s="910">
        <f t="shared" si="22"/>
        <v>0</v>
      </c>
      <c r="G1695" s="203"/>
      <c r="H1695" s="453"/>
      <c r="I1695" s="717"/>
      <c r="J1695" s="460"/>
    </row>
    <row r="1696" spans="1:10" ht="15" hidden="1" thickBot="1" x14ac:dyDescent="0.4">
      <c r="A1696" s="454"/>
      <c r="B1696" s="987"/>
      <c r="C1696" s="86"/>
      <c r="D1696" s="601"/>
      <c r="E1696" s="602"/>
      <c r="F1696" s="910">
        <f t="shared" si="22"/>
        <v>0</v>
      </c>
      <c r="G1696" s="203"/>
      <c r="H1696" s="453"/>
      <c r="I1696" s="717"/>
      <c r="J1696" s="460"/>
    </row>
    <row r="1697" spans="1:10" ht="15" hidden="1" thickBot="1" x14ac:dyDescent="0.4">
      <c r="A1697" s="454"/>
      <c r="B1697" s="987"/>
      <c r="C1697" s="86"/>
      <c r="D1697" s="601"/>
      <c r="E1697" s="602"/>
      <c r="F1697" s="910">
        <f t="shared" si="22"/>
        <v>0</v>
      </c>
      <c r="G1697" s="203"/>
      <c r="H1697" s="453"/>
      <c r="I1697" s="717"/>
      <c r="J1697" s="460"/>
    </row>
    <row r="1698" spans="1:10" ht="15" hidden="1" thickBot="1" x14ac:dyDescent="0.4">
      <c r="A1698" s="454"/>
      <c r="B1698" s="987"/>
      <c r="C1698" s="86"/>
      <c r="D1698" s="601"/>
      <c r="E1698" s="602"/>
      <c r="F1698" s="910">
        <f t="shared" si="22"/>
        <v>0</v>
      </c>
      <c r="G1698" s="203"/>
      <c r="H1698" s="453"/>
      <c r="I1698" s="717"/>
      <c r="J1698" s="460"/>
    </row>
    <row r="1699" spans="1:10" ht="15" hidden="1" thickBot="1" x14ac:dyDescent="0.4">
      <c r="A1699" s="454"/>
      <c r="B1699" s="987"/>
      <c r="C1699" s="86"/>
      <c r="D1699" s="601"/>
      <c r="E1699" s="602"/>
      <c r="F1699" s="910">
        <f t="shared" si="22"/>
        <v>0</v>
      </c>
      <c r="G1699" s="203"/>
      <c r="H1699" s="453"/>
      <c r="I1699" s="717"/>
      <c r="J1699" s="460"/>
    </row>
    <row r="1700" spans="1:10" ht="15" hidden="1" thickBot="1" x14ac:dyDescent="0.4">
      <c r="A1700" s="454"/>
      <c r="B1700" s="987"/>
      <c r="C1700" s="86"/>
      <c r="D1700" s="601"/>
      <c r="E1700" s="602"/>
      <c r="F1700" s="910">
        <f t="shared" si="22"/>
        <v>0</v>
      </c>
      <c r="G1700" s="203"/>
      <c r="H1700" s="453"/>
      <c r="I1700" s="717"/>
      <c r="J1700" s="460"/>
    </row>
    <row r="1701" spans="1:10" ht="15" hidden="1" thickBot="1" x14ac:dyDescent="0.4">
      <c r="A1701" s="454"/>
      <c r="B1701" s="987"/>
      <c r="C1701" s="86"/>
      <c r="D1701" s="601"/>
      <c r="E1701" s="602"/>
      <c r="F1701" s="910">
        <f t="shared" si="22"/>
        <v>0</v>
      </c>
      <c r="G1701" s="203"/>
      <c r="H1701" s="453"/>
      <c r="I1701" s="717"/>
      <c r="J1701" s="460"/>
    </row>
    <row r="1702" spans="1:10" ht="15" hidden="1" thickBot="1" x14ac:dyDescent="0.4">
      <c r="A1702" s="454"/>
      <c r="B1702" s="987"/>
      <c r="C1702" s="86"/>
      <c r="D1702" s="601"/>
      <c r="E1702" s="602"/>
      <c r="F1702" s="910">
        <f t="shared" si="22"/>
        <v>0</v>
      </c>
      <c r="G1702" s="203"/>
      <c r="H1702" s="453"/>
      <c r="I1702" s="717"/>
      <c r="J1702" s="460"/>
    </row>
    <row r="1703" spans="1:10" ht="15" hidden="1" thickBot="1" x14ac:dyDescent="0.4">
      <c r="A1703" s="454"/>
      <c r="B1703" s="987"/>
      <c r="C1703" s="86"/>
      <c r="D1703" s="601"/>
      <c r="E1703" s="602"/>
      <c r="F1703" s="910">
        <f t="shared" si="22"/>
        <v>0</v>
      </c>
      <c r="G1703" s="203"/>
      <c r="H1703" s="453"/>
      <c r="I1703" s="717"/>
      <c r="J1703" s="460"/>
    </row>
    <row r="1704" spans="1:10" ht="15" hidden="1" thickBot="1" x14ac:dyDescent="0.4">
      <c r="A1704" s="454"/>
      <c r="B1704" s="987"/>
      <c r="C1704" s="86"/>
      <c r="D1704" s="601"/>
      <c r="E1704" s="602"/>
      <c r="F1704" s="910">
        <f t="shared" si="22"/>
        <v>0</v>
      </c>
      <c r="G1704" s="203"/>
      <c r="H1704" s="453"/>
      <c r="I1704" s="717"/>
      <c r="J1704" s="460"/>
    </row>
    <row r="1705" spans="1:10" ht="15" hidden="1" thickBot="1" x14ac:dyDescent="0.4">
      <c r="A1705" s="454"/>
      <c r="B1705" s="987"/>
      <c r="C1705" s="86"/>
      <c r="D1705" s="601"/>
      <c r="E1705" s="602"/>
      <c r="F1705" s="910">
        <f t="shared" si="22"/>
        <v>0</v>
      </c>
      <c r="G1705" s="203"/>
      <c r="H1705" s="453"/>
      <c r="I1705" s="717"/>
      <c r="J1705" s="460"/>
    </row>
    <row r="1706" spans="1:10" ht="15" hidden="1" thickBot="1" x14ac:dyDescent="0.4">
      <c r="A1706" s="454"/>
      <c r="B1706" s="987"/>
      <c r="C1706" s="86"/>
      <c r="D1706" s="601"/>
      <c r="E1706" s="602"/>
      <c r="F1706" s="910">
        <f t="shared" si="22"/>
        <v>0</v>
      </c>
      <c r="G1706" s="203"/>
      <c r="H1706" s="453"/>
      <c r="I1706" s="717"/>
      <c r="J1706" s="460"/>
    </row>
    <row r="1707" spans="1:10" ht="15" hidden="1" thickBot="1" x14ac:dyDescent="0.4">
      <c r="A1707" s="454"/>
      <c r="B1707" s="987"/>
      <c r="C1707" s="86"/>
      <c r="D1707" s="601"/>
      <c r="E1707" s="602"/>
      <c r="F1707" s="910">
        <f t="shared" si="22"/>
        <v>0</v>
      </c>
      <c r="G1707" s="203"/>
      <c r="H1707" s="453"/>
      <c r="I1707" s="717"/>
      <c r="J1707" s="460"/>
    </row>
    <row r="1708" spans="1:10" ht="15" hidden="1" thickBot="1" x14ac:dyDescent="0.4">
      <c r="A1708" s="454"/>
      <c r="B1708" s="987"/>
      <c r="C1708" s="86"/>
      <c r="D1708" s="601"/>
      <c r="E1708" s="602"/>
      <c r="F1708" s="910">
        <f t="shared" si="22"/>
        <v>0</v>
      </c>
      <c r="G1708" s="203"/>
      <c r="H1708" s="453"/>
      <c r="I1708" s="717"/>
      <c r="J1708" s="460"/>
    </row>
    <row r="1709" spans="1:10" ht="15" hidden="1" thickBot="1" x14ac:dyDescent="0.4">
      <c r="A1709" s="454"/>
      <c r="B1709" s="987"/>
      <c r="C1709" s="86"/>
      <c r="D1709" s="601"/>
      <c r="E1709" s="602"/>
      <c r="F1709" s="910">
        <f t="shared" si="22"/>
        <v>0</v>
      </c>
      <c r="G1709" s="203"/>
      <c r="H1709" s="453"/>
      <c r="I1709" s="717"/>
      <c r="J1709" s="460"/>
    </row>
    <row r="1710" spans="1:10" ht="15" hidden="1" thickBot="1" x14ac:dyDescent="0.4">
      <c r="A1710" s="454"/>
      <c r="B1710" s="987"/>
      <c r="C1710" s="86"/>
      <c r="D1710" s="601"/>
      <c r="E1710" s="602"/>
      <c r="F1710" s="910">
        <f t="shared" si="22"/>
        <v>0</v>
      </c>
      <c r="G1710" s="203"/>
      <c r="H1710" s="453"/>
      <c r="I1710" s="717"/>
      <c r="J1710" s="460"/>
    </row>
    <row r="1711" spans="1:10" ht="15" hidden="1" thickBot="1" x14ac:dyDescent="0.4">
      <c r="A1711" s="454"/>
      <c r="B1711" s="987"/>
      <c r="C1711" s="86"/>
      <c r="D1711" s="601"/>
      <c r="E1711" s="602"/>
      <c r="F1711" s="910">
        <f t="shared" si="22"/>
        <v>0</v>
      </c>
      <c r="G1711" s="203"/>
      <c r="H1711" s="453"/>
      <c r="I1711" s="717"/>
      <c r="J1711" s="460"/>
    </row>
    <row r="1712" spans="1:10" ht="15" hidden="1" thickBot="1" x14ac:dyDescent="0.4">
      <c r="A1712" s="454"/>
      <c r="B1712" s="987"/>
      <c r="C1712" s="86"/>
      <c r="D1712" s="601"/>
      <c r="E1712" s="602"/>
      <c r="F1712" s="910">
        <f t="shared" si="22"/>
        <v>0</v>
      </c>
      <c r="G1712" s="203"/>
      <c r="H1712" s="453"/>
      <c r="I1712" s="717"/>
      <c r="J1712" s="460"/>
    </row>
    <row r="1713" spans="1:10" ht="15" hidden="1" thickBot="1" x14ac:dyDescent="0.4">
      <c r="A1713" s="454"/>
      <c r="B1713" s="987"/>
      <c r="C1713" s="86"/>
      <c r="D1713" s="601"/>
      <c r="E1713" s="602"/>
      <c r="F1713" s="910">
        <f t="shared" si="22"/>
        <v>0</v>
      </c>
      <c r="G1713" s="203"/>
      <c r="H1713" s="453"/>
      <c r="I1713" s="717"/>
      <c r="J1713" s="460"/>
    </row>
    <row r="1714" spans="1:10" ht="15" hidden="1" thickBot="1" x14ac:dyDescent="0.4">
      <c r="A1714" s="454"/>
      <c r="B1714" s="987"/>
      <c r="C1714" s="86"/>
      <c r="D1714" s="601"/>
      <c r="E1714" s="602"/>
      <c r="F1714" s="910">
        <f t="shared" si="22"/>
        <v>0</v>
      </c>
      <c r="G1714" s="203"/>
      <c r="H1714" s="453"/>
      <c r="I1714" s="717"/>
      <c r="J1714" s="460"/>
    </row>
    <row r="1715" spans="1:10" ht="15" hidden="1" thickBot="1" x14ac:dyDescent="0.4">
      <c r="A1715" s="454"/>
      <c r="B1715" s="987"/>
      <c r="C1715" s="86"/>
      <c r="D1715" s="601"/>
      <c r="E1715" s="602"/>
      <c r="F1715" s="910">
        <f t="shared" si="22"/>
        <v>0</v>
      </c>
      <c r="G1715" s="203"/>
      <c r="H1715" s="453"/>
      <c r="I1715" s="717"/>
      <c r="J1715" s="460"/>
    </row>
    <row r="1716" spans="1:10" ht="15" hidden="1" thickBot="1" x14ac:dyDescent="0.4">
      <c r="A1716" s="454"/>
      <c r="B1716" s="987"/>
      <c r="C1716" s="86"/>
      <c r="D1716" s="601"/>
      <c r="E1716" s="602"/>
      <c r="F1716" s="910">
        <f t="shared" si="22"/>
        <v>0</v>
      </c>
      <c r="G1716" s="203"/>
      <c r="H1716" s="453"/>
      <c r="I1716" s="717"/>
      <c r="J1716" s="460"/>
    </row>
    <row r="1717" spans="1:10" ht="15" hidden="1" thickBot="1" x14ac:dyDescent="0.4">
      <c r="A1717" s="454"/>
      <c r="B1717" s="987"/>
      <c r="C1717" s="86"/>
      <c r="D1717" s="601"/>
      <c r="E1717" s="602"/>
      <c r="F1717" s="910">
        <f t="shared" si="22"/>
        <v>0</v>
      </c>
      <c r="G1717" s="203"/>
      <c r="H1717" s="453"/>
      <c r="I1717" s="717"/>
      <c r="J1717" s="460"/>
    </row>
    <row r="1718" spans="1:10" ht="15" hidden="1" thickBot="1" x14ac:dyDescent="0.4">
      <c r="A1718" s="454"/>
      <c r="B1718" s="987"/>
      <c r="C1718" s="86"/>
      <c r="D1718" s="601"/>
      <c r="E1718" s="602"/>
      <c r="F1718" s="910">
        <f t="shared" si="22"/>
        <v>0</v>
      </c>
      <c r="G1718" s="203"/>
      <c r="H1718" s="453"/>
      <c r="I1718" s="717"/>
      <c r="J1718" s="460"/>
    </row>
    <row r="1719" spans="1:10" ht="15" hidden="1" thickBot="1" x14ac:dyDescent="0.4">
      <c r="A1719" s="454"/>
      <c r="B1719" s="987"/>
      <c r="C1719" s="86"/>
      <c r="D1719" s="601"/>
      <c r="E1719" s="602"/>
      <c r="F1719" s="910">
        <f t="shared" si="22"/>
        <v>0</v>
      </c>
      <c r="G1719" s="203"/>
      <c r="H1719" s="453"/>
      <c r="I1719" s="717"/>
      <c r="J1719" s="460"/>
    </row>
    <row r="1720" spans="1:10" ht="15" hidden="1" thickBot="1" x14ac:dyDescent="0.4">
      <c r="A1720" s="454"/>
      <c r="B1720" s="987"/>
      <c r="C1720" s="86"/>
      <c r="D1720" s="601"/>
      <c r="E1720" s="602"/>
      <c r="F1720" s="910">
        <f t="shared" si="22"/>
        <v>0</v>
      </c>
      <c r="G1720" s="203"/>
      <c r="H1720" s="453"/>
      <c r="I1720" s="717"/>
      <c r="J1720" s="460"/>
    </row>
    <row r="1721" spans="1:10" ht="15" hidden="1" thickBot="1" x14ac:dyDescent="0.4">
      <c r="A1721" s="454"/>
      <c r="B1721" s="987"/>
      <c r="C1721" s="86"/>
      <c r="D1721" s="601"/>
      <c r="E1721" s="602"/>
      <c r="F1721" s="910">
        <f t="shared" si="22"/>
        <v>0</v>
      </c>
      <c r="G1721" s="203"/>
      <c r="H1721" s="453"/>
      <c r="I1721" s="717"/>
      <c r="J1721" s="460"/>
    </row>
    <row r="1722" spans="1:10" ht="15" hidden="1" thickBot="1" x14ac:dyDescent="0.4">
      <c r="A1722" s="454"/>
      <c r="B1722" s="987"/>
      <c r="C1722" s="86"/>
      <c r="D1722" s="601"/>
      <c r="E1722" s="602"/>
      <c r="F1722" s="910">
        <f t="shared" ref="F1722:F1785" si="23">D1722+E1722</f>
        <v>0</v>
      </c>
      <c r="G1722" s="203"/>
      <c r="H1722" s="453"/>
      <c r="I1722" s="717"/>
      <c r="J1722" s="460"/>
    </row>
    <row r="1723" spans="1:10" ht="15" hidden="1" thickBot="1" x14ac:dyDescent="0.4">
      <c r="A1723" s="454"/>
      <c r="B1723" s="987"/>
      <c r="C1723" s="86"/>
      <c r="D1723" s="601"/>
      <c r="E1723" s="602"/>
      <c r="F1723" s="910">
        <f t="shared" si="23"/>
        <v>0</v>
      </c>
      <c r="G1723" s="203"/>
      <c r="H1723" s="453"/>
      <c r="I1723" s="717"/>
      <c r="J1723" s="460"/>
    </row>
    <row r="1724" spans="1:10" ht="15" hidden="1" thickBot="1" x14ac:dyDescent="0.4">
      <c r="A1724" s="454"/>
      <c r="B1724" s="987"/>
      <c r="C1724" s="86"/>
      <c r="D1724" s="601"/>
      <c r="E1724" s="602"/>
      <c r="F1724" s="910">
        <f t="shared" si="23"/>
        <v>0</v>
      </c>
      <c r="G1724" s="203"/>
      <c r="H1724" s="453"/>
      <c r="I1724" s="717"/>
      <c r="J1724" s="460"/>
    </row>
    <row r="1725" spans="1:10" ht="15" hidden="1" thickBot="1" x14ac:dyDescent="0.4">
      <c r="A1725" s="454"/>
      <c r="B1725" s="987"/>
      <c r="C1725" s="86"/>
      <c r="D1725" s="601"/>
      <c r="E1725" s="602"/>
      <c r="F1725" s="910">
        <f t="shared" si="23"/>
        <v>0</v>
      </c>
      <c r="G1725" s="203"/>
      <c r="H1725" s="453"/>
      <c r="I1725" s="717"/>
      <c r="J1725" s="460"/>
    </row>
    <row r="1726" spans="1:10" ht="15" hidden="1" thickBot="1" x14ac:dyDescent="0.4">
      <c r="A1726" s="454"/>
      <c r="B1726" s="987"/>
      <c r="C1726" s="86"/>
      <c r="D1726" s="601"/>
      <c r="E1726" s="602"/>
      <c r="F1726" s="910">
        <f t="shared" si="23"/>
        <v>0</v>
      </c>
      <c r="G1726" s="203"/>
      <c r="H1726" s="453"/>
      <c r="I1726" s="717"/>
      <c r="J1726" s="460"/>
    </row>
    <row r="1727" spans="1:10" ht="15" hidden="1" thickBot="1" x14ac:dyDescent="0.4">
      <c r="A1727" s="454"/>
      <c r="B1727" s="987"/>
      <c r="C1727" s="86"/>
      <c r="D1727" s="601"/>
      <c r="E1727" s="602"/>
      <c r="F1727" s="910">
        <f t="shared" si="23"/>
        <v>0</v>
      </c>
      <c r="G1727" s="203"/>
      <c r="H1727" s="453"/>
      <c r="I1727" s="717"/>
      <c r="J1727" s="460"/>
    </row>
    <row r="1728" spans="1:10" ht="15" hidden="1" thickBot="1" x14ac:dyDescent="0.4">
      <c r="A1728" s="454"/>
      <c r="B1728" s="987"/>
      <c r="C1728" s="86"/>
      <c r="D1728" s="601"/>
      <c r="E1728" s="602"/>
      <c r="F1728" s="910">
        <f t="shared" si="23"/>
        <v>0</v>
      </c>
      <c r="G1728" s="203"/>
      <c r="H1728" s="453"/>
      <c r="I1728" s="717"/>
      <c r="J1728" s="460"/>
    </row>
    <row r="1729" spans="1:10" ht="15" hidden="1" thickBot="1" x14ac:dyDescent="0.4">
      <c r="A1729" s="454"/>
      <c r="B1729" s="987"/>
      <c r="C1729" s="86"/>
      <c r="D1729" s="601"/>
      <c r="E1729" s="602"/>
      <c r="F1729" s="910">
        <f t="shared" si="23"/>
        <v>0</v>
      </c>
      <c r="G1729" s="203"/>
      <c r="H1729" s="453"/>
      <c r="I1729" s="717"/>
      <c r="J1729" s="460"/>
    </row>
    <row r="1730" spans="1:10" ht="15" hidden="1" thickBot="1" x14ac:dyDescent="0.4">
      <c r="A1730" s="454"/>
      <c r="B1730" s="987"/>
      <c r="C1730" s="470"/>
      <c r="D1730" s="601"/>
      <c r="E1730" s="602"/>
      <c r="F1730" s="910">
        <f t="shared" si="23"/>
        <v>0</v>
      </c>
      <c r="G1730" s="203"/>
      <c r="H1730" s="453"/>
      <c r="I1730" s="717"/>
      <c r="J1730" s="448"/>
    </row>
    <row r="1731" spans="1:10" ht="15" customHeight="1" thickBot="1" x14ac:dyDescent="0.4">
      <c r="A1731" s="454"/>
      <c r="B1731" s="987"/>
      <c r="C1731" s="112" t="s">
        <v>1914</v>
      </c>
      <c r="D1731" s="1000">
        <f>SUM(D1732:D1831)</f>
        <v>0</v>
      </c>
      <c r="E1731" s="1000">
        <f>SUM(E1732:E1831)</f>
        <v>0</v>
      </c>
      <c r="F1731" s="910">
        <f t="shared" si="23"/>
        <v>0</v>
      </c>
      <c r="G1731" s="203"/>
      <c r="H1731" s="453" t="s">
        <v>978</v>
      </c>
      <c r="I1731" s="718">
        <f>Form3!G41+Form3!H41</f>
        <v>0</v>
      </c>
      <c r="J1731" s="460"/>
    </row>
    <row r="1732" spans="1:10" ht="15" customHeight="1" x14ac:dyDescent="0.35">
      <c r="A1732" s="454"/>
      <c r="B1732" s="987"/>
      <c r="C1732" s="1500"/>
      <c r="D1732" s="601"/>
      <c r="E1732" s="602"/>
      <c r="F1732" s="910">
        <f t="shared" si="23"/>
        <v>0</v>
      </c>
      <c r="G1732" s="203"/>
      <c r="H1732" s="453"/>
      <c r="I1732" s="717"/>
      <c r="J1732" s="460"/>
    </row>
    <row r="1733" spans="1:10" ht="15" customHeight="1" x14ac:dyDescent="0.35">
      <c r="A1733" s="454"/>
      <c r="B1733" s="987"/>
      <c r="C1733" s="1500"/>
      <c r="D1733" s="601"/>
      <c r="E1733" s="601"/>
      <c r="F1733" s="910">
        <f t="shared" si="23"/>
        <v>0</v>
      </c>
      <c r="G1733" s="203"/>
      <c r="H1733" s="453"/>
      <c r="I1733" s="717"/>
      <c r="J1733" s="460"/>
    </row>
    <row r="1734" spans="1:10" ht="15" customHeight="1" x14ac:dyDescent="0.35">
      <c r="A1734" s="454"/>
      <c r="B1734" s="987"/>
      <c r="C1734" s="1500"/>
      <c r="D1734" s="601"/>
      <c r="E1734" s="601"/>
      <c r="F1734" s="910">
        <f t="shared" si="23"/>
        <v>0</v>
      </c>
      <c r="G1734" s="203"/>
      <c r="H1734" s="453"/>
      <c r="I1734" s="717"/>
      <c r="J1734" s="460"/>
    </row>
    <row r="1735" spans="1:10" ht="15" customHeight="1" x14ac:dyDescent="0.35">
      <c r="A1735" s="454"/>
      <c r="B1735" s="987"/>
      <c r="C1735" s="1500"/>
      <c r="D1735" s="601"/>
      <c r="E1735" s="601"/>
      <c r="F1735" s="910">
        <f t="shared" si="23"/>
        <v>0</v>
      </c>
      <c r="G1735" s="203"/>
      <c r="H1735" s="453"/>
      <c r="I1735" s="717"/>
      <c r="J1735" s="460"/>
    </row>
    <row r="1736" spans="1:10" ht="15" customHeight="1" x14ac:dyDescent="0.35">
      <c r="A1736" s="454"/>
      <c r="B1736" s="987"/>
      <c r="C1736" s="1500"/>
      <c r="D1736" s="601"/>
      <c r="E1736" s="601"/>
      <c r="F1736" s="910">
        <f t="shared" si="23"/>
        <v>0</v>
      </c>
      <c r="G1736" s="203"/>
      <c r="H1736" s="453"/>
      <c r="I1736" s="717"/>
      <c r="J1736" s="460"/>
    </row>
    <row r="1737" spans="1:10" ht="15" customHeight="1" x14ac:dyDescent="0.35">
      <c r="A1737" s="454"/>
      <c r="B1737" s="987"/>
      <c r="C1737" s="1500"/>
      <c r="D1737" s="601"/>
      <c r="E1737" s="601"/>
      <c r="F1737" s="910">
        <f t="shared" si="23"/>
        <v>0</v>
      </c>
      <c r="G1737" s="203"/>
      <c r="H1737" s="453"/>
      <c r="I1737" s="717"/>
      <c r="J1737" s="460"/>
    </row>
    <row r="1738" spans="1:10" ht="15" customHeight="1" x14ac:dyDescent="0.35">
      <c r="A1738" s="454"/>
      <c r="B1738" s="987"/>
      <c r="C1738" s="1500"/>
      <c r="D1738" s="601"/>
      <c r="E1738" s="601"/>
      <c r="F1738" s="910">
        <f t="shared" si="23"/>
        <v>0</v>
      </c>
      <c r="G1738" s="203"/>
      <c r="H1738" s="453"/>
      <c r="I1738" s="717"/>
      <c r="J1738" s="460"/>
    </row>
    <row r="1739" spans="1:10" ht="15" customHeight="1" x14ac:dyDescent="0.35">
      <c r="A1739" s="454"/>
      <c r="B1739" s="987"/>
      <c r="C1739" s="1500"/>
      <c r="D1739" s="601"/>
      <c r="E1739" s="601"/>
      <c r="F1739" s="910">
        <f t="shared" si="23"/>
        <v>0</v>
      </c>
      <c r="G1739" s="203"/>
      <c r="H1739" s="453"/>
      <c r="I1739" s="717"/>
      <c r="J1739" s="460"/>
    </row>
    <row r="1740" spans="1:10" ht="15" customHeight="1" x14ac:dyDescent="0.35">
      <c r="A1740" s="454"/>
      <c r="B1740" s="987"/>
      <c r="C1740" s="1500"/>
      <c r="D1740" s="601"/>
      <c r="E1740" s="601"/>
      <c r="F1740" s="910">
        <f t="shared" si="23"/>
        <v>0</v>
      </c>
      <c r="G1740" s="203"/>
      <c r="H1740" s="453"/>
      <c r="I1740" s="717"/>
      <c r="J1740" s="460"/>
    </row>
    <row r="1741" spans="1:10" ht="15" customHeight="1" thickBot="1" x14ac:dyDescent="0.4">
      <c r="A1741" s="454"/>
      <c r="B1741" s="987"/>
      <c r="C1741" s="1500"/>
      <c r="D1741" s="601"/>
      <c r="E1741" s="601"/>
      <c r="F1741" s="910">
        <f t="shared" si="23"/>
        <v>0</v>
      </c>
      <c r="G1741" s="203"/>
      <c r="H1741" s="453"/>
      <c r="I1741" s="717"/>
      <c r="J1741" s="460"/>
    </row>
    <row r="1742" spans="1:10" ht="15" hidden="1" thickBot="1" x14ac:dyDescent="0.4">
      <c r="A1742" s="454"/>
      <c r="B1742" s="987"/>
      <c r="C1742" s="86"/>
      <c r="D1742" s="601"/>
      <c r="E1742" s="602"/>
      <c r="F1742" s="910">
        <f t="shared" si="23"/>
        <v>0</v>
      </c>
      <c r="G1742" s="203"/>
      <c r="H1742" s="453"/>
      <c r="I1742" s="717"/>
      <c r="J1742" s="460"/>
    </row>
    <row r="1743" spans="1:10" ht="15" hidden="1" thickBot="1" x14ac:dyDescent="0.4">
      <c r="A1743" s="454"/>
      <c r="B1743" s="987"/>
      <c r="C1743" s="86"/>
      <c r="D1743" s="601"/>
      <c r="E1743" s="602"/>
      <c r="F1743" s="910">
        <f t="shared" si="23"/>
        <v>0</v>
      </c>
      <c r="G1743" s="203"/>
      <c r="H1743" s="453"/>
      <c r="I1743" s="717"/>
      <c r="J1743" s="460"/>
    </row>
    <row r="1744" spans="1:10" ht="15" hidden="1" thickBot="1" x14ac:dyDescent="0.4">
      <c r="A1744" s="454"/>
      <c r="B1744" s="987"/>
      <c r="C1744" s="86"/>
      <c r="D1744" s="601"/>
      <c r="E1744" s="602"/>
      <c r="F1744" s="910">
        <f t="shared" si="23"/>
        <v>0</v>
      </c>
      <c r="G1744" s="203"/>
      <c r="H1744" s="453"/>
      <c r="I1744" s="717"/>
      <c r="J1744" s="460"/>
    </row>
    <row r="1745" spans="1:10" ht="15" hidden="1" thickBot="1" x14ac:dyDescent="0.4">
      <c r="A1745" s="454"/>
      <c r="B1745" s="987"/>
      <c r="C1745" s="86"/>
      <c r="D1745" s="601"/>
      <c r="E1745" s="602"/>
      <c r="F1745" s="910">
        <f t="shared" si="23"/>
        <v>0</v>
      </c>
      <c r="G1745" s="203"/>
      <c r="H1745" s="453"/>
      <c r="I1745" s="717"/>
      <c r="J1745" s="460"/>
    </row>
    <row r="1746" spans="1:10" ht="15" hidden="1" thickBot="1" x14ac:dyDescent="0.4">
      <c r="A1746" s="454"/>
      <c r="B1746" s="987"/>
      <c r="C1746" s="86"/>
      <c r="D1746" s="601"/>
      <c r="E1746" s="602"/>
      <c r="F1746" s="910">
        <f t="shared" si="23"/>
        <v>0</v>
      </c>
      <c r="G1746" s="203"/>
      <c r="H1746" s="453"/>
      <c r="I1746" s="717"/>
      <c r="J1746" s="460"/>
    </row>
    <row r="1747" spans="1:10" ht="15" hidden="1" thickBot="1" x14ac:dyDescent="0.4">
      <c r="A1747" s="454"/>
      <c r="B1747" s="987"/>
      <c r="C1747" s="86"/>
      <c r="D1747" s="601"/>
      <c r="E1747" s="602"/>
      <c r="F1747" s="910">
        <f t="shared" si="23"/>
        <v>0</v>
      </c>
      <c r="G1747" s="203"/>
      <c r="H1747" s="453"/>
      <c r="I1747" s="717"/>
      <c r="J1747" s="460"/>
    </row>
    <row r="1748" spans="1:10" ht="15" hidden="1" thickBot="1" x14ac:dyDescent="0.4">
      <c r="A1748" s="454"/>
      <c r="B1748" s="987"/>
      <c r="C1748" s="86"/>
      <c r="D1748" s="601"/>
      <c r="E1748" s="602"/>
      <c r="F1748" s="910">
        <f t="shared" si="23"/>
        <v>0</v>
      </c>
      <c r="G1748" s="203"/>
      <c r="H1748" s="453"/>
      <c r="I1748" s="717"/>
      <c r="J1748" s="460"/>
    </row>
    <row r="1749" spans="1:10" ht="15" hidden="1" thickBot="1" x14ac:dyDescent="0.4">
      <c r="A1749" s="454"/>
      <c r="B1749" s="987"/>
      <c r="C1749" s="86"/>
      <c r="D1749" s="601"/>
      <c r="E1749" s="602"/>
      <c r="F1749" s="910">
        <f t="shared" si="23"/>
        <v>0</v>
      </c>
      <c r="G1749" s="203"/>
      <c r="H1749" s="453"/>
      <c r="I1749" s="717"/>
      <c r="J1749" s="460"/>
    </row>
    <row r="1750" spans="1:10" ht="15" hidden="1" thickBot="1" x14ac:dyDescent="0.4">
      <c r="A1750" s="454"/>
      <c r="B1750" s="987"/>
      <c r="C1750" s="86"/>
      <c r="D1750" s="601"/>
      <c r="E1750" s="602"/>
      <c r="F1750" s="910">
        <f t="shared" si="23"/>
        <v>0</v>
      </c>
      <c r="G1750" s="203"/>
      <c r="H1750" s="453"/>
      <c r="I1750" s="717"/>
      <c r="J1750" s="460"/>
    </row>
    <row r="1751" spans="1:10" ht="15" hidden="1" thickBot="1" x14ac:dyDescent="0.4">
      <c r="A1751" s="454"/>
      <c r="B1751" s="987"/>
      <c r="C1751" s="86"/>
      <c r="D1751" s="601"/>
      <c r="E1751" s="602"/>
      <c r="F1751" s="910">
        <f t="shared" si="23"/>
        <v>0</v>
      </c>
      <c r="G1751" s="203"/>
      <c r="H1751" s="453"/>
      <c r="I1751" s="717"/>
      <c r="J1751" s="460"/>
    </row>
    <row r="1752" spans="1:10" ht="15" hidden="1" thickBot="1" x14ac:dyDescent="0.4">
      <c r="A1752" s="454"/>
      <c r="B1752" s="987"/>
      <c r="C1752" s="86"/>
      <c r="D1752" s="601"/>
      <c r="E1752" s="602"/>
      <c r="F1752" s="910">
        <f t="shared" si="23"/>
        <v>0</v>
      </c>
      <c r="G1752" s="203"/>
      <c r="H1752" s="453"/>
      <c r="I1752" s="717"/>
      <c r="J1752" s="460"/>
    </row>
    <row r="1753" spans="1:10" ht="15" hidden="1" thickBot="1" x14ac:dyDescent="0.4">
      <c r="A1753" s="454"/>
      <c r="B1753" s="987"/>
      <c r="C1753" s="86"/>
      <c r="D1753" s="601"/>
      <c r="E1753" s="602"/>
      <c r="F1753" s="910">
        <f t="shared" si="23"/>
        <v>0</v>
      </c>
      <c r="G1753" s="203"/>
      <c r="H1753" s="453"/>
      <c r="I1753" s="717"/>
      <c r="J1753" s="460"/>
    </row>
    <row r="1754" spans="1:10" ht="15" hidden="1" thickBot="1" x14ac:dyDescent="0.4">
      <c r="A1754" s="454"/>
      <c r="B1754" s="987"/>
      <c r="C1754" s="86"/>
      <c r="D1754" s="601"/>
      <c r="E1754" s="602"/>
      <c r="F1754" s="910">
        <f t="shared" si="23"/>
        <v>0</v>
      </c>
      <c r="G1754" s="203"/>
      <c r="H1754" s="453"/>
      <c r="I1754" s="717"/>
      <c r="J1754" s="460"/>
    </row>
    <row r="1755" spans="1:10" ht="15" hidden="1" thickBot="1" x14ac:dyDescent="0.4">
      <c r="A1755" s="454"/>
      <c r="B1755" s="987"/>
      <c r="C1755" s="86"/>
      <c r="D1755" s="601"/>
      <c r="E1755" s="602"/>
      <c r="F1755" s="910">
        <f t="shared" si="23"/>
        <v>0</v>
      </c>
      <c r="G1755" s="203"/>
      <c r="H1755" s="453"/>
      <c r="I1755" s="717"/>
      <c r="J1755" s="460"/>
    </row>
    <row r="1756" spans="1:10" ht="15" hidden="1" thickBot="1" x14ac:dyDescent="0.4">
      <c r="A1756" s="454"/>
      <c r="B1756" s="987"/>
      <c r="C1756" s="86"/>
      <c r="D1756" s="601"/>
      <c r="E1756" s="602"/>
      <c r="F1756" s="910">
        <f t="shared" si="23"/>
        <v>0</v>
      </c>
      <c r="G1756" s="203"/>
      <c r="H1756" s="453"/>
      <c r="I1756" s="717"/>
      <c r="J1756" s="460"/>
    </row>
    <row r="1757" spans="1:10" ht="15" hidden="1" thickBot="1" x14ac:dyDescent="0.4">
      <c r="A1757" s="454"/>
      <c r="B1757" s="987"/>
      <c r="C1757" s="86"/>
      <c r="D1757" s="601"/>
      <c r="E1757" s="602"/>
      <c r="F1757" s="910">
        <f t="shared" si="23"/>
        <v>0</v>
      </c>
      <c r="G1757" s="203"/>
      <c r="H1757" s="453"/>
      <c r="I1757" s="717"/>
      <c r="J1757" s="460"/>
    </row>
    <row r="1758" spans="1:10" ht="15" hidden="1" thickBot="1" x14ac:dyDescent="0.4">
      <c r="A1758" s="454"/>
      <c r="B1758" s="987"/>
      <c r="C1758" s="86"/>
      <c r="D1758" s="601"/>
      <c r="E1758" s="602"/>
      <c r="F1758" s="910">
        <f t="shared" si="23"/>
        <v>0</v>
      </c>
      <c r="G1758" s="203"/>
      <c r="H1758" s="453"/>
      <c r="I1758" s="717"/>
      <c r="J1758" s="460"/>
    </row>
    <row r="1759" spans="1:10" ht="15" hidden="1" thickBot="1" x14ac:dyDescent="0.4">
      <c r="A1759" s="454"/>
      <c r="B1759" s="987"/>
      <c r="C1759" s="86"/>
      <c r="D1759" s="601"/>
      <c r="E1759" s="602"/>
      <c r="F1759" s="910">
        <f t="shared" si="23"/>
        <v>0</v>
      </c>
      <c r="G1759" s="203"/>
      <c r="H1759" s="453"/>
      <c r="I1759" s="717"/>
      <c r="J1759" s="460"/>
    </row>
    <row r="1760" spans="1:10" ht="15" hidden="1" thickBot="1" x14ac:dyDescent="0.4">
      <c r="A1760" s="454"/>
      <c r="B1760" s="987"/>
      <c r="C1760" s="86"/>
      <c r="D1760" s="601"/>
      <c r="E1760" s="602"/>
      <c r="F1760" s="910">
        <f t="shared" si="23"/>
        <v>0</v>
      </c>
      <c r="G1760" s="203"/>
      <c r="H1760" s="453"/>
      <c r="I1760" s="717"/>
      <c r="J1760" s="460"/>
    </row>
    <row r="1761" spans="1:10" ht="15" hidden="1" thickBot="1" x14ac:dyDescent="0.4">
      <c r="A1761" s="454"/>
      <c r="B1761" s="987"/>
      <c r="C1761" s="86"/>
      <c r="D1761" s="601"/>
      <c r="E1761" s="602"/>
      <c r="F1761" s="910">
        <f t="shared" si="23"/>
        <v>0</v>
      </c>
      <c r="G1761" s="203"/>
      <c r="H1761" s="453"/>
      <c r="I1761" s="717"/>
      <c r="J1761" s="460"/>
    </row>
    <row r="1762" spans="1:10" ht="15" hidden="1" thickBot="1" x14ac:dyDescent="0.4">
      <c r="A1762" s="454"/>
      <c r="B1762" s="987"/>
      <c r="C1762" s="86"/>
      <c r="D1762" s="601"/>
      <c r="E1762" s="602"/>
      <c r="F1762" s="910">
        <f t="shared" si="23"/>
        <v>0</v>
      </c>
      <c r="G1762" s="203"/>
      <c r="H1762" s="453"/>
      <c r="I1762" s="717"/>
      <c r="J1762" s="460"/>
    </row>
    <row r="1763" spans="1:10" ht="15" hidden="1" thickBot="1" x14ac:dyDescent="0.4">
      <c r="A1763" s="454"/>
      <c r="B1763" s="987"/>
      <c r="C1763" s="86"/>
      <c r="D1763" s="601"/>
      <c r="E1763" s="602"/>
      <c r="F1763" s="910">
        <f t="shared" si="23"/>
        <v>0</v>
      </c>
      <c r="G1763" s="203"/>
      <c r="H1763" s="453"/>
      <c r="I1763" s="717"/>
      <c r="J1763" s="460"/>
    </row>
    <row r="1764" spans="1:10" ht="15" hidden="1" thickBot="1" x14ac:dyDescent="0.4">
      <c r="A1764" s="454"/>
      <c r="B1764" s="987"/>
      <c r="C1764" s="86"/>
      <c r="D1764" s="601"/>
      <c r="E1764" s="602"/>
      <c r="F1764" s="910">
        <f t="shared" si="23"/>
        <v>0</v>
      </c>
      <c r="G1764" s="203"/>
      <c r="H1764" s="453"/>
      <c r="I1764" s="717"/>
      <c r="J1764" s="460"/>
    </row>
    <row r="1765" spans="1:10" ht="15" hidden="1" thickBot="1" x14ac:dyDescent="0.4">
      <c r="A1765" s="454"/>
      <c r="B1765" s="987"/>
      <c r="C1765" s="86"/>
      <c r="D1765" s="601"/>
      <c r="E1765" s="602"/>
      <c r="F1765" s="910">
        <f t="shared" si="23"/>
        <v>0</v>
      </c>
      <c r="G1765" s="203"/>
      <c r="H1765" s="453"/>
      <c r="I1765" s="717"/>
      <c r="J1765" s="460"/>
    </row>
    <row r="1766" spans="1:10" ht="15" hidden="1" thickBot="1" x14ac:dyDescent="0.4">
      <c r="A1766" s="454"/>
      <c r="B1766" s="987"/>
      <c r="C1766" s="86"/>
      <c r="D1766" s="601"/>
      <c r="E1766" s="602"/>
      <c r="F1766" s="910">
        <f t="shared" si="23"/>
        <v>0</v>
      </c>
      <c r="G1766" s="203"/>
      <c r="H1766" s="453"/>
      <c r="I1766" s="717"/>
      <c r="J1766" s="460"/>
    </row>
    <row r="1767" spans="1:10" ht="15" hidden="1" thickBot="1" x14ac:dyDescent="0.4">
      <c r="A1767" s="454"/>
      <c r="B1767" s="987"/>
      <c r="C1767" s="86"/>
      <c r="D1767" s="601"/>
      <c r="E1767" s="602"/>
      <c r="F1767" s="910">
        <f t="shared" si="23"/>
        <v>0</v>
      </c>
      <c r="G1767" s="203"/>
      <c r="H1767" s="453"/>
      <c r="I1767" s="717"/>
      <c r="J1767" s="460"/>
    </row>
    <row r="1768" spans="1:10" ht="15" hidden="1" thickBot="1" x14ac:dyDescent="0.4">
      <c r="A1768" s="454"/>
      <c r="B1768" s="987"/>
      <c r="C1768" s="86"/>
      <c r="D1768" s="601"/>
      <c r="E1768" s="602"/>
      <c r="F1768" s="910">
        <f t="shared" si="23"/>
        <v>0</v>
      </c>
      <c r="G1768" s="203"/>
      <c r="H1768" s="453"/>
      <c r="I1768" s="717"/>
      <c r="J1768" s="460"/>
    </row>
    <row r="1769" spans="1:10" ht="15" hidden="1" thickBot="1" x14ac:dyDescent="0.4">
      <c r="A1769" s="454"/>
      <c r="B1769" s="987"/>
      <c r="C1769" s="86"/>
      <c r="D1769" s="601"/>
      <c r="E1769" s="602"/>
      <c r="F1769" s="910">
        <f t="shared" si="23"/>
        <v>0</v>
      </c>
      <c r="G1769" s="203"/>
      <c r="H1769" s="453"/>
      <c r="I1769" s="717"/>
      <c r="J1769" s="460"/>
    </row>
    <row r="1770" spans="1:10" ht="15" hidden="1" thickBot="1" x14ac:dyDescent="0.4">
      <c r="A1770" s="454"/>
      <c r="B1770" s="987"/>
      <c r="C1770" s="86"/>
      <c r="D1770" s="601"/>
      <c r="E1770" s="602"/>
      <c r="F1770" s="910">
        <f t="shared" si="23"/>
        <v>0</v>
      </c>
      <c r="G1770" s="203"/>
      <c r="H1770" s="453"/>
      <c r="I1770" s="717"/>
      <c r="J1770" s="460"/>
    </row>
    <row r="1771" spans="1:10" ht="15" hidden="1" thickBot="1" x14ac:dyDescent="0.4">
      <c r="A1771" s="454"/>
      <c r="B1771" s="987"/>
      <c r="C1771" s="86"/>
      <c r="D1771" s="601"/>
      <c r="E1771" s="602"/>
      <c r="F1771" s="910">
        <f t="shared" si="23"/>
        <v>0</v>
      </c>
      <c r="G1771" s="203"/>
      <c r="H1771" s="453"/>
      <c r="I1771" s="717"/>
      <c r="J1771" s="460"/>
    </row>
    <row r="1772" spans="1:10" ht="15" hidden="1" thickBot="1" x14ac:dyDescent="0.4">
      <c r="A1772" s="454"/>
      <c r="B1772" s="987"/>
      <c r="C1772" s="86"/>
      <c r="D1772" s="601"/>
      <c r="E1772" s="602"/>
      <c r="F1772" s="910">
        <f t="shared" si="23"/>
        <v>0</v>
      </c>
      <c r="G1772" s="203"/>
      <c r="H1772" s="453"/>
      <c r="I1772" s="717"/>
      <c r="J1772" s="460"/>
    </row>
    <row r="1773" spans="1:10" ht="15" hidden="1" thickBot="1" x14ac:dyDescent="0.4">
      <c r="A1773" s="454"/>
      <c r="B1773" s="987"/>
      <c r="C1773" s="86"/>
      <c r="D1773" s="601"/>
      <c r="E1773" s="602"/>
      <c r="F1773" s="910">
        <f t="shared" si="23"/>
        <v>0</v>
      </c>
      <c r="G1773" s="203"/>
      <c r="H1773" s="453"/>
      <c r="I1773" s="717"/>
      <c r="J1773" s="460"/>
    </row>
    <row r="1774" spans="1:10" ht="15" hidden="1" thickBot="1" x14ac:dyDescent="0.4">
      <c r="A1774" s="454"/>
      <c r="B1774" s="987"/>
      <c r="C1774" s="86"/>
      <c r="D1774" s="601"/>
      <c r="E1774" s="602"/>
      <c r="F1774" s="910">
        <f t="shared" si="23"/>
        <v>0</v>
      </c>
      <c r="G1774" s="203"/>
      <c r="H1774" s="453"/>
      <c r="I1774" s="717"/>
      <c r="J1774" s="460"/>
    </row>
    <row r="1775" spans="1:10" ht="15" hidden="1" thickBot="1" x14ac:dyDescent="0.4">
      <c r="A1775" s="454"/>
      <c r="B1775" s="987"/>
      <c r="C1775" s="86"/>
      <c r="D1775" s="601"/>
      <c r="E1775" s="602"/>
      <c r="F1775" s="910">
        <f t="shared" si="23"/>
        <v>0</v>
      </c>
      <c r="G1775" s="203"/>
      <c r="H1775" s="453"/>
      <c r="I1775" s="717"/>
      <c r="J1775" s="460"/>
    </row>
    <row r="1776" spans="1:10" ht="15" hidden="1" thickBot="1" x14ac:dyDescent="0.4">
      <c r="A1776" s="454"/>
      <c r="B1776" s="987"/>
      <c r="C1776" s="86"/>
      <c r="D1776" s="601"/>
      <c r="E1776" s="602"/>
      <c r="F1776" s="910">
        <f t="shared" si="23"/>
        <v>0</v>
      </c>
      <c r="G1776" s="203"/>
      <c r="H1776" s="453"/>
      <c r="I1776" s="717"/>
      <c r="J1776" s="460"/>
    </row>
    <row r="1777" spans="1:10" ht="15" hidden="1" thickBot="1" x14ac:dyDescent="0.4">
      <c r="A1777" s="454"/>
      <c r="B1777" s="987"/>
      <c r="C1777" s="86"/>
      <c r="D1777" s="601"/>
      <c r="E1777" s="602"/>
      <c r="F1777" s="910">
        <f t="shared" si="23"/>
        <v>0</v>
      </c>
      <c r="G1777" s="203"/>
      <c r="H1777" s="453"/>
      <c r="I1777" s="717"/>
      <c r="J1777" s="460"/>
    </row>
    <row r="1778" spans="1:10" ht="15" hidden="1" thickBot="1" x14ac:dyDescent="0.4">
      <c r="A1778" s="454"/>
      <c r="B1778" s="987"/>
      <c r="C1778" s="86"/>
      <c r="D1778" s="601"/>
      <c r="E1778" s="602"/>
      <c r="F1778" s="910">
        <f t="shared" si="23"/>
        <v>0</v>
      </c>
      <c r="G1778" s="203"/>
      <c r="H1778" s="453"/>
      <c r="I1778" s="717"/>
      <c r="J1778" s="460"/>
    </row>
    <row r="1779" spans="1:10" ht="15" hidden="1" thickBot="1" x14ac:dyDescent="0.4">
      <c r="A1779" s="454"/>
      <c r="B1779" s="987"/>
      <c r="C1779" s="86"/>
      <c r="D1779" s="601"/>
      <c r="E1779" s="602"/>
      <c r="F1779" s="910">
        <f t="shared" si="23"/>
        <v>0</v>
      </c>
      <c r="G1779" s="203"/>
      <c r="H1779" s="453"/>
      <c r="I1779" s="717"/>
      <c r="J1779" s="460"/>
    </row>
    <row r="1780" spans="1:10" ht="15" hidden="1" thickBot="1" x14ac:dyDescent="0.4">
      <c r="A1780" s="454"/>
      <c r="B1780" s="987"/>
      <c r="C1780" s="86"/>
      <c r="D1780" s="601"/>
      <c r="E1780" s="602"/>
      <c r="F1780" s="910">
        <f t="shared" si="23"/>
        <v>0</v>
      </c>
      <c r="G1780" s="203"/>
      <c r="H1780" s="453"/>
      <c r="I1780" s="717"/>
      <c r="J1780" s="460"/>
    </row>
    <row r="1781" spans="1:10" ht="15" hidden="1" thickBot="1" x14ac:dyDescent="0.4">
      <c r="A1781" s="454"/>
      <c r="B1781" s="987"/>
      <c r="C1781" s="86"/>
      <c r="D1781" s="601"/>
      <c r="E1781" s="602"/>
      <c r="F1781" s="910">
        <f t="shared" si="23"/>
        <v>0</v>
      </c>
      <c r="G1781" s="203"/>
      <c r="H1781" s="453"/>
      <c r="I1781" s="717"/>
      <c r="J1781" s="460"/>
    </row>
    <row r="1782" spans="1:10" ht="15" hidden="1" thickBot="1" x14ac:dyDescent="0.4">
      <c r="A1782" s="454"/>
      <c r="B1782" s="987"/>
      <c r="C1782" s="86"/>
      <c r="D1782" s="601"/>
      <c r="E1782" s="602"/>
      <c r="F1782" s="910">
        <f t="shared" si="23"/>
        <v>0</v>
      </c>
      <c r="G1782" s="203"/>
      <c r="H1782" s="453"/>
      <c r="I1782" s="717"/>
      <c r="J1782" s="460"/>
    </row>
    <row r="1783" spans="1:10" ht="15" hidden="1" thickBot="1" x14ac:dyDescent="0.4">
      <c r="A1783" s="454"/>
      <c r="B1783" s="987"/>
      <c r="C1783" s="86"/>
      <c r="D1783" s="601"/>
      <c r="E1783" s="602"/>
      <c r="F1783" s="910">
        <f t="shared" si="23"/>
        <v>0</v>
      </c>
      <c r="G1783" s="203"/>
      <c r="H1783" s="453"/>
      <c r="I1783" s="717"/>
      <c r="J1783" s="460"/>
    </row>
    <row r="1784" spans="1:10" ht="15" hidden="1" thickBot="1" x14ac:dyDescent="0.4">
      <c r="A1784" s="454"/>
      <c r="B1784" s="987"/>
      <c r="C1784" s="86"/>
      <c r="D1784" s="601"/>
      <c r="E1784" s="602"/>
      <c r="F1784" s="910">
        <f t="shared" si="23"/>
        <v>0</v>
      </c>
      <c r="G1784" s="203"/>
      <c r="H1784" s="453"/>
      <c r="I1784" s="717"/>
      <c r="J1784" s="460"/>
    </row>
    <row r="1785" spans="1:10" ht="15" hidden="1" thickBot="1" x14ac:dyDescent="0.4">
      <c r="A1785" s="454"/>
      <c r="B1785" s="987"/>
      <c r="C1785" s="86"/>
      <c r="D1785" s="601"/>
      <c r="E1785" s="602"/>
      <c r="F1785" s="910">
        <f t="shared" si="23"/>
        <v>0</v>
      </c>
      <c r="G1785" s="203"/>
      <c r="H1785" s="453"/>
      <c r="I1785" s="717"/>
      <c r="J1785" s="460"/>
    </row>
    <row r="1786" spans="1:10" ht="15" hidden="1" thickBot="1" x14ac:dyDescent="0.4">
      <c r="A1786" s="454"/>
      <c r="B1786" s="987"/>
      <c r="C1786" s="86"/>
      <c r="D1786" s="601"/>
      <c r="E1786" s="602"/>
      <c r="F1786" s="910">
        <f t="shared" ref="F1786:F1849" si="24">D1786+E1786</f>
        <v>0</v>
      </c>
      <c r="G1786" s="203"/>
      <c r="H1786" s="453"/>
      <c r="I1786" s="717"/>
      <c r="J1786" s="460"/>
    </row>
    <row r="1787" spans="1:10" ht="15" hidden="1" thickBot="1" x14ac:dyDescent="0.4">
      <c r="A1787" s="454"/>
      <c r="B1787" s="987"/>
      <c r="C1787" s="86"/>
      <c r="D1787" s="601"/>
      <c r="E1787" s="602"/>
      <c r="F1787" s="910">
        <f t="shared" si="24"/>
        <v>0</v>
      </c>
      <c r="G1787" s="203"/>
      <c r="H1787" s="453"/>
      <c r="I1787" s="717"/>
      <c r="J1787" s="460"/>
    </row>
    <row r="1788" spans="1:10" ht="15" hidden="1" thickBot="1" x14ac:dyDescent="0.4">
      <c r="A1788" s="454"/>
      <c r="B1788" s="987"/>
      <c r="C1788" s="86"/>
      <c r="D1788" s="601"/>
      <c r="E1788" s="602"/>
      <c r="F1788" s="910">
        <f t="shared" si="24"/>
        <v>0</v>
      </c>
      <c r="G1788" s="203"/>
      <c r="H1788" s="453"/>
      <c r="I1788" s="717"/>
      <c r="J1788" s="460"/>
    </row>
    <row r="1789" spans="1:10" ht="15" hidden="1" thickBot="1" x14ac:dyDescent="0.4">
      <c r="A1789" s="454"/>
      <c r="B1789" s="987"/>
      <c r="C1789" s="86"/>
      <c r="D1789" s="601"/>
      <c r="E1789" s="602"/>
      <c r="F1789" s="910">
        <f t="shared" si="24"/>
        <v>0</v>
      </c>
      <c r="G1789" s="203"/>
      <c r="H1789" s="453"/>
      <c r="I1789" s="717"/>
      <c r="J1789" s="460"/>
    </row>
    <row r="1790" spans="1:10" ht="15" hidden="1" thickBot="1" x14ac:dyDescent="0.4">
      <c r="A1790" s="454"/>
      <c r="B1790" s="987"/>
      <c r="C1790" s="86"/>
      <c r="D1790" s="601"/>
      <c r="E1790" s="602"/>
      <c r="F1790" s="910">
        <f t="shared" si="24"/>
        <v>0</v>
      </c>
      <c r="G1790" s="203"/>
      <c r="H1790" s="453"/>
      <c r="I1790" s="717"/>
      <c r="J1790" s="460"/>
    </row>
    <row r="1791" spans="1:10" ht="15" hidden="1" thickBot="1" x14ac:dyDescent="0.4">
      <c r="A1791" s="454"/>
      <c r="B1791" s="987"/>
      <c r="C1791" s="86"/>
      <c r="D1791" s="601"/>
      <c r="E1791" s="602"/>
      <c r="F1791" s="910">
        <f t="shared" si="24"/>
        <v>0</v>
      </c>
      <c r="G1791" s="203"/>
      <c r="H1791" s="453"/>
      <c r="I1791" s="717"/>
      <c r="J1791" s="460"/>
    </row>
    <row r="1792" spans="1:10" ht="15" hidden="1" thickBot="1" x14ac:dyDescent="0.4">
      <c r="A1792" s="454"/>
      <c r="B1792" s="987"/>
      <c r="C1792" s="86"/>
      <c r="D1792" s="601"/>
      <c r="E1792" s="602"/>
      <c r="F1792" s="910">
        <f t="shared" si="24"/>
        <v>0</v>
      </c>
      <c r="G1792" s="203"/>
      <c r="H1792" s="453"/>
      <c r="I1792" s="717"/>
      <c r="J1792" s="460"/>
    </row>
    <row r="1793" spans="1:10" ht="15" hidden="1" thickBot="1" x14ac:dyDescent="0.4">
      <c r="A1793" s="454"/>
      <c r="B1793" s="987"/>
      <c r="C1793" s="86"/>
      <c r="D1793" s="601"/>
      <c r="E1793" s="602"/>
      <c r="F1793" s="910">
        <f t="shared" si="24"/>
        <v>0</v>
      </c>
      <c r="G1793" s="203"/>
      <c r="H1793" s="453"/>
      <c r="I1793" s="717"/>
      <c r="J1793" s="460"/>
    </row>
    <row r="1794" spans="1:10" ht="15" hidden="1" thickBot="1" x14ac:dyDescent="0.4">
      <c r="A1794" s="454"/>
      <c r="B1794" s="987"/>
      <c r="C1794" s="86"/>
      <c r="D1794" s="601"/>
      <c r="E1794" s="602"/>
      <c r="F1794" s="910">
        <f t="shared" si="24"/>
        <v>0</v>
      </c>
      <c r="G1794" s="203"/>
      <c r="H1794" s="453"/>
      <c r="I1794" s="717"/>
      <c r="J1794" s="460"/>
    </row>
    <row r="1795" spans="1:10" ht="15" hidden="1" thickBot="1" x14ac:dyDescent="0.4">
      <c r="A1795" s="454"/>
      <c r="B1795" s="987"/>
      <c r="C1795" s="86"/>
      <c r="D1795" s="601"/>
      <c r="E1795" s="602"/>
      <c r="F1795" s="910">
        <f t="shared" si="24"/>
        <v>0</v>
      </c>
      <c r="G1795" s="203"/>
      <c r="H1795" s="453"/>
      <c r="I1795" s="717"/>
      <c r="J1795" s="460"/>
    </row>
    <row r="1796" spans="1:10" ht="15" hidden="1" thickBot="1" x14ac:dyDescent="0.4">
      <c r="A1796" s="454"/>
      <c r="B1796" s="987"/>
      <c r="C1796" s="86"/>
      <c r="D1796" s="601"/>
      <c r="E1796" s="602"/>
      <c r="F1796" s="910">
        <f t="shared" si="24"/>
        <v>0</v>
      </c>
      <c r="G1796" s="203"/>
      <c r="H1796" s="453"/>
      <c r="I1796" s="717"/>
      <c r="J1796" s="460"/>
    </row>
    <row r="1797" spans="1:10" ht="15" hidden="1" thickBot="1" x14ac:dyDescent="0.4">
      <c r="A1797" s="454"/>
      <c r="B1797" s="987"/>
      <c r="C1797" s="86"/>
      <c r="D1797" s="601"/>
      <c r="E1797" s="602"/>
      <c r="F1797" s="910">
        <f t="shared" si="24"/>
        <v>0</v>
      </c>
      <c r="G1797" s="203"/>
      <c r="H1797" s="453"/>
      <c r="I1797" s="717"/>
      <c r="J1797" s="460"/>
    </row>
    <row r="1798" spans="1:10" ht="15" hidden="1" thickBot="1" x14ac:dyDescent="0.4">
      <c r="A1798" s="454"/>
      <c r="B1798" s="987"/>
      <c r="C1798" s="86"/>
      <c r="D1798" s="601"/>
      <c r="E1798" s="602"/>
      <c r="F1798" s="910">
        <f t="shared" si="24"/>
        <v>0</v>
      </c>
      <c r="G1798" s="203"/>
      <c r="H1798" s="453"/>
      <c r="I1798" s="717"/>
      <c r="J1798" s="460"/>
    </row>
    <row r="1799" spans="1:10" ht="15" hidden="1" thickBot="1" x14ac:dyDescent="0.4">
      <c r="A1799" s="454"/>
      <c r="B1799" s="987"/>
      <c r="C1799" s="86"/>
      <c r="D1799" s="601"/>
      <c r="E1799" s="602"/>
      <c r="F1799" s="910">
        <f t="shared" si="24"/>
        <v>0</v>
      </c>
      <c r="G1799" s="203"/>
      <c r="H1799" s="453"/>
      <c r="I1799" s="717"/>
      <c r="J1799" s="460"/>
    </row>
    <row r="1800" spans="1:10" ht="15" hidden="1" thickBot="1" x14ac:dyDescent="0.4">
      <c r="A1800" s="454"/>
      <c r="B1800" s="987"/>
      <c r="C1800" s="86"/>
      <c r="D1800" s="601"/>
      <c r="E1800" s="602"/>
      <c r="F1800" s="910">
        <f t="shared" si="24"/>
        <v>0</v>
      </c>
      <c r="G1800" s="203"/>
      <c r="H1800" s="453"/>
      <c r="I1800" s="717"/>
      <c r="J1800" s="460"/>
    </row>
    <row r="1801" spans="1:10" ht="15" hidden="1" thickBot="1" x14ac:dyDescent="0.4">
      <c r="A1801" s="454"/>
      <c r="B1801" s="987"/>
      <c r="C1801" s="86"/>
      <c r="D1801" s="601"/>
      <c r="E1801" s="602"/>
      <c r="F1801" s="910">
        <f t="shared" si="24"/>
        <v>0</v>
      </c>
      <c r="G1801" s="203"/>
      <c r="H1801" s="453"/>
      <c r="I1801" s="717"/>
      <c r="J1801" s="460"/>
    </row>
    <row r="1802" spans="1:10" ht="15" hidden="1" thickBot="1" x14ac:dyDescent="0.4">
      <c r="A1802" s="454"/>
      <c r="B1802" s="987"/>
      <c r="C1802" s="86"/>
      <c r="D1802" s="601"/>
      <c r="E1802" s="602"/>
      <c r="F1802" s="910">
        <f t="shared" si="24"/>
        <v>0</v>
      </c>
      <c r="G1802" s="203"/>
      <c r="H1802" s="453"/>
      <c r="I1802" s="717"/>
      <c r="J1802" s="460"/>
    </row>
    <row r="1803" spans="1:10" ht="15" hidden="1" thickBot="1" x14ac:dyDescent="0.4">
      <c r="A1803" s="454"/>
      <c r="B1803" s="987"/>
      <c r="C1803" s="86"/>
      <c r="D1803" s="601"/>
      <c r="E1803" s="602"/>
      <c r="F1803" s="910">
        <f t="shared" si="24"/>
        <v>0</v>
      </c>
      <c r="G1803" s="203"/>
      <c r="H1803" s="453"/>
      <c r="I1803" s="717"/>
      <c r="J1803" s="460"/>
    </row>
    <row r="1804" spans="1:10" ht="15" hidden="1" thickBot="1" x14ac:dyDescent="0.4">
      <c r="A1804" s="454"/>
      <c r="B1804" s="987"/>
      <c r="C1804" s="86"/>
      <c r="D1804" s="601"/>
      <c r="E1804" s="602"/>
      <c r="F1804" s="910">
        <f t="shared" si="24"/>
        <v>0</v>
      </c>
      <c r="G1804" s="203"/>
      <c r="H1804" s="453"/>
      <c r="I1804" s="717"/>
      <c r="J1804" s="460"/>
    </row>
    <row r="1805" spans="1:10" ht="15" hidden="1" thickBot="1" x14ac:dyDescent="0.4">
      <c r="A1805" s="454"/>
      <c r="B1805" s="987"/>
      <c r="C1805" s="86"/>
      <c r="D1805" s="601"/>
      <c r="E1805" s="602"/>
      <c r="F1805" s="910">
        <f t="shared" si="24"/>
        <v>0</v>
      </c>
      <c r="G1805" s="203"/>
      <c r="H1805" s="453"/>
      <c r="I1805" s="717"/>
      <c r="J1805" s="460"/>
    </row>
    <row r="1806" spans="1:10" ht="15" hidden="1" thickBot="1" x14ac:dyDescent="0.4">
      <c r="A1806" s="454"/>
      <c r="B1806" s="987"/>
      <c r="C1806" s="86"/>
      <c r="D1806" s="601"/>
      <c r="E1806" s="602"/>
      <c r="F1806" s="910">
        <f t="shared" si="24"/>
        <v>0</v>
      </c>
      <c r="G1806" s="203"/>
      <c r="H1806" s="453"/>
      <c r="I1806" s="717"/>
      <c r="J1806" s="460"/>
    </row>
    <row r="1807" spans="1:10" ht="15" hidden="1" thickBot="1" x14ac:dyDescent="0.4">
      <c r="A1807" s="454"/>
      <c r="B1807" s="987"/>
      <c r="C1807" s="86"/>
      <c r="D1807" s="601"/>
      <c r="E1807" s="602"/>
      <c r="F1807" s="910">
        <f t="shared" si="24"/>
        <v>0</v>
      </c>
      <c r="G1807" s="203"/>
      <c r="H1807" s="453"/>
      <c r="I1807" s="717"/>
      <c r="J1807" s="460"/>
    </row>
    <row r="1808" spans="1:10" ht="15" hidden="1" thickBot="1" x14ac:dyDescent="0.4">
      <c r="A1808" s="454"/>
      <c r="B1808" s="987"/>
      <c r="C1808" s="86"/>
      <c r="D1808" s="601"/>
      <c r="E1808" s="602"/>
      <c r="F1808" s="910">
        <f t="shared" si="24"/>
        <v>0</v>
      </c>
      <c r="G1808" s="203"/>
      <c r="H1808" s="453"/>
      <c r="I1808" s="717"/>
      <c r="J1808" s="460"/>
    </row>
    <row r="1809" spans="1:10" ht="15" hidden="1" thickBot="1" x14ac:dyDescent="0.4">
      <c r="A1809" s="454"/>
      <c r="B1809" s="987"/>
      <c r="C1809" s="86"/>
      <c r="D1809" s="601"/>
      <c r="E1809" s="602"/>
      <c r="F1809" s="910">
        <f t="shared" si="24"/>
        <v>0</v>
      </c>
      <c r="G1809" s="203"/>
      <c r="H1809" s="453"/>
      <c r="I1809" s="717"/>
      <c r="J1809" s="460"/>
    </row>
    <row r="1810" spans="1:10" ht="15" hidden="1" thickBot="1" x14ac:dyDescent="0.4">
      <c r="A1810" s="454"/>
      <c r="B1810" s="987"/>
      <c r="C1810" s="86"/>
      <c r="D1810" s="601"/>
      <c r="E1810" s="602"/>
      <c r="F1810" s="910">
        <f t="shared" si="24"/>
        <v>0</v>
      </c>
      <c r="G1810" s="203"/>
      <c r="H1810" s="453"/>
      <c r="I1810" s="717"/>
      <c r="J1810" s="460"/>
    </row>
    <row r="1811" spans="1:10" ht="15" hidden="1" thickBot="1" x14ac:dyDescent="0.4">
      <c r="A1811" s="454"/>
      <c r="B1811" s="987"/>
      <c r="C1811" s="86"/>
      <c r="D1811" s="601"/>
      <c r="E1811" s="602"/>
      <c r="F1811" s="910">
        <f t="shared" si="24"/>
        <v>0</v>
      </c>
      <c r="G1811" s="203"/>
      <c r="H1811" s="453"/>
      <c r="I1811" s="717"/>
      <c r="J1811" s="460"/>
    </row>
    <row r="1812" spans="1:10" ht="15" hidden="1" thickBot="1" x14ac:dyDescent="0.4">
      <c r="A1812" s="454"/>
      <c r="B1812" s="987"/>
      <c r="C1812" s="86"/>
      <c r="D1812" s="601"/>
      <c r="E1812" s="602"/>
      <c r="F1812" s="910">
        <f t="shared" si="24"/>
        <v>0</v>
      </c>
      <c r="G1812" s="203"/>
      <c r="H1812" s="453"/>
      <c r="I1812" s="717"/>
      <c r="J1812" s="460"/>
    </row>
    <row r="1813" spans="1:10" ht="15" hidden="1" thickBot="1" x14ac:dyDescent="0.4">
      <c r="A1813" s="454"/>
      <c r="B1813" s="987"/>
      <c r="C1813" s="86"/>
      <c r="D1813" s="601"/>
      <c r="E1813" s="602"/>
      <c r="F1813" s="910">
        <f t="shared" si="24"/>
        <v>0</v>
      </c>
      <c r="G1813" s="203"/>
      <c r="H1813" s="453"/>
      <c r="I1813" s="717"/>
      <c r="J1813" s="460"/>
    </row>
    <row r="1814" spans="1:10" ht="15" hidden="1" thickBot="1" x14ac:dyDescent="0.4">
      <c r="A1814" s="454"/>
      <c r="B1814" s="987"/>
      <c r="C1814" s="86"/>
      <c r="D1814" s="601"/>
      <c r="E1814" s="602"/>
      <c r="F1814" s="910">
        <f t="shared" si="24"/>
        <v>0</v>
      </c>
      <c r="G1814" s="203"/>
      <c r="H1814" s="453"/>
      <c r="I1814" s="717"/>
      <c r="J1814" s="460"/>
    </row>
    <row r="1815" spans="1:10" ht="15" hidden="1" thickBot="1" x14ac:dyDescent="0.4">
      <c r="A1815" s="454"/>
      <c r="B1815" s="987"/>
      <c r="C1815" s="86"/>
      <c r="D1815" s="601"/>
      <c r="E1815" s="602"/>
      <c r="F1815" s="910">
        <f t="shared" si="24"/>
        <v>0</v>
      </c>
      <c r="G1815" s="203"/>
      <c r="H1815" s="453"/>
      <c r="I1815" s="717"/>
      <c r="J1815" s="460"/>
    </row>
    <row r="1816" spans="1:10" ht="15" hidden="1" thickBot="1" x14ac:dyDescent="0.4">
      <c r="A1816" s="454"/>
      <c r="B1816" s="987"/>
      <c r="C1816" s="86"/>
      <c r="D1816" s="601"/>
      <c r="E1816" s="602"/>
      <c r="F1816" s="910">
        <f t="shared" si="24"/>
        <v>0</v>
      </c>
      <c r="G1816" s="203"/>
      <c r="H1816" s="453"/>
      <c r="I1816" s="717"/>
      <c r="J1816" s="460"/>
    </row>
    <row r="1817" spans="1:10" ht="15" hidden="1" thickBot="1" x14ac:dyDescent="0.4">
      <c r="A1817" s="454"/>
      <c r="B1817" s="987"/>
      <c r="C1817" s="86"/>
      <c r="D1817" s="601"/>
      <c r="E1817" s="602"/>
      <c r="F1817" s="910">
        <f t="shared" si="24"/>
        <v>0</v>
      </c>
      <c r="G1817" s="203"/>
      <c r="H1817" s="453"/>
      <c r="I1817" s="717"/>
      <c r="J1817" s="460"/>
    </row>
    <row r="1818" spans="1:10" ht="15" hidden="1" thickBot="1" x14ac:dyDescent="0.4">
      <c r="A1818" s="454"/>
      <c r="B1818" s="987"/>
      <c r="C1818" s="86"/>
      <c r="D1818" s="601"/>
      <c r="E1818" s="602"/>
      <c r="F1818" s="910">
        <f t="shared" si="24"/>
        <v>0</v>
      </c>
      <c r="G1818" s="203"/>
      <c r="H1818" s="453"/>
      <c r="I1818" s="717"/>
      <c r="J1818" s="460"/>
    </row>
    <row r="1819" spans="1:10" ht="15" hidden="1" thickBot="1" x14ac:dyDescent="0.4">
      <c r="A1819" s="454"/>
      <c r="B1819" s="987"/>
      <c r="C1819" s="86"/>
      <c r="D1819" s="601"/>
      <c r="E1819" s="602"/>
      <c r="F1819" s="910">
        <f t="shared" si="24"/>
        <v>0</v>
      </c>
      <c r="G1819" s="203"/>
      <c r="H1819" s="453"/>
      <c r="I1819" s="717"/>
      <c r="J1819" s="460"/>
    </row>
    <row r="1820" spans="1:10" ht="15" hidden="1" thickBot="1" x14ac:dyDescent="0.4">
      <c r="A1820" s="454"/>
      <c r="B1820" s="987"/>
      <c r="C1820" s="86"/>
      <c r="D1820" s="601"/>
      <c r="E1820" s="602"/>
      <c r="F1820" s="910">
        <f t="shared" si="24"/>
        <v>0</v>
      </c>
      <c r="G1820" s="203"/>
      <c r="H1820" s="453"/>
      <c r="I1820" s="717"/>
      <c r="J1820" s="460"/>
    </row>
    <row r="1821" spans="1:10" ht="15" hidden="1" thickBot="1" x14ac:dyDescent="0.4">
      <c r="A1821" s="454"/>
      <c r="B1821" s="987"/>
      <c r="C1821" s="86"/>
      <c r="D1821" s="601"/>
      <c r="E1821" s="602"/>
      <c r="F1821" s="910">
        <f t="shared" si="24"/>
        <v>0</v>
      </c>
      <c r="G1821" s="203"/>
      <c r="H1821" s="453"/>
      <c r="I1821" s="717"/>
      <c r="J1821" s="460"/>
    </row>
    <row r="1822" spans="1:10" ht="15" hidden="1" thickBot="1" x14ac:dyDescent="0.4">
      <c r="A1822" s="454"/>
      <c r="B1822" s="987"/>
      <c r="C1822" s="86"/>
      <c r="D1822" s="601"/>
      <c r="E1822" s="602"/>
      <c r="F1822" s="910">
        <f t="shared" si="24"/>
        <v>0</v>
      </c>
      <c r="G1822" s="203"/>
      <c r="H1822" s="453"/>
      <c r="I1822" s="717"/>
      <c r="J1822" s="460"/>
    </row>
    <row r="1823" spans="1:10" ht="15" hidden="1" thickBot="1" x14ac:dyDescent="0.4">
      <c r="A1823" s="454"/>
      <c r="B1823" s="987"/>
      <c r="C1823" s="86"/>
      <c r="D1823" s="601"/>
      <c r="E1823" s="602"/>
      <c r="F1823" s="910">
        <f t="shared" si="24"/>
        <v>0</v>
      </c>
      <c r="G1823" s="203"/>
      <c r="H1823" s="453"/>
      <c r="I1823" s="717"/>
      <c r="J1823" s="460"/>
    </row>
    <row r="1824" spans="1:10" ht="15" hidden="1" thickBot="1" x14ac:dyDescent="0.4">
      <c r="A1824" s="454"/>
      <c r="B1824" s="987"/>
      <c r="C1824" s="86"/>
      <c r="D1824" s="601"/>
      <c r="E1824" s="602"/>
      <c r="F1824" s="910">
        <f t="shared" si="24"/>
        <v>0</v>
      </c>
      <c r="G1824" s="203"/>
      <c r="H1824" s="453"/>
      <c r="I1824" s="717"/>
      <c r="J1824" s="460"/>
    </row>
    <row r="1825" spans="1:10" ht="15" hidden="1" thickBot="1" x14ac:dyDescent="0.4">
      <c r="A1825" s="454"/>
      <c r="B1825" s="987"/>
      <c r="C1825" s="86"/>
      <c r="D1825" s="601"/>
      <c r="E1825" s="602"/>
      <c r="F1825" s="910">
        <f t="shared" si="24"/>
        <v>0</v>
      </c>
      <c r="G1825" s="203"/>
      <c r="H1825" s="453"/>
      <c r="I1825" s="717"/>
      <c r="J1825" s="460"/>
    </row>
    <row r="1826" spans="1:10" ht="15" hidden="1" thickBot="1" x14ac:dyDescent="0.4">
      <c r="A1826" s="454"/>
      <c r="B1826" s="987"/>
      <c r="C1826" s="86"/>
      <c r="D1826" s="601"/>
      <c r="E1826" s="602"/>
      <c r="F1826" s="910">
        <f t="shared" si="24"/>
        <v>0</v>
      </c>
      <c r="G1826" s="203"/>
      <c r="H1826" s="453"/>
      <c r="I1826" s="717"/>
      <c r="J1826" s="460"/>
    </row>
    <row r="1827" spans="1:10" ht="15" hidden="1" thickBot="1" x14ac:dyDescent="0.4">
      <c r="A1827" s="454"/>
      <c r="B1827" s="987"/>
      <c r="C1827" s="86"/>
      <c r="D1827" s="601"/>
      <c r="E1827" s="602"/>
      <c r="F1827" s="910">
        <f t="shared" si="24"/>
        <v>0</v>
      </c>
      <c r="G1827" s="203"/>
      <c r="H1827" s="453"/>
      <c r="I1827" s="717"/>
      <c r="J1827" s="460"/>
    </row>
    <row r="1828" spans="1:10" ht="15" hidden="1" thickBot="1" x14ac:dyDescent="0.4">
      <c r="A1828" s="454"/>
      <c r="B1828" s="987"/>
      <c r="C1828" s="86"/>
      <c r="D1828" s="601"/>
      <c r="E1828" s="602"/>
      <c r="F1828" s="910">
        <f t="shared" si="24"/>
        <v>0</v>
      </c>
      <c r="G1828" s="203"/>
      <c r="H1828" s="453"/>
      <c r="I1828" s="717"/>
      <c r="J1828" s="460"/>
    </row>
    <row r="1829" spans="1:10" ht="15" hidden="1" thickBot="1" x14ac:dyDescent="0.4">
      <c r="A1829" s="454"/>
      <c r="B1829" s="987"/>
      <c r="C1829" s="86"/>
      <c r="D1829" s="601"/>
      <c r="E1829" s="602"/>
      <c r="F1829" s="910">
        <f t="shared" si="24"/>
        <v>0</v>
      </c>
      <c r="G1829" s="203"/>
      <c r="H1829" s="453"/>
      <c r="I1829" s="717"/>
      <c r="J1829" s="460"/>
    </row>
    <row r="1830" spans="1:10" ht="15" hidden="1" thickBot="1" x14ac:dyDescent="0.4">
      <c r="A1830" s="454"/>
      <c r="B1830" s="987"/>
      <c r="C1830" s="86"/>
      <c r="D1830" s="601"/>
      <c r="E1830" s="602"/>
      <c r="F1830" s="910">
        <f t="shared" si="24"/>
        <v>0</v>
      </c>
      <c r="G1830" s="203"/>
      <c r="H1830" s="453"/>
      <c r="I1830" s="717"/>
      <c r="J1830" s="460"/>
    </row>
    <row r="1831" spans="1:10" ht="15" hidden="1" thickBot="1" x14ac:dyDescent="0.4">
      <c r="A1831" s="454"/>
      <c r="B1831" s="987"/>
      <c r="C1831" s="470"/>
      <c r="D1831" s="601"/>
      <c r="E1831" s="602"/>
      <c r="F1831" s="910">
        <f t="shared" si="24"/>
        <v>0</v>
      </c>
      <c r="G1831" s="203"/>
      <c r="H1831" s="453"/>
      <c r="I1831" s="717"/>
      <c r="J1831" s="448"/>
    </row>
    <row r="1832" spans="1:10" ht="15" customHeight="1" thickBot="1" x14ac:dyDescent="0.4">
      <c r="A1832" s="454"/>
      <c r="B1832" s="987"/>
      <c r="C1832" s="112" t="s">
        <v>1913</v>
      </c>
      <c r="D1832" s="1000">
        <f>SUM(D1833:D1932)</f>
        <v>0</v>
      </c>
      <c r="E1832" s="1000">
        <f>SUM(E1833:E1932)</f>
        <v>0</v>
      </c>
      <c r="F1832" s="910">
        <f t="shared" si="24"/>
        <v>0</v>
      </c>
      <c r="G1832" s="203"/>
      <c r="H1832" s="453" t="s">
        <v>978</v>
      </c>
      <c r="I1832" s="718">
        <f>Form3!G42+Form3!H42</f>
        <v>0</v>
      </c>
      <c r="J1832" s="460"/>
    </row>
    <row r="1833" spans="1:10" ht="15" customHeight="1" x14ac:dyDescent="0.35">
      <c r="A1833" s="454"/>
      <c r="B1833" s="987"/>
      <c r="C1833" s="1500"/>
      <c r="D1833" s="601"/>
      <c r="E1833" s="602"/>
      <c r="F1833" s="910">
        <f t="shared" si="24"/>
        <v>0</v>
      </c>
      <c r="G1833" s="203"/>
      <c r="H1833" s="453"/>
      <c r="I1833" s="717"/>
      <c r="J1833" s="460"/>
    </row>
    <row r="1834" spans="1:10" ht="15" customHeight="1" x14ac:dyDescent="0.35">
      <c r="A1834" s="454"/>
      <c r="B1834" s="987"/>
      <c r="C1834" s="1500"/>
      <c r="D1834" s="601"/>
      <c r="E1834" s="602"/>
      <c r="F1834" s="910">
        <f t="shared" si="24"/>
        <v>0</v>
      </c>
      <c r="G1834" s="203"/>
      <c r="H1834" s="453"/>
      <c r="I1834" s="717"/>
      <c r="J1834" s="460"/>
    </row>
    <row r="1835" spans="1:10" ht="15" customHeight="1" x14ac:dyDescent="0.35">
      <c r="A1835" s="454"/>
      <c r="B1835" s="987"/>
      <c r="C1835" s="1500"/>
      <c r="D1835" s="601"/>
      <c r="E1835" s="602"/>
      <c r="F1835" s="910">
        <f t="shared" si="24"/>
        <v>0</v>
      </c>
      <c r="G1835" s="203"/>
      <c r="H1835" s="453"/>
      <c r="I1835" s="717"/>
      <c r="J1835" s="460"/>
    </row>
    <row r="1836" spans="1:10" ht="15" customHeight="1" x14ac:dyDescent="0.35">
      <c r="A1836" s="454"/>
      <c r="B1836" s="987"/>
      <c r="C1836" s="1500"/>
      <c r="D1836" s="601"/>
      <c r="E1836" s="602"/>
      <c r="F1836" s="910">
        <f t="shared" si="24"/>
        <v>0</v>
      </c>
      <c r="G1836" s="203"/>
      <c r="H1836" s="453"/>
      <c r="I1836" s="717"/>
      <c r="J1836" s="460"/>
    </row>
    <row r="1837" spans="1:10" ht="15" customHeight="1" x14ac:dyDescent="0.35">
      <c r="A1837" s="454"/>
      <c r="B1837" s="987"/>
      <c r="C1837" s="1500"/>
      <c r="D1837" s="601"/>
      <c r="E1837" s="602"/>
      <c r="F1837" s="910">
        <f t="shared" si="24"/>
        <v>0</v>
      </c>
      <c r="G1837" s="203"/>
      <c r="H1837" s="453"/>
      <c r="I1837" s="717"/>
      <c r="J1837" s="460"/>
    </row>
    <row r="1838" spans="1:10" ht="15" customHeight="1" x14ac:dyDescent="0.35">
      <c r="A1838" s="454"/>
      <c r="B1838" s="987"/>
      <c r="C1838" s="1500"/>
      <c r="D1838" s="601"/>
      <c r="E1838" s="602"/>
      <c r="F1838" s="910">
        <f t="shared" si="24"/>
        <v>0</v>
      </c>
      <c r="G1838" s="203"/>
      <c r="H1838" s="453"/>
      <c r="I1838" s="717"/>
      <c r="J1838" s="460"/>
    </row>
    <row r="1839" spans="1:10" ht="15" customHeight="1" x14ac:dyDescent="0.35">
      <c r="A1839" s="454"/>
      <c r="B1839" s="987"/>
      <c r="C1839" s="1500"/>
      <c r="D1839" s="601"/>
      <c r="E1839" s="602"/>
      <c r="F1839" s="910">
        <f t="shared" si="24"/>
        <v>0</v>
      </c>
      <c r="G1839" s="203"/>
      <c r="H1839" s="453"/>
      <c r="I1839" s="717"/>
      <c r="J1839" s="460"/>
    </row>
    <row r="1840" spans="1:10" ht="15" customHeight="1" x14ac:dyDescent="0.35">
      <c r="A1840" s="454"/>
      <c r="B1840" s="987"/>
      <c r="C1840" s="1500"/>
      <c r="D1840" s="601"/>
      <c r="E1840" s="602"/>
      <c r="F1840" s="910">
        <f t="shared" si="24"/>
        <v>0</v>
      </c>
      <c r="G1840" s="203"/>
      <c r="H1840" s="453"/>
      <c r="I1840" s="717"/>
      <c r="J1840" s="460"/>
    </row>
    <row r="1841" spans="1:10" ht="15" customHeight="1" x14ac:dyDescent="0.35">
      <c r="A1841" s="454"/>
      <c r="B1841" s="987"/>
      <c r="C1841" s="1500"/>
      <c r="D1841" s="601"/>
      <c r="E1841" s="602"/>
      <c r="F1841" s="910">
        <f t="shared" si="24"/>
        <v>0</v>
      </c>
      <c r="G1841" s="203"/>
      <c r="H1841" s="453"/>
      <c r="I1841" s="717"/>
      <c r="J1841" s="460"/>
    </row>
    <row r="1842" spans="1:10" ht="15" customHeight="1" thickBot="1" x14ac:dyDescent="0.4">
      <c r="A1842" s="454"/>
      <c r="B1842" s="987"/>
      <c r="C1842" s="1500"/>
      <c r="D1842" s="601"/>
      <c r="E1842" s="602"/>
      <c r="F1842" s="910">
        <f t="shared" si="24"/>
        <v>0</v>
      </c>
      <c r="G1842" s="203"/>
      <c r="H1842" s="453"/>
      <c r="I1842" s="717"/>
      <c r="J1842" s="460"/>
    </row>
    <row r="1843" spans="1:10" ht="15" hidden="1" thickBot="1" x14ac:dyDescent="0.4">
      <c r="A1843" s="454"/>
      <c r="B1843" s="987"/>
      <c r="C1843" s="86"/>
      <c r="D1843" s="601"/>
      <c r="E1843" s="602"/>
      <c r="F1843" s="910">
        <f t="shared" si="24"/>
        <v>0</v>
      </c>
      <c r="G1843" s="203"/>
      <c r="H1843" s="453"/>
      <c r="I1843" s="717"/>
      <c r="J1843" s="460"/>
    </row>
    <row r="1844" spans="1:10" ht="15" hidden="1" thickBot="1" x14ac:dyDescent="0.4">
      <c r="A1844" s="454"/>
      <c r="B1844" s="987"/>
      <c r="C1844" s="86"/>
      <c r="D1844" s="601"/>
      <c r="E1844" s="602"/>
      <c r="F1844" s="910">
        <f t="shared" si="24"/>
        <v>0</v>
      </c>
      <c r="G1844" s="203"/>
      <c r="H1844" s="453"/>
      <c r="I1844" s="717"/>
      <c r="J1844" s="460"/>
    </row>
    <row r="1845" spans="1:10" ht="15" hidden="1" thickBot="1" x14ac:dyDescent="0.4">
      <c r="A1845" s="454"/>
      <c r="B1845" s="987"/>
      <c r="C1845" s="86"/>
      <c r="D1845" s="601"/>
      <c r="E1845" s="602"/>
      <c r="F1845" s="910">
        <f t="shared" si="24"/>
        <v>0</v>
      </c>
      <c r="G1845" s="203"/>
      <c r="H1845" s="453"/>
      <c r="I1845" s="717"/>
      <c r="J1845" s="460"/>
    </row>
    <row r="1846" spans="1:10" ht="15" hidden="1" thickBot="1" x14ac:dyDescent="0.4">
      <c r="A1846" s="454"/>
      <c r="B1846" s="987"/>
      <c r="C1846" s="86"/>
      <c r="D1846" s="601"/>
      <c r="E1846" s="602"/>
      <c r="F1846" s="910">
        <f t="shared" si="24"/>
        <v>0</v>
      </c>
      <c r="G1846" s="203"/>
      <c r="H1846" s="453"/>
      <c r="I1846" s="717"/>
      <c r="J1846" s="460"/>
    </row>
    <row r="1847" spans="1:10" ht="15" hidden="1" thickBot="1" x14ac:dyDescent="0.4">
      <c r="A1847" s="454"/>
      <c r="B1847" s="987"/>
      <c r="C1847" s="86"/>
      <c r="D1847" s="601"/>
      <c r="E1847" s="602"/>
      <c r="F1847" s="910">
        <f t="shared" si="24"/>
        <v>0</v>
      </c>
      <c r="G1847" s="203"/>
      <c r="H1847" s="453"/>
      <c r="I1847" s="717"/>
      <c r="J1847" s="460"/>
    </row>
    <row r="1848" spans="1:10" ht="15" hidden="1" thickBot="1" x14ac:dyDescent="0.4">
      <c r="A1848" s="454"/>
      <c r="B1848" s="987"/>
      <c r="C1848" s="86"/>
      <c r="D1848" s="601"/>
      <c r="E1848" s="602"/>
      <c r="F1848" s="910">
        <f t="shared" si="24"/>
        <v>0</v>
      </c>
      <c r="G1848" s="203"/>
      <c r="H1848" s="453"/>
      <c r="I1848" s="717"/>
      <c r="J1848" s="460"/>
    </row>
    <row r="1849" spans="1:10" ht="15" hidden="1" thickBot="1" x14ac:dyDescent="0.4">
      <c r="A1849" s="454"/>
      <c r="B1849" s="987"/>
      <c r="C1849" s="86"/>
      <c r="D1849" s="601"/>
      <c r="E1849" s="602"/>
      <c r="F1849" s="910">
        <f t="shared" si="24"/>
        <v>0</v>
      </c>
      <c r="G1849" s="203"/>
      <c r="H1849" s="453"/>
      <c r="I1849" s="717"/>
      <c r="J1849" s="460"/>
    </row>
    <row r="1850" spans="1:10" ht="15" hidden="1" thickBot="1" x14ac:dyDescent="0.4">
      <c r="A1850" s="454"/>
      <c r="B1850" s="987"/>
      <c r="C1850" s="86"/>
      <c r="D1850" s="601"/>
      <c r="E1850" s="602"/>
      <c r="F1850" s="910">
        <f t="shared" ref="F1850:F1913" si="25">D1850+E1850</f>
        <v>0</v>
      </c>
      <c r="G1850" s="203"/>
      <c r="H1850" s="453"/>
      <c r="I1850" s="717"/>
      <c r="J1850" s="460"/>
    </row>
    <row r="1851" spans="1:10" ht="15" hidden="1" thickBot="1" x14ac:dyDescent="0.4">
      <c r="A1851" s="454"/>
      <c r="B1851" s="987"/>
      <c r="C1851" s="86"/>
      <c r="D1851" s="601"/>
      <c r="E1851" s="602"/>
      <c r="F1851" s="910">
        <f t="shared" si="25"/>
        <v>0</v>
      </c>
      <c r="G1851" s="203"/>
      <c r="H1851" s="453"/>
      <c r="I1851" s="717"/>
      <c r="J1851" s="460"/>
    </row>
    <row r="1852" spans="1:10" ht="15" hidden="1" thickBot="1" x14ac:dyDescent="0.4">
      <c r="A1852" s="454"/>
      <c r="B1852" s="987"/>
      <c r="C1852" s="86"/>
      <c r="D1852" s="601"/>
      <c r="E1852" s="602"/>
      <c r="F1852" s="910">
        <f t="shared" si="25"/>
        <v>0</v>
      </c>
      <c r="G1852" s="203"/>
      <c r="H1852" s="453"/>
      <c r="I1852" s="717"/>
      <c r="J1852" s="460"/>
    </row>
    <row r="1853" spans="1:10" ht="15" hidden="1" thickBot="1" x14ac:dyDescent="0.4">
      <c r="A1853" s="454"/>
      <c r="B1853" s="987"/>
      <c r="C1853" s="86"/>
      <c r="D1853" s="601"/>
      <c r="E1853" s="602"/>
      <c r="F1853" s="910">
        <f t="shared" si="25"/>
        <v>0</v>
      </c>
      <c r="G1853" s="203"/>
      <c r="H1853" s="453"/>
      <c r="I1853" s="717"/>
      <c r="J1853" s="460"/>
    </row>
    <row r="1854" spans="1:10" ht="15" hidden="1" thickBot="1" x14ac:dyDescent="0.4">
      <c r="A1854" s="454"/>
      <c r="B1854" s="987"/>
      <c r="C1854" s="86"/>
      <c r="D1854" s="601"/>
      <c r="E1854" s="602"/>
      <c r="F1854" s="910">
        <f t="shared" si="25"/>
        <v>0</v>
      </c>
      <c r="G1854" s="203"/>
      <c r="H1854" s="453"/>
      <c r="I1854" s="717"/>
      <c r="J1854" s="460"/>
    </row>
    <row r="1855" spans="1:10" ht="15" hidden="1" thickBot="1" x14ac:dyDescent="0.4">
      <c r="A1855" s="454"/>
      <c r="B1855" s="987"/>
      <c r="C1855" s="86"/>
      <c r="D1855" s="601"/>
      <c r="E1855" s="602"/>
      <c r="F1855" s="910">
        <f t="shared" si="25"/>
        <v>0</v>
      </c>
      <c r="G1855" s="203"/>
      <c r="H1855" s="453"/>
      <c r="I1855" s="717"/>
      <c r="J1855" s="460"/>
    </row>
    <row r="1856" spans="1:10" ht="15" hidden="1" thickBot="1" x14ac:dyDescent="0.4">
      <c r="A1856" s="454"/>
      <c r="B1856" s="987"/>
      <c r="C1856" s="86"/>
      <c r="D1856" s="601"/>
      <c r="E1856" s="602"/>
      <c r="F1856" s="910">
        <f t="shared" si="25"/>
        <v>0</v>
      </c>
      <c r="G1856" s="203"/>
      <c r="H1856" s="453"/>
      <c r="I1856" s="717"/>
      <c r="J1856" s="460"/>
    </row>
    <row r="1857" spans="1:10" ht="15" hidden="1" thickBot="1" x14ac:dyDescent="0.4">
      <c r="A1857" s="454"/>
      <c r="B1857" s="987"/>
      <c r="C1857" s="86"/>
      <c r="D1857" s="601"/>
      <c r="E1857" s="602"/>
      <c r="F1857" s="910">
        <f t="shared" si="25"/>
        <v>0</v>
      </c>
      <c r="G1857" s="203"/>
      <c r="H1857" s="453"/>
      <c r="I1857" s="717"/>
      <c r="J1857" s="460"/>
    </row>
    <row r="1858" spans="1:10" ht="15" hidden="1" thickBot="1" x14ac:dyDescent="0.4">
      <c r="A1858" s="454"/>
      <c r="B1858" s="987"/>
      <c r="C1858" s="86"/>
      <c r="D1858" s="601"/>
      <c r="E1858" s="602"/>
      <c r="F1858" s="910">
        <f t="shared" si="25"/>
        <v>0</v>
      </c>
      <c r="G1858" s="203"/>
      <c r="H1858" s="453"/>
      <c r="I1858" s="717"/>
      <c r="J1858" s="460"/>
    </row>
    <row r="1859" spans="1:10" ht="15" hidden="1" thickBot="1" x14ac:dyDescent="0.4">
      <c r="A1859" s="454"/>
      <c r="B1859" s="987"/>
      <c r="C1859" s="86"/>
      <c r="D1859" s="601"/>
      <c r="E1859" s="602"/>
      <c r="F1859" s="910">
        <f t="shared" si="25"/>
        <v>0</v>
      </c>
      <c r="G1859" s="203"/>
      <c r="H1859" s="453"/>
      <c r="I1859" s="717"/>
      <c r="J1859" s="460"/>
    </row>
    <row r="1860" spans="1:10" ht="15" hidden="1" thickBot="1" x14ac:dyDescent="0.4">
      <c r="A1860" s="454"/>
      <c r="B1860" s="987"/>
      <c r="C1860" s="86"/>
      <c r="D1860" s="601"/>
      <c r="E1860" s="602"/>
      <c r="F1860" s="910">
        <f t="shared" si="25"/>
        <v>0</v>
      </c>
      <c r="G1860" s="203"/>
      <c r="H1860" s="453"/>
      <c r="I1860" s="717"/>
      <c r="J1860" s="460"/>
    </row>
    <row r="1861" spans="1:10" ht="15" hidden="1" thickBot="1" x14ac:dyDescent="0.4">
      <c r="A1861" s="454"/>
      <c r="B1861" s="987"/>
      <c r="C1861" s="86"/>
      <c r="D1861" s="601"/>
      <c r="E1861" s="602"/>
      <c r="F1861" s="910">
        <f t="shared" si="25"/>
        <v>0</v>
      </c>
      <c r="G1861" s="203"/>
      <c r="H1861" s="453"/>
      <c r="I1861" s="717"/>
      <c r="J1861" s="460"/>
    </row>
    <row r="1862" spans="1:10" ht="15" hidden="1" thickBot="1" x14ac:dyDescent="0.4">
      <c r="A1862" s="454"/>
      <c r="B1862" s="987"/>
      <c r="C1862" s="86"/>
      <c r="D1862" s="601"/>
      <c r="E1862" s="602"/>
      <c r="F1862" s="910">
        <f t="shared" si="25"/>
        <v>0</v>
      </c>
      <c r="G1862" s="203"/>
      <c r="H1862" s="453"/>
      <c r="I1862" s="717"/>
      <c r="J1862" s="460"/>
    </row>
    <row r="1863" spans="1:10" ht="15" hidden="1" thickBot="1" x14ac:dyDescent="0.4">
      <c r="A1863" s="454"/>
      <c r="B1863" s="987"/>
      <c r="C1863" s="86"/>
      <c r="D1863" s="601"/>
      <c r="E1863" s="602"/>
      <c r="F1863" s="910">
        <f t="shared" si="25"/>
        <v>0</v>
      </c>
      <c r="G1863" s="203"/>
      <c r="H1863" s="453"/>
      <c r="I1863" s="717"/>
      <c r="J1863" s="460"/>
    </row>
    <row r="1864" spans="1:10" ht="15" hidden="1" thickBot="1" x14ac:dyDescent="0.4">
      <c r="A1864" s="454"/>
      <c r="B1864" s="987"/>
      <c r="C1864" s="86"/>
      <c r="D1864" s="601"/>
      <c r="E1864" s="602"/>
      <c r="F1864" s="910">
        <f t="shared" si="25"/>
        <v>0</v>
      </c>
      <c r="G1864" s="203"/>
      <c r="H1864" s="453"/>
      <c r="I1864" s="717"/>
      <c r="J1864" s="460"/>
    </row>
    <row r="1865" spans="1:10" ht="15" hidden="1" thickBot="1" x14ac:dyDescent="0.4">
      <c r="A1865" s="454"/>
      <c r="B1865" s="987"/>
      <c r="C1865" s="86"/>
      <c r="D1865" s="601"/>
      <c r="E1865" s="602"/>
      <c r="F1865" s="910">
        <f t="shared" si="25"/>
        <v>0</v>
      </c>
      <c r="G1865" s="203"/>
      <c r="H1865" s="453"/>
      <c r="I1865" s="717"/>
      <c r="J1865" s="460"/>
    </row>
    <row r="1866" spans="1:10" ht="15" hidden="1" thickBot="1" x14ac:dyDescent="0.4">
      <c r="A1866" s="454"/>
      <c r="B1866" s="987"/>
      <c r="C1866" s="86"/>
      <c r="D1866" s="601"/>
      <c r="E1866" s="602"/>
      <c r="F1866" s="910">
        <f t="shared" si="25"/>
        <v>0</v>
      </c>
      <c r="G1866" s="203"/>
      <c r="H1866" s="453"/>
      <c r="I1866" s="717"/>
      <c r="J1866" s="460"/>
    </row>
    <row r="1867" spans="1:10" ht="15" hidden="1" thickBot="1" x14ac:dyDescent="0.4">
      <c r="A1867" s="454"/>
      <c r="B1867" s="987"/>
      <c r="C1867" s="86"/>
      <c r="D1867" s="601"/>
      <c r="E1867" s="602"/>
      <c r="F1867" s="910">
        <f t="shared" si="25"/>
        <v>0</v>
      </c>
      <c r="G1867" s="203"/>
      <c r="H1867" s="453"/>
      <c r="I1867" s="717"/>
      <c r="J1867" s="460"/>
    </row>
    <row r="1868" spans="1:10" ht="15" hidden="1" thickBot="1" x14ac:dyDescent="0.4">
      <c r="A1868" s="454"/>
      <c r="B1868" s="987"/>
      <c r="C1868" s="86"/>
      <c r="D1868" s="601"/>
      <c r="E1868" s="602"/>
      <c r="F1868" s="910">
        <f t="shared" si="25"/>
        <v>0</v>
      </c>
      <c r="G1868" s="203"/>
      <c r="H1868" s="453"/>
      <c r="I1868" s="717"/>
      <c r="J1868" s="460"/>
    </row>
    <row r="1869" spans="1:10" ht="15" hidden="1" thickBot="1" x14ac:dyDescent="0.4">
      <c r="A1869" s="454"/>
      <c r="B1869" s="987"/>
      <c r="C1869" s="86"/>
      <c r="D1869" s="601"/>
      <c r="E1869" s="602"/>
      <c r="F1869" s="910">
        <f t="shared" si="25"/>
        <v>0</v>
      </c>
      <c r="G1869" s="203"/>
      <c r="H1869" s="453"/>
      <c r="I1869" s="717"/>
      <c r="J1869" s="460"/>
    </row>
    <row r="1870" spans="1:10" ht="15" hidden="1" thickBot="1" x14ac:dyDescent="0.4">
      <c r="A1870" s="454"/>
      <c r="B1870" s="987"/>
      <c r="C1870" s="86"/>
      <c r="D1870" s="601"/>
      <c r="E1870" s="602"/>
      <c r="F1870" s="910">
        <f t="shared" si="25"/>
        <v>0</v>
      </c>
      <c r="G1870" s="203"/>
      <c r="H1870" s="453"/>
      <c r="I1870" s="717"/>
      <c r="J1870" s="460"/>
    </row>
    <row r="1871" spans="1:10" ht="15" hidden="1" thickBot="1" x14ac:dyDescent="0.4">
      <c r="A1871" s="454"/>
      <c r="B1871" s="987"/>
      <c r="C1871" s="86"/>
      <c r="D1871" s="601"/>
      <c r="E1871" s="602"/>
      <c r="F1871" s="910">
        <f t="shared" si="25"/>
        <v>0</v>
      </c>
      <c r="G1871" s="203"/>
      <c r="H1871" s="453"/>
      <c r="I1871" s="717"/>
      <c r="J1871" s="460"/>
    </row>
    <row r="1872" spans="1:10" ht="15" hidden="1" thickBot="1" x14ac:dyDescent="0.4">
      <c r="A1872" s="454"/>
      <c r="B1872" s="987"/>
      <c r="C1872" s="86"/>
      <c r="D1872" s="601"/>
      <c r="E1872" s="602"/>
      <c r="F1872" s="910">
        <f t="shared" si="25"/>
        <v>0</v>
      </c>
      <c r="G1872" s="203"/>
      <c r="H1872" s="453"/>
      <c r="I1872" s="717"/>
      <c r="J1872" s="460"/>
    </row>
    <row r="1873" spans="1:10" ht="15" hidden="1" thickBot="1" x14ac:dyDescent="0.4">
      <c r="A1873" s="454"/>
      <c r="B1873" s="987"/>
      <c r="C1873" s="86"/>
      <c r="D1873" s="601"/>
      <c r="E1873" s="602"/>
      <c r="F1873" s="910">
        <f t="shared" si="25"/>
        <v>0</v>
      </c>
      <c r="G1873" s="203"/>
      <c r="H1873" s="453"/>
      <c r="I1873" s="717"/>
      <c r="J1873" s="460"/>
    </row>
    <row r="1874" spans="1:10" ht="15" hidden="1" thickBot="1" x14ac:dyDescent="0.4">
      <c r="A1874" s="454"/>
      <c r="B1874" s="987"/>
      <c r="C1874" s="86"/>
      <c r="D1874" s="601"/>
      <c r="E1874" s="602"/>
      <c r="F1874" s="910">
        <f t="shared" si="25"/>
        <v>0</v>
      </c>
      <c r="G1874" s="203"/>
      <c r="H1874" s="453"/>
      <c r="I1874" s="717"/>
      <c r="J1874" s="460"/>
    </row>
    <row r="1875" spans="1:10" ht="15" hidden="1" thickBot="1" x14ac:dyDescent="0.4">
      <c r="A1875" s="454"/>
      <c r="B1875" s="987"/>
      <c r="C1875" s="86"/>
      <c r="D1875" s="601"/>
      <c r="E1875" s="602"/>
      <c r="F1875" s="910">
        <f t="shared" si="25"/>
        <v>0</v>
      </c>
      <c r="G1875" s="203"/>
      <c r="H1875" s="453"/>
      <c r="I1875" s="717"/>
      <c r="J1875" s="460"/>
    </row>
    <row r="1876" spans="1:10" ht="15" hidden="1" thickBot="1" x14ac:dyDescent="0.4">
      <c r="A1876" s="454"/>
      <c r="B1876" s="987"/>
      <c r="C1876" s="86"/>
      <c r="D1876" s="601"/>
      <c r="E1876" s="602"/>
      <c r="F1876" s="910">
        <f t="shared" si="25"/>
        <v>0</v>
      </c>
      <c r="G1876" s="203"/>
      <c r="H1876" s="453"/>
      <c r="I1876" s="717"/>
      <c r="J1876" s="460"/>
    </row>
    <row r="1877" spans="1:10" ht="15" hidden="1" thickBot="1" x14ac:dyDescent="0.4">
      <c r="A1877" s="454"/>
      <c r="B1877" s="987"/>
      <c r="C1877" s="86"/>
      <c r="D1877" s="601"/>
      <c r="E1877" s="602"/>
      <c r="F1877" s="910">
        <f t="shared" si="25"/>
        <v>0</v>
      </c>
      <c r="G1877" s="203"/>
      <c r="H1877" s="453"/>
      <c r="I1877" s="717"/>
      <c r="J1877" s="460"/>
    </row>
    <row r="1878" spans="1:10" ht="15" hidden="1" thickBot="1" x14ac:dyDescent="0.4">
      <c r="A1878" s="454"/>
      <c r="B1878" s="987"/>
      <c r="C1878" s="86"/>
      <c r="D1878" s="601"/>
      <c r="E1878" s="602"/>
      <c r="F1878" s="910">
        <f t="shared" si="25"/>
        <v>0</v>
      </c>
      <c r="G1878" s="203"/>
      <c r="H1878" s="453"/>
      <c r="I1878" s="717"/>
      <c r="J1878" s="460"/>
    </row>
    <row r="1879" spans="1:10" ht="15" hidden="1" thickBot="1" x14ac:dyDescent="0.4">
      <c r="A1879" s="454"/>
      <c r="B1879" s="987"/>
      <c r="C1879" s="86"/>
      <c r="D1879" s="601"/>
      <c r="E1879" s="602"/>
      <c r="F1879" s="910">
        <f t="shared" si="25"/>
        <v>0</v>
      </c>
      <c r="G1879" s="203"/>
      <c r="H1879" s="453"/>
      <c r="I1879" s="717"/>
      <c r="J1879" s="460"/>
    </row>
    <row r="1880" spans="1:10" ht="15" hidden="1" thickBot="1" x14ac:dyDescent="0.4">
      <c r="A1880" s="454"/>
      <c r="B1880" s="987"/>
      <c r="C1880" s="86"/>
      <c r="D1880" s="601"/>
      <c r="E1880" s="602"/>
      <c r="F1880" s="910">
        <f t="shared" si="25"/>
        <v>0</v>
      </c>
      <c r="G1880" s="203"/>
      <c r="H1880" s="453"/>
      <c r="I1880" s="717"/>
      <c r="J1880" s="460"/>
    </row>
    <row r="1881" spans="1:10" ht="15" hidden="1" thickBot="1" x14ac:dyDescent="0.4">
      <c r="A1881" s="454"/>
      <c r="B1881" s="987"/>
      <c r="C1881" s="86"/>
      <c r="D1881" s="601"/>
      <c r="E1881" s="602"/>
      <c r="F1881" s="910">
        <f t="shared" si="25"/>
        <v>0</v>
      </c>
      <c r="G1881" s="203"/>
      <c r="H1881" s="453"/>
      <c r="I1881" s="717"/>
      <c r="J1881" s="460"/>
    </row>
    <row r="1882" spans="1:10" ht="15" hidden="1" thickBot="1" x14ac:dyDescent="0.4">
      <c r="A1882" s="454"/>
      <c r="B1882" s="987"/>
      <c r="C1882" s="86"/>
      <c r="D1882" s="601"/>
      <c r="E1882" s="602"/>
      <c r="F1882" s="910">
        <f t="shared" si="25"/>
        <v>0</v>
      </c>
      <c r="G1882" s="203"/>
      <c r="H1882" s="453"/>
      <c r="I1882" s="717"/>
      <c r="J1882" s="460"/>
    </row>
    <row r="1883" spans="1:10" ht="15" hidden="1" thickBot="1" x14ac:dyDescent="0.4">
      <c r="A1883" s="454"/>
      <c r="B1883" s="987"/>
      <c r="C1883" s="86"/>
      <c r="D1883" s="601"/>
      <c r="E1883" s="602"/>
      <c r="F1883" s="910">
        <f t="shared" si="25"/>
        <v>0</v>
      </c>
      <c r="G1883" s="203"/>
      <c r="H1883" s="453"/>
      <c r="I1883" s="717"/>
      <c r="J1883" s="460"/>
    </row>
    <row r="1884" spans="1:10" ht="15" hidden="1" thickBot="1" x14ac:dyDescent="0.4">
      <c r="A1884" s="454"/>
      <c r="B1884" s="987"/>
      <c r="C1884" s="86"/>
      <c r="D1884" s="601"/>
      <c r="E1884" s="602"/>
      <c r="F1884" s="910">
        <f t="shared" si="25"/>
        <v>0</v>
      </c>
      <c r="G1884" s="203"/>
      <c r="H1884" s="453"/>
      <c r="I1884" s="717"/>
      <c r="J1884" s="460"/>
    </row>
    <row r="1885" spans="1:10" ht="15" hidden="1" thickBot="1" x14ac:dyDescent="0.4">
      <c r="A1885" s="454"/>
      <c r="B1885" s="987"/>
      <c r="C1885" s="86"/>
      <c r="D1885" s="601"/>
      <c r="E1885" s="602"/>
      <c r="F1885" s="910">
        <f t="shared" si="25"/>
        <v>0</v>
      </c>
      <c r="G1885" s="203"/>
      <c r="H1885" s="453"/>
      <c r="I1885" s="717"/>
      <c r="J1885" s="460"/>
    </row>
    <row r="1886" spans="1:10" ht="15" hidden="1" thickBot="1" x14ac:dyDescent="0.4">
      <c r="A1886" s="454"/>
      <c r="B1886" s="987"/>
      <c r="C1886" s="86"/>
      <c r="D1886" s="601"/>
      <c r="E1886" s="602"/>
      <c r="F1886" s="910">
        <f t="shared" si="25"/>
        <v>0</v>
      </c>
      <c r="G1886" s="203"/>
      <c r="H1886" s="453"/>
      <c r="I1886" s="717"/>
      <c r="J1886" s="460"/>
    </row>
    <row r="1887" spans="1:10" ht="15" hidden="1" thickBot="1" x14ac:dyDescent="0.4">
      <c r="A1887" s="454"/>
      <c r="B1887" s="987"/>
      <c r="C1887" s="86"/>
      <c r="D1887" s="601"/>
      <c r="E1887" s="602"/>
      <c r="F1887" s="910">
        <f t="shared" si="25"/>
        <v>0</v>
      </c>
      <c r="G1887" s="203"/>
      <c r="H1887" s="453"/>
      <c r="I1887" s="717"/>
      <c r="J1887" s="460"/>
    </row>
    <row r="1888" spans="1:10" ht="15" hidden="1" thickBot="1" x14ac:dyDescent="0.4">
      <c r="A1888" s="454"/>
      <c r="B1888" s="987"/>
      <c r="C1888" s="86"/>
      <c r="D1888" s="601"/>
      <c r="E1888" s="602"/>
      <c r="F1888" s="910">
        <f t="shared" si="25"/>
        <v>0</v>
      </c>
      <c r="G1888" s="203"/>
      <c r="H1888" s="453"/>
      <c r="I1888" s="717"/>
      <c r="J1888" s="460"/>
    </row>
    <row r="1889" spans="1:10" ht="15" hidden="1" thickBot="1" x14ac:dyDescent="0.4">
      <c r="A1889" s="454"/>
      <c r="B1889" s="987"/>
      <c r="C1889" s="86"/>
      <c r="D1889" s="601"/>
      <c r="E1889" s="602"/>
      <c r="F1889" s="910">
        <f t="shared" si="25"/>
        <v>0</v>
      </c>
      <c r="G1889" s="203"/>
      <c r="H1889" s="453"/>
      <c r="I1889" s="717"/>
      <c r="J1889" s="460"/>
    </row>
    <row r="1890" spans="1:10" ht="15" hidden="1" thickBot="1" x14ac:dyDescent="0.4">
      <c r="A1890" s="454"/>
      <c r="B1890" s="987"/>
      <c r="C1890" s="86"/>
      <c r="D1890" s="601"/>
      <c r="E1890" s="602"/>
      <c r="F1890" s="910">
        <f t="shared" si="25"/>
        <v>0</v>
      </c>
      <c r="G1890" s="203"/>
      <c r="H1890" s="453"/>
      <c r="I1890" s="717"/>
      <c r="J1890" s="460"/>
    </row>
    <row r="1891" spans="1:10" ht="15" hidden="1" thickBot="1" x14ac:dyDescent="0.4">
      <c r="A1891" s="454"/>
      <c r="B1891" s="987"/>
      <c r="C1891" s="86"/>
      <c r="D1891" s="601"/>
      <c r="E1891" s="602"/>
      <c r="F1891" s="910">
        <f t="shared" si="25"/>
        <v>0</v>
      </c>
      <c r="G1891" s="203"/>
      <c r="H1891" s="453"/>
      <c r="I1891" s="717"/>
      <c r="J1891" s="460"/>
    </row>
    <row r="1892" spans="1:10" ht="15" hidden="1" thickBot="1" x14ac:dyDescent="0.4">
      <c r="A1892" s="454"/>
      <c r="B1892" s="987"/>
      <c r="C1892" s="86"/>
      <c r="D1892" s="601"/>
      <c r="E1892" s="602"/>
      <c r="F1892" s="910">
        <f t="shared" si="25"/>
        <v>0</v>
      </c>
      <c r="G1892" s="203"/>
      <c r="H1892" s="453"/>
      <c r="I1892" s="717"/>
      <c r="J1892" s="460"/>
    </row>
    <row r="1893" spans="1:10" ht="15" hidden="1" thickBot="1" x14ac:dyDescent="0.4">
      <c r="A1893" s="454"/>
      <c r="B1893" s="987"/>
      <c r="C1893" s="86"/>
      <c r="D1893" s="601"/>
      <c r="E1893" s="602"/>
      <c r="F1893" s="910">
        <f t="shared" si="25"/>
        <v>0</v>
      </c>
      <c r="G1893" s="203"/>
      <c r="H1893" s="453"/>
      <c r="I1893" s="717"/>
      <c r="J1893" s="460"/>
    </row>
    <row r="1894" spans="1:10" ht="15" hidden="1" thickBot="1" x14ac:dyDescent="0.4">
      <c r="A1894" s="454"/>
      <c r="B1894" s="987"/>
      <c r="C1894" s="86"/>
      <c r="D1894" s="601"/>
      <c r="E1894" s="602"/>
      <c r="F1894" s="910">
        <f t="shared" si="25"/>
        <v>0</v>
      </c>
      <c r="G1894" s="203"/>
      <c r="H1894" s="453"/>
      <c r="I1894" s="717"/>
      <c r="J1894" s="460"/>
    </row>
    <row r="1895" spans="1:10" ht="15" hidden="1" thickBot="1" x14ac:dyDescent="0.4">
      <c r="A1895" s="454"/>
      <c r="B1895" s="987"/>
      <c r="C1895" s="86"/>
      <c r="D1895" s="601"/>
      <c r="E1895" s="602"/>
      <c r="F1895" s="910">
        <f t="shared" si="25"/>
        <v>0</v>
      </c>
      <c r="G1895" s="203"/>
      <c r="H1895" s="453"/>
      <c r="I1895" s="717"/>
      <c r="J1895" s="460"/>
    </row>
    <row r="1896" spans="1:10" ht="15" hidden="1" thickBot="1" x14ac:dyDescent="0.4">
      <c r="A1896" s="454"/>
      <c r="B1896" s="987"/>
      <c r="C1896" s="86"/>
      <c r="D1896" s="601"/>
      <c r="E1896" s="602"/>
      <c r="F1896" s="910">
        <f t="shared" si="25"/>
        <v>0</v>
      </c>
      <c r="G1896" s="203"/>
      <c r="H1896" s="453"/>
      <c r="I1896" s="717"/>
      <c r="J1896" s="460"/>
    </row>
    <row r="1897" spans="1:10" ht="15" hidden="1" thickBot="1" x14ac:dyDescent="0.4">
      <c r="A1897" s="454"/>
      <c r="B1897" s="987"/>
      <c r="C1897" s="86"/>
      <c r="D1897" s="601"/>
      <c r="E1897" s="602"/>
      <c r="F1897" s="910">
        <f t="shared" si="25"/>
        <v>0</v>
      </c>
      <c r="G1897" s="203"/>
      <c r="H1897" s="453"/>
      <c r="I1897" s="717"/>
      <c r="J1897" s="460"/>
    </row>
    <row r="1898" spans="1:10" ht="15" hidden="1" thickBot="1" x14ac:dyDescent="0.4">
      <c r="A1898" s="454"/>
      <c r="B1898" s="987"/>
      <c r="C1898" s="86"/>
      <c r="D1898" s="601"/>
      <c r="E1898" s="602"/>
      <c r="F1898" s="910">
        <f t="shared" si="25"/>
        <v>0</v>
      </c>
      <c r="G1898" s="203"/>
      <c r="H1898" s="453"/>
      <c r="I1898" s="717"/>
      <c r="J1898" s="460"/>
    </row>
    <row r="1899" spans="1:10" ht="15" hidden="1" thickBot="1" x14ac:dyDescent="0.4">
      <c r="A1899" s="454"/>
      <c r="B1899" s="987"/>
      <c r="C1899" s="86"/>
      <c r="D1899" s="601"/>
      <c r="E1899" s="602"/>
      <c r="F1899" s="910">
        <f t="shared" si="25"/>
        <v>0</v>
      </c>
      <c r="G1899" s="203"/>
      <c r="H1899" s="453"/>
      <c r="I1899" s="717"/>
      <c r="J1899" s="460"/>
    </row>
    <row r="1900" spans="1:10" ht="15" hidden="1" thickBot="1" x14ac:dyDescent="0.4">
      <c r="A1900" s="454"/>
      <c r="B1900" s="987"/>
      <c r="C1900" s="86"/>
      <c r="D1900" s="601"/>
      <c r="E1900" s="602"/>
      <c r="F1900" s="910">
        <f t="shared" si="25"/>
        <v>0</v>
      </c>
      <c r="G1900" s="203"/>
      <c r="H1900" s="453"/>
      <c r="I1900" s="717"/>
      <c r="J1900" s="460"/>
    </row>
    <row r="1901" spans="1:10" ht="15" hidden="1" thickBot="1" x14ac:dyDescent="0.4">
      <c r="A1901" s="454"/>
      <c r="B1901" s="987"/>
      <c r="C1901" s="86"/>
      <c r="D1901" s="601"/>
      <c r="E1901" s="602"/>
      <c r="F1901" s="910">
        <f t="shared" si="25"/>
        <v>0</v>
      </c>
      <c r="G1901" s="203"/>
      <c r="H1901" s="453"/>
      <c r="I1901" s="717"/>
      <c r="J1901" s="460"/>
    </row>
    <row r="1902" spans="1:10" ht="15" hidden="1" thickBot="1" x14ac:dyDescent="0.4">
      <c r="A1902" s="454"/>
      <c r="B1902" s="987"/>
      <c r="C1902" s="86"/>
      <c r="D1902" s="601"/>
      <c r="E1902" s="602"/>
      <c r="F1902" s="910">
        <f t="shared" si="25"/>
        <v>0</v>
      </c>
      <c r="G1902" s="203"/>
      <c r="H1902" s="453"/>
      <c r="I1902" s="717"/>
      <c r="J1902" s="460"/>
    </row>
    <row r="1903" spans="1:10" ht="15" hidden="1" thickBot="1" x14ac:dyDescent="0.4">
      <c r="A1903" s="454"/>
      <c r="B1903" s="987"/>
      <c r="C1903" s="86"/>
      <c r="D1903" s="601"/>
      <c r="E1903" s="602"/>
      <c r="F1903" s="910">
        <f t="shared" si="25"/>
        <v>0</v>
      </c>
      <c r="G1903" s="203"/>
      <c r="H1903" s="453"/>
      <c r="I1903" s="717"/>
      <c r="J1903" s="460"/>
    </row>
    <row r="1904" spans="1:10" ht="15" hidden="1" thickBot="1" x14ac:dyDescent="0.4">
      <c r="A1904" s="454"/>
      <c r="B1904" s="987"/>
      <c r="C1904" s="86"/>
      <c r="D1904" s="601"/>
      <c r="E1904" s="602"/>
      <c r="F1904" s="910">
        <f t="shared" si="25"/>
        <v>0</v>
      </c>
      <c r="G1904" s="203"/>
      <c r="H1904" s="453"/>
      <c r="I1904" s="717"/>
      <c r="J1904" s="460"/>
    </row>
    <row r="1905" spans="1:10" ht="15" hidden="1" thickBot="1" x14ac:dyDescent="0.4">
      <c r="A1905" s="454"/>
      <c r="B1905" s="987"/>
      <c r="C1905" s="86"/>
      <c r="D1905" s="601"/>
      <c r="E1905" s="602"/>
      <c r="F1905" s="910">
        <f t="shared" si="25"/>
        <v>0</v>
      </c>
      <c r="G1905" s="203"/>
      <c r="H1905" s="453"/>
      <c r="I1905" s="717"/>
      <c r="J1905" s="460"/>
    </row>
    <row r="1906" spans="1:10" ht="15" hidden="1" thickBot="1" x14ac:dyDescent="0.4">
      <c r="A1906" s="454"/>
      <c r="B1906" s="987"/>
      <c r="C1906" s="86"/>
      <c r="D1906" s="601"/>
      <c r="E1906" s="602"/>
      <c r="F1906" s="910">
        <f t="shared" si="25"/>
        <v>0</v>
      </c>
      <c r="G1906" s="203"/>
      <c r="H1906" s="453"/>
      <c r="I1906" s="717"/>
      <c r="J1906" s="460"/>
    </row>
    <row r="1907" spans="1:10" ht="15" hidden="1" thickBot="1" x14ac:dyDescent="0.4">
      <c r="A1907" s="454"/>
      <c r="B1907" s="987"/>
      <c r="C1907" s="86"/>
      <c r="D1907" s="601"/>
      <c r="E1907" s="602"/>
      <c r="F1907" s="910">
        <f t="shared" si="25"/>
        <v>0</v>
      </c>
      <c r="G1907" s="203"/>
      <c r="H1907" s="453"/>
      <c r="I1907" s="717"/>
      <c r="J1907" s="460"/>
    </row>
    <row r="1908" spans="1:10" ht="15" hidden="1" thickBot="1" x14ac:dyDescent="0.4">
      <c r="A1908" s="454"/>
      <c r="B1908" s="987"/>
      <c r="C1908" s="86"/>
      <c r="D1908" s="601"/>
      <c r="E1908" s="602"/>
      <c r="F1908" s="910">
        <f t="shared" si="25"/>
        <v>0</v>
      </c>
      <c r="G1908" s="203"/>
      <c r="H1908" s="453"/>
      <c r="I1908" s="717"/>
      <c r="J1908" s="460"/>
    </row>
    <row r="1909" spans="1:10" ht="15" hidden="1" thickBot="1" x14ac:dyDescent="0.4">
      <c r="A1909" s="454"/>
      <c r="B1909" s="987"/>
      <c r="C1909" s="86"/>
      <c r="D1909" s="601"/>
      <c r="E1909" s="602"/>
      <c r="F1909" s="910">
        <f t="shared" si="25"/>
        <v>0</v>
      </c>
      <c r="G1909" s="203"/>
      <c r="H1909" s="453"/>
      <c r="I1909" s="717"/>
      <c r="J1909" s="460"/>
    </row>
    <row r="1910" spans="1:10" ht="15" hidden="1" thickBot="1" x14ac:dyDescent="0.4">
      <c r="A1910" s="454"/>
      <c r="B1910" s="987"/>
      <c r="C1910" s="86"/>
      <c r="D1910" s="601"/>
      <c r="E1910" s="602"/>
      <c r="F1910" s="910">
        <f t="shared" si="25"/>
        <v>0</v>
      </c>
      <c r="G1910" s="203"/>
      <c r="H1910" s="453"/>
      <c r="I1910" s="717"/>
      <c r="J1910" s="460"/>
    </row>
    <row r="1911" spans="1:10" ht="15" hidden="1" thickBot="1" x14ac:dyDescent="0.4">
      <c r="A1911" s="454"/>
      <c r="B1911" s="987"/>
      <c r="C1911" s="86"/>
      <c r="D1911" s="601"/>
      <c r="E1911" s="602"/>
      <c r="F1911" s="910">
        <f t="shared" si="25"/>
        <v>0</v>
      </c>
      <c r="G1911" s="203"/>
      <c r="H1911" s="453"/>
      <c r="I1911" s="717"/>
      <c r="J1911" s="460"/>
    </row>
    <row r="1912" spans="1:10" ht="15" hidden="1" thickBot="1" x14ac:dyDescent="0.4">
      <c r="A1912" s="454"/>
      <c r="B1912" s="987"/>
      <c r="C1912" s="86"/>
      <c r="D1912" s="601"/>
      <c r="E1912" s="602"/>
      <c r="F1912" s="910">
        <f t="shared" si="25"/>
        <v>0</v>
      </c>
      <c r="G1912" s="203"/>
      <c r="H1912" s="453"/>
      <c r="I1912" s="717"/>
      <c r="J1912" s="460"/>
    </row>
    <row r="1913" spans="1:10" ht="15" hidden="1" thickBot="1" x14ac:dyDescent="0.4">
      <c r="A1913" s="454"/>
      <c r="B1913" s="987"/>
      <c r="C1913" s="86"/>
      <c r="D1913" s="601"/>
      <c r="E1913" s="602"/>
      <c r="F1913" s="910">
        <f t="shared" si="25"/>
        <v>0</v>
      </c>
      <c r="G1913" s="203"/>
      <c r="H1913" s="453"/>
      <c r="I1913" s="717"/>
      <c r="J1913" s="460"/>
    </row>
    <row r="1914" spans="1:10" ht="15" hidden="1" thickBot="1" x14ac:dyDescent="0.4">
      <c r="A1914" s="454"/>
      <c r="B1914" s="987"/>
      <c r="C1914" s="86"/>
      <c r="D1914" s="601"/>
      <c r="E1914" s="602"/>
      <c r="F1914" s="910">
        <f t="shared" ref="F1914:F1933" si="26">D1914+E1914</f>
        <v>0</v>
      </c>
      <c r="G1914" s="203"/>
      <c r="H1914" s="453"/>
      <c r="I1914" s="717"/>
      <c r="J1914" s="460"/>
    </row>
    <row r="1915" spans="1:10" ht="15" hidden="1" thickBot="1" x14ac:dyDescent="0.4">
      <c r="A1915" s="454"/>
      <c r="B1915" s="987"/>
      <c r="C1915" s="86"/>
      <c r="D1915" s="601"/>
      <c r="E1915" s="602"/>
      <c r="F1915" s="910">
        <f t="shared" si="26"/>
        <v>0</v>
      </c>
      <c r="G1915" s="203"/>
      <c r="H1915" s="453"/>
      <c r="I1915" s="717"/>
      <c r="J1915" s="460"/>
    </row>
    <row r="1916" spans="1:10" ht="15" hidden="1" thickBot="1" x14ac:dyDescent="0.4">
      <c r="A1916" s="454"/>
      <c r="B1916" s="987"/>
      <c r="C1916" s="86"/>
      <c r="D1916" s="601"/>
      <c r="E1916" s="602"/>
      <c r="F1916" s="910">
        <f t="shared" si="26"/>
        <v>0</v>
      </c>
      <c r="G1916" s="203"/>
      <c r="H1916" s="453"/>
      <c r="I1916" s="717"/>
      <c r="J1916" s="460"/>
    </row>
    <row r="1917" spans="1:10" ht="15" hidden="1" thickBot="1" x14ac:dyDescent="0.4">
      <c r="A1917" s="454"/>
      <c r="B1917" s="987"/>
      <c r="C1917" s="86"/>
      <c r="D1917" s="601"/>
      <c r="E1917" s="602"/>
      <c r="F1917" s="910">
        <f t="shared" si="26"/>
        <v>0</v>
      </c>
      <c r="G1917" s="203"/>
      <c r="H1917" s="453"/>
      <c r="I1917" s="717"/>
      <c r="J1917" s="460"/>
    </row>
    <row r="1918" spans="1:10" ht="15" hidden="1" thickBot="1" x14ac:dyDescent="0.4">
      <c r="A1918" s="454"/>
      <c r="B1918" s="987"/>
      <c r="C1918" s="86"/>
      <c r="D1918" s="601"/>
      <c r="E1918" s="602"/>
      <c r="F1918" s="910">
        <f t="shared" si="26"/>
        <v>0</v>
      </c>
      <c r="G1918" s="203"/>
      <c r="H1918" s="453"/>
      <c r="I1918" s="717"/>
      <c r="J1918" s="460"/>
    </row>
    <row r="1919" spans="1:10" ht="15" hidden="1" thickBot="1" x14ac:dyDescent="0.4">
      <c r="A1919" s="454"/>
      <c r="B1919" s="987"/>
      <c r="C1919" s="86"/>
      <c r="D1919" s="601"/>
      <c r="E1919" s="602"/>
      <c r="F1919" s="910">
        <f t="shared" si="26"/>
        <v>0</v>
      </c>
      <c r="G1919" s="203"/>
      <c r="H1919" s="453"/>
      <c r="I1919" s="717"/>
      <c r="J1919" s="460"/>
    </row>
    <row r="1920" spans="1:10" ht="15" hidden="1" thickBot="1" x14ac:dyDescent="0.4">
      <c r="A1920" s="454"/>
      <c r="B1920" s="987"/>
      <c r="C1920" s="86"/>
      <c r="D1920" s="601"/>
      <c r="E1920" s="602"/>
      <c r="F1920" s="910">
        <f t="shared" si="26"/>
        <v>0</v>
      </c>
      <c r="G1920" s="203"/>
      <c r="H1920" s="453"/>
      <c r="I1920" s="717"/>
      <c r="J1920" s="460"/>
    </row>
    <row r="1921" spans="1:10" ht="15" hidden="1" thickBot="1" x14ac:dyDescent="0.4">
      <c r="A1921" s="454"/>
      <c r="B1921" s="987"/>
      <c r="C1921" s="86"/>
      <c r="D1921" s="601"/>
      <c r="E1921" s="602"/>
      <c r="F1921" s="910">
        <f t="shared" si="26"/>
        <v>0</v>
      </c>
      <c r="G1921" s="203"/>
      <c r="H1921" s="453"/>
      <c r="I1921" s="717"/>
      <c r="J1921" s="460"/>
    </row>
    <row r="1922" spans="1:10" ht="15" hidden="1" thickBot="1" x14ac:dyDescent="0.4">
      <c r="A1922" s="454"/>
      <c r="B1922" s="987"/>
      <c r="C1922" s="86"/>
      <c r="D1922" s="601"/>
      <c r="E1922" s="602"/>
      <c r="F1922" s="910">
        <f t="shared" si="26"/>
        <v>0</v>
      </c>
      <c r="G1922" s="203"/>
      <c r="H1922" s="453"/>
      <c r="I1922" s="717"/>
      <c r="J1922" s="460"/>
    </row>
    <row r="1923" spans="1:10" ht="15" hidden="1" thickBot="1" x14ac:dyDescent="0.4">
      <c r="A1923" s="454"/>
      <c r="B1923" s="987"/>
      <c r="C1923" s="86"/>
      <c r="D1923" s="601"/>
      <c r="E1923" s="602"/>
      <c r="F1923" s="910">
        <f t="shared" si="26"/>
        <v>0</v>
      </c>
      <c r="G1923" s="203"/>
      <c r="H1923" s="453"/>
      <c r="I1923" s="717"/>
      <c r="J1923" s="460"/>
    </row>
    <row r="1924" spans="1:10" ht="15" hidden="1" thickBot="1" x14ac:dyDescent="0.4">
      <c r="A1924" s="454"/>
      <c r="B1924" s="987"/>
      <c r="C1924" s="86"/>
      <c r="D1924" s="601"/>
      <c r="E1924" s="602"/>
      <c r="F1924" s="910">
        <f t="shared" si="26"/>
        <v>0</v>
      </c>
      <c r="G1924" s="203"/>
      <c r="H1924" s="453"/>
      <c r="I1924" s="717"/>
      <c r="J1924" s="460"/>
    </row>
    <row r="1925" spans="1:10" ht="15" hidden="1" thickBot="1" x14ac:dyDescent="0.4">
      <c r="A1925" s="454"/>
      <c r="B1925" s="987"/>
      <c r="C1925" s="86"/>
      <c r="D1925" s="601"/>
      <c r="E1925" s="602"/>
      <c r="F1925" s="910">
        <f t="shared" si="26"/>
        <v>0</v>
      </c>
      <c r="G1925" s="203"/>
      <c r="H1925" s="453"/>
      <c r="I1925" s="717"/>
      <c r="J1925" s="460"/>
    </row>
    <row r="1926" spans="1:10" ht="15" hidden="1" thickBot="1" x14ac:dyDescent="0.4">
      <c r="A1926" s="454"/>
      <c r="B1926" s="987"/>
      <c r="C1926" s="86"/>
      <c r="D1926" s="601"/>
      <c r="E1926" s="602"/>
      <c r="F1926" s="910">
        <f t="shared" si="26"/>
        <v>0</v>
      </c>
      <c r="G1926" s="203"/>
      <c r="H1926" s="453"/>
      <c r="I1926" s="717"/>
      <c r="J1926" s="460"/>
    </row>
    <row r="1927" spans="1:10" ht="15" hidden="1" thickBot="1" x14ac:dyDescent="0.4">
      <c r="A1927" s="454"/>
      <c r="B1927" s="987"/>
      <c r="C1927" s="86"/>
      <c r="D1927" s="601"/>
      <c r="E1927" s="602"/>
      <c r="F1927" s="910">
        <f t="shared" si="26"/>
        <v>0</v>
      </c>
      <c r="G1927" s="203"/>
      <c r="H1927" s="453"/>
      <c r="I1927" s="717"/>
      <c r="J1927" s="460"/>
    </row>
    <row r="1928" spans="1:10" ht="15" hidden="1" thickBot="1" x14ac:dyDescent="0.4">
      <c r="A1928" s="454"/>
      <c r="B1928" s="987"/>
      <c r="C1928" s="86"/>
      <c r="D1928" s="601"/>
      <c r="E1928" s="602"/>
      <c r="F1928" s="910">
        <f t="shared" si="26"/>
        <v>0</v>
      </c>
      <c r="G1928" s="203"/>
      <c r="H1928" s="453"/>
      <c r="I1928" s="717"/>
      <c r="J1928" s="460"/>
    </row>
    <row r="1929" spans="1:10" ht="15" hidden="1" thickBot="1" x14ac:dyDescent="0.4">
      <c r="A1929" s="454"/>
      <c r="B1929" s="987"/>
      <c r="C1929" s="86"/>
      <c r="D1929" s="601"/>
      <c r="E1929" s="602"/>
      <c r="F1929" s="910">
        <f t="shared" si="26"/>
        <v>0</v>
      </c>
      <c r="G1929" s="203"/>
      <c r="H1929" s="453"/>
      <c r="I1929" s="717"/>
      <c r="J1929" s="460"/>
    </row>
    <row r="1930" spans="1:10" ht="15" hidden="1" thickBot="1" x14ac:dyDescent="0.4">
      <c r="A1930" s="454"/>
      <c r="B1930" s="987"/>
      <c r="C1930" s="86"/>
      <c r="D1930" s="601"/>
      <c r="E1930" s="602"/>
      <c r="F1930" s="910">
        <f t="shared" si="26"/>
        <v>0</v>
      </c>
      <c r="G1930" s="203"/>
      <c r="H1930" s="453"/>
      <c r="I1930" s="717"/>
      <c r="J1930" s="460"/>
    </row>
    <row r="1931" spans="1:10" ht="15" hidden="1" thickBot="1" x14ac:dyDescent="0.4">
      <c r="A1931" s="454"/>
      <c r="B1931" s="987"/>
      <c r="C1931" s="86"/>
      <c r="D1931" s="601"/>
      <c r="E1931" s="602"/>
      <c r="F1931" s="910">
        <f t="shared" si="26"/>
        <v>0</v>
      </c>
      <c r="G1931" s="203"/>
      <c r="H1931" s="453"/>
      <c r="I1931" s="717"/>
      <c r="J1931" s="460"/>
    </row>
    <row r="1932" spans="1:10" ht="15" hidden="1" thickBot="1" x14ac:dyDescent="0.4">
      <c r="A1932" s="454"/>
      <c r="B1932" s="987"/>
      <c r="C1932" s="86"/>
      <c r="D1932" s="601"/>
      <c r="E1932" s="602"/>
      <c r="F1932" s="910">
        <f t="shared" si="26"/>
        <v>0</v>
      </c>
      <c r="G1932" s="203"/>
      <c r="H1932" s="453"/>
      <c r="I1932" s="717"/>
      <c r="J1932" s="460"/>
    </row>
    <row r="1933" spans="1:10" ht="15" customHeight="1" thickBot="1" x14ac:dyDescent="0.4">
      <c r="A1933" s="454"/>
      <c r="B1933" s="987"/>
      <c r="C1933" s="112" t="s">
        <v>1180</v>
      </c>
      <c r="D1933" s="1000">
        <f>SUM(D1934:D2033)</f>
        <v>0</v>
      </c>
      <c r="E1933" s="1000">
        <f>SUM(E1934:E2033)</f>
        <v>0</v>
      </c>
      <c r="F1933" s="910">
        <f t="shared" si="26"/>
        <v>0</v>
      </c>
      <c r="G1933" s="203"/>
      <c r="H1933" s="453" t="s">
        <v>978</v>
      </c>
      <c r="I1933" s="718">
        <f>Form3!G43+Form3!H43</f>
        <v>0</v>
      </c>
      <c r="J1933" s="460"/>
    </row>
    <row r="1934" spans="1:10" ht="15" customHeight="1" x14ac:dyDescent="0.35">
      <c r="A1934" s="454"/>
      <c r="B1934" s="987"/>
      <c r="C1934" s="1500"/>
      <c r="D1934" s="601"/>
      <c r="E1934" s="602"/>
      <c r="F1934" s="910">
        <f>D1934+E1934</f>
        <v>0</v>
      </c>
      <c r="G1934" s="203"/>
      <c r="H1934" s="453"/>
      <c r="I1934" s="717"/>
      <c r="J1934" s="460"/>
    </row>
    <row r="1935" spans="1:10" ht="15" customHeight="1" x14ac:dyDescent="0.35">
      <c r="A1935" s="454"/>
      <c r="B1935" s="987"/>
      <c r="C1935" s="1500"/>
      <c r="D1935" s="601"/>
      <c r="E1935" s="602"/>
      <c r="F1935" s="910">
        <f t="shared" ref="F1935:F1998" si="27">D1935+E1935</f>
        <v>0</v>
      </c>
      <c r="G1935" s="203"/>
      <c r="H1935" s="453"/>
      <c r="I1935" s="717"/>
      <c r="J1935" s="460"/>
    </row>
    <row r="1936" spans="1:10" ht="15" customHeight="1" x14ac:dyDescent="0.35">
      <c r="A1936" s="454"/>
      <c r="B1936" s="987"/>
      <c r="C1936" s="1500"/>
      <c r="D1936" s="601"/>
      <c r="E1936" s="602"/>
      <c r="F1936" s="910">
        <f t="shared" si="27"/>
        <v>0</v>
      </c>
      <c r="G1936" s="203"/>
      <c r="H1936" s="453"/>
      <c r="I1936" s="717"/>
      <c r="J1936" s="460"/>
    </row>
    <row r="1937" spans="1:10" ht="15" customHeight="1" x14ac:dyDescent="0.35">
      <c r="A1937" s="454"/>
      <c r="B1937" s="987"/>
      <c r="C1937" s="1500"/>
      <c r="D1937" s="601"/>
      <c r="E1937" s="602"/>
      <c r="F1937" s="910">
        <f t="shared" si="27"/>
        <v>0</v>
      </c>
      <c r="G1937" s="203"/>
      <c r="H1937" s="453"/>
      <c r="I1937" s="717"/>
      <c r="J1937" s="460"/>
    </row>
    <row r="1938" spans="1:10" ht="15" customHeight="1" x14ac:dyDescent="0.35">
      <c r="A1938" s="454"/>
      <c r="B1938" s="987"/>
      <c r="C1938" s="1500"/>
      <c r="D1938" s="601"/>
      <c r="E1938" s="602"/>
      <c r="F1938" s="910">
        <f t="shared" si="27"/>
        <v>0</v>
      </c>
      <c r="G1938" s="203"/>
      <c r="H1938" s="453"/>
      <c r="I1938" s="717"/>
      <c r="J1938" s="460"/>
    </row>
    <row r="1939" spans="1:10" ht="15" customHeight="1" x14ac:dyDescent="0.35">
      <c r="A1939" s="454"/>
      <c r="B1939" s="987"/>
      <c r="C1939" s="1500"/>
      <c r="D1939" s="601"/>
      <c r="E1939" s="602"/>
      <c r="F1939" s="910">
        <f t="shared" si="27"/>
        <v>0</v>
      </c>
      <c r="G1939" s="203"/>
      <c r="H1939" s="453"/>
      <c r="I1939" s="717"/>
      <c r="J1939" s="460"/>
    </row>
    <row r="1940" spans="1:10" ht="15" customHeight="1" x14ac:dyDescent="0.35">
      <c r="A1940" s="454"/>
      <c r="B1940" s="987"/>
      <c r="C1940" s="1500"/>
      <c r="D1940" s="601"/>
      <c r="E1940" s="602"/>
      <c r="F1940" s="910">
        <f t="shared" si="27"/>
        <v>0</v>
      </c>
      <c r="G1940" s="203"/>
      <c r="H1940" s="453"/>
      <c r="I1940" s="717"/>
      <c r="J1940" s="460"/>
    </row>
    <row r="1941" spans="1:10" ht="15" customHeight="1" x14ac:dyDescent="0.35">
      <c r="A1941" s="454"/>
      <c r="B1941" s="987"/>
      <c r="C1941" s="1500"/>
      <c r="D1941" s="601"/>
      <c r="E1941" s="602"/>
      <c r="F1941" s="910">
        <f t="shared" si="27"/>
        <v>0</v>
      </c>
      <c r="G1941" s="203"/>
      <c r="H1941" s="453"/>
      <c r="I1941" s="717"/>
      <c r="J1941" s="460"/>
    </row>
    <row r="1942" spans="1:10" ht="15" customHeight="1" x14ac:dyDescent="0.35">
      <c r="A1942" s="454"/>
      <c r="B1942" s="987"/>
      <c r="C1942" s="1500"/>
      <c r="D1942" s="601"/>
      <c r="E1942" s="602"/>
      <c r="F1942" s="910">
        <f t="shared" si="27"/>
        <v>0</v>
      </c>
      <c r="G1942" s="203"/>
      <c r="H1942" s="453"/>
      <c r="I1942" s="717"/>
      <c r="J1942" s="460"/>
    </row>
    <row r="1943" spans="1:10" ht="15" customHeight="1" x14ac:dyDescent="0.35">
      <c r="A1943" s="454"/>
      <c r="B1943" s="987"/>
      <c r="C1943" s="1500"/>
      <c r="D1943" s="601"/>
      <c r="E1943" s="602"/>
      <c r="F1943" s="910">
        <f t="shared" si="27"/>
        <v>0</v>
      </c>
      <c r="G1943" s="203"/>
      <c r="H1943" s="453"/>
      <c r="I1943" s="717"/>
      <c r="J1943" s="460"/>
    </row>
    <row r="1944" spans="1:10" ht="15" hidden="1" thickBot="1" x14ac:dyDescent="0.4">
      <c r="A1944" s="454"/>
      <c r="B1944" s="201"/>
      <c r="C1944" s="86"/>
      <c r="D1944" s="215"/>
      <c r="E1944" s="216"/>
      <c r="F1944" s="995">
        <f t="shared" si="27"/>
        <v>0</v>
      </c>
      <c r="G1944" s="203"/>
      <c r="H1944" s="453"/>
      <c r="I1944" s="717"/>
      <c r="J1944" s="460"/>
    </row>
    <row r="1945" spans="1:10" ht="15" hidden="1" thickBot="1" x14ac:dyDescent="0.4">
      <c r="A1945" s="454"/>
      <c r="B1945" s="201"/>
      <c r="C1945" s="86"/>
      <c r="D1945" s="215"/>
      <c r="E1945" s="216"/>
      <c r="F1945" s="995">
        <f t="shared" si="27"/>
        <v>0</v>
      </c>
      <c r="G1945" s="203"/>
      <c r="H1945" s="453"/>
      <c r="I1945" s="717"/>
      <c r="J1945" s="460"/>
    </row>
    <row r="1946" spans="1:10" ht="15" hidden="1" thickBot="1" x14ac:dyDescent="0.4">
      <c r="A1946" s="454"/>
      <c r="B1946" s="201"/>
      <c r="C1946" s="86"/>
      <c r="D1946" s="215"/>
      <c r="E1946" s="216"/>
      <c r="F1946" s="995">
        <f t="shared" si="27"/>
        <v>0</v>
      </c>
      <c r="G1946" s="203"/>
      <c r="H1946" s="453"/>
      <c r="I1946" s="717"/>
      <c r="J1946" s="460"/>
    </row>
    <row r="1947" spans="1:10" ht="15" hidden="1" thickBot="1" x14ac:dyDescent="0.4">
      <c r="A1947" s="454"/>
      <c r="B1947" s="201"/>
      <c r="C1947" s="86"/>
      <c r="D1947" s="215"/>
      <c r="E1947" s="216"/>
      <c r="F1947" s="995">
        <f t="shared" si="27"/>
        <v>0</v>
      </c>
      <c r="G1947" s="203"/>
      <c r="H1947" s="453"/>
      <c r="I1947" s="717"/>
      <c r="J1947" s="460"/>
    </row>
    <row r="1948" spans="1:10" ht="15" hidden="1" thickBot="1" x14ac:dyDescent="0.4">
      <c r="A1948" s="454"/>
      <c r="B1948" s="201"/>
      <c r="C1948" s="86"/>
      <c r="D1948" s="215"/>
      <c r="E1948" s="216"/>
      <c r="F1948" s="995">
        <f t="shared" si="27"/>
        <v>0</v>
      </c>
      <c r="G1948" s="203"/>
      <c r="H1948" s="453"/>
      <c r="I1948" s="717"/>
      <c r="J1948" s="460"/>
    </row>
    <row r="1949" spans="1:10" ht="15" hidden="1" thickBot="1" x14ac:dyDescent="0.4">
      <c r="A1949" s="454"/>
      <c r="B1949" s="201"/>
      <c r="C1949" s="86"/>
      <c r="D1949" s="215"/>
      <c r="E1949" s="216"/>
      <c r="F1949" s="995">
        <f t="shared" si="27"/>
        <v>0</v>
      </c>
      <c r="G1949" s="203"/>
      <c r="H1949" s="453"/>
      <c r="I1949" s="717"/>
      <c r="J1949" s="460"/>
    </row>
    <row r="1950" spans="1:10" ht="15" hidden="1" thickBot="1" x14ac:dyDescent="0.4">
      <c r="A1950" s="454"/>
      <c r="B1950" s="201"/>
      <c r="C1950" s="86"/>
      <c r="D1950" s="215"/>
      <c r="E1950" s="216"/>
      <c r="F1950" s="995">
        <f t="shared" si="27"/>
        <v>0</v>
      </c>
      <c r="G1950" s="203"/>
      <c r="H1950" s="453"/>
      <c r="I1950" s="717"/>
      <c r="J1950" s="460"/>
    </row>
    <row r="1951" spans="1:10" ht="15" hidden="1" thickBot="1" x14ac:dyDescent="0.4">
      <c r="A1951" s="454"/>
      <c r="B1951" s="201"/>
      <c r="C1951" s="86"/>
      <c r="D1951" s="215"/>
      <c r="E1951" s="216"/>
      <c r="F1951" s="995">
        <f t="shared" si="27"/>
        <v>0</v>
      </c>
      <c r="G1951" s="203"/>
      <c r="H1951" s="453"/>
      <c r="I1951" s="717"/>
      <c r="J1951" s="460"/>
    </row>
    <row r="1952" spans="1:10" ht="15" hidden="1" thickBot="1" x14ac:dyDescent="0.4">
      <c r="A1952" s="454"/>
      <c r="B1952" s="201"/>
      <c r="C1952" s="86"/>
      <c r="D1952" s="215"/>
      <c r="E1952" s="216"/>
      <c r="F1952" s="995">
        <f t="shared" si="27"/>
        <v>0</v>
      </c>
      <c r="G1952" s="203"/>
      <c r="H1952" s="453"/>
      <c r="I1952" s="717"/>
      <c r="J1952" s="460"/>
    </row>
    <row r="1953" spans="1:10" ht="15" hidden="1" thickBot="1" x14ac:dyDescent="0.4">
      <c r="A1953" s="454"/>
      <c r="B1953" s="201"/>
      <c r="C1953" s="86"/>
      <c r="D1953" s="215"/>
      <c r="E1953" s="216"/>
      <c r="F1953" s="995">
        <f t="shared" si="27"/>
        <v>0</v>
      </c>
      <c r="G1953" s="203"/>
      <c r="H1953" s="453"/>
      <c r="I1953" s="717"/>
      <c r="J1953" s="460"/>
    </row>
    <row r="1954" spans="1:10" ht="15" hidden="1" thickBot="1" x14ac:dyDescent="0.4">
      <c r="A1954" s="454"/>
      <c r="B1954" s="201"/>
      <c r="C1954" s="86"/>
      <c r="D1954" s="215"/>
      <c r="E1954" s="216"/>
      <c r="F1954" s="995">
        <f t="shared" si="27"/>
        <v>0</v>
      </c>
      <c r="G1954" s="203"/>
      <c r="H1954" s="453"/>
      <c r="I1954" s="717"/>
      <c r="J1954" s="460"/>
    </row>
    <row r="1955" spans="1:10" ht="15" hidden="1" thickBot="1" x14ac:dyDescent="0.4">
      <c r="A1955" s="454"/>
      <c r="B1955" s="201"/>
      <c r="C1955" s="86"/>
      <c r="D1955" s="215"/>
      <c r="E1955" s="216"/>
      <c r="F1955" s="995">
        <f t="shared" si="27"/>
        <v>0</v>
      </c>
      <c r="G1955" s="203"/>
      <c r="H1955" s="453"/>
      <c r="I1955" s="717"/>
      <c r="J1955" s="460"/>
    </row>
    <row r="1956" spans="1:10" ht="15" hidden="1" thickBot="1" x14ac:dyDescent="0.4">
      <c r="A1956" s="454"/>
      <c r="B1956" s="201"/>
      <c r="C1956" s="86"/>
      <c r="D1956" s="215"/>
      <c r="E1956" s="216"/>
      <c r="F1956" s="995">
        <f t="shared" si="27"/>
        <v>0</v>
      </c>
      <c r="G1956" s="203"/>
      <c r="H1956" s="453"/>
      <c r="I1956" s="717"/>
      <c r="J1956" s="460"/>
    </row>
    <row r="1957" spans="1:10" ht="15" hidden="1" thickBot="1" x14ac:dyDescent="0.4">
      <c r="A1957" s="454"/>
      <c r="B1957" s="201"/>
      <c r="C1957" s="86"/>
      <c r="D1957" s="215"/>
      <c r="E1957" s="216"/>
      <c r="F1957" s="995">
        <f t="shared" si="27"/>
        <v>0</v>
      </c>
      <c r="G1957" s="203"/>
      <c r="H1957" s="453"/>
      <c r="I1957" s="717"/>
      <c r="J1957" s="460"/>
    </row>
    <row r="1958" spans="1:10" ht="15" hidden="1" thickBot="1" x14ac:dyDescent="0.4">
      <c r="A1958" s="454"/>
      <c r="B1958" s="201"/>
      <c r="C1958" s="86"/>
      <c r="D1958" s="215"/>
      <c r="E1958" s="216"/>
      <c r="F1958" s="995">
        <f t="shared" si="27"/>
        <v>0</v>
      </c>
      <c r="G1958" s="203"/>
      <c r="H1958" s="453"/>
      <c r="I1958" s="717"/>
      <c r="J1958" s="460"/>
    </row>
    <row r="1959" spans="1:10" ht="15" hidden="1" thickBot="1" x14ac:dyDescent="0.4">
      <c r="A1959" s="454"/>
      <c r="B1959" s="201"/>
      <c r="C1959" s="86"/>
      <c r="D1959" s="215"/>
      <c r="E1959" s="216"/>
      <c r="F1959" s="995">
        <f t="shared" si="27"/>
        <v>0</v>
      </c>
      <c r="G1959" s="203"/>
      <c r="H1959" s="453"/>
      <c r="I1959" s="717"/>
      <c r="J1959" s="460"/>
    </row>
    <row r="1960" spans="1:10" ht="15" hidden="1" thickBot="1" x14ac:dyDescent="0.4">
      <c r="A1960" s="454"/>
      <c r="B1960" s="201"/>
      <c r="C1960" s="86"/>
      <c r="D1960" s="215"/>
      <c r="E1960" s="216"/>
      <c r="F1960" s="995">
        <f t="shared" si="27"/>
        <v>0</v>
      </c>
      <c r="G1960" s="203"/>
      <c r="H1960" s="453"/>
      <c r="I1960" s="717"/>
      <c r="J1960" s="460"/>
    </row>
    <row r="1961" spans="1:10" ht="15" hidden="1" thickBot="1" x14ac:dyDescent="0.4">
      <c r="A1961" s="454"/>
      <c r="B1961" s="201"/>
      <c r="C1961" s="86"/>
      <c r="D1961" s="215"/>
      <c r="E1961" s="216"/>
      <c r="F1961" s="995">
        <f t="shared" si="27"/>
        <v>0</v>
      </c>
      <c r="G1961" s="203"/>
      <c r="H1961" s="453"/>
      <c r="I1961" s="717"/>
      <c r="J1961" s="460"/>
    </row>
    <row r="1962" spans="1:10" ht="15" hidden="1" thickBot="1" x14ac:dyDescent="0.4">
      <c r="A1962" s="454"/>
      <c r="B1962" s="201"/>
      <c r="C1962" s="86"/>
      <c r="D1962" s="215"/>
      <c r="E1962" s="216"/>
      <c r="F1962" s="995">
        <f t="shared" si="27"/>
        <v>0</v>
      </c>
      <c r="G1962" s="203"/>
      <c r="H1962" s="453"/>
      <c r="I1962" s="717"/>
      <c r="J1962" s="460"/>
    </row>
    <row r="1963" spans="1:10" ht="15" hidden="1" thickBot="1" x14ac:dyDescent="0.4">
      <c r="A1963" s="454"/>
      <c r="B1963" s="201"/>
      <c r="C1963" s="86"/>
      <c r="D1963" s="215"/>
      <c r="E1963" s="216"/>
      <c r="F1963" s="995">
        <f t="shared" si="27"/>
        <v>0</v>
      </c>
      <c r="G1963" s="203"/>
      <c r="H1963" s="453"/>
      <c r="I1963" s="717"/>
      <c r="J1963" s="460"/>
    </row>
    <row r="1964" spans="1:10" ht="15" hidden="1" thickBot="1" x14ac:dyDescent="0.4">
      <c r="A1964" s="454"/>
      <c r="B1964" s="201"/>
      <c r="C1964" s="86"/>
      <c r="D1964" s="215"/>
      <c r="E1964" s="216"/>
      <c r="F1964" s="995">
        <f t="shared" si="27"/>
        <v>0</v>
      </c>
      <c r="G1964" s="203"/>
      <c r="H1964" s="453"/>
      <c r="I1964" s="717"/>
      <c r="J1964" s="460"/>
    </row>
    <row r="1965" spans="1:10" ht="15" hidden="1" thickBot="1" x14ac:dyDescent="0.4">
      <c r="A1965" s="454"/>
      <c r="B1965" s="201"/>
      <c r="C1965" s="86"/>
      <c r="D1965" s="215"/>
      <c r="E1965" s="216"/>
      <c r="F1965" s="995">
        <f t="shared" si="27"/>
        <v>0</v>
      </c>
      <c r="G1965" s="203"/>
      <c r="H1965" s="453"/>
      <c r="I1965" s="717"/>
      <c r="J1965" s="460"/>
    </row>
    <row r="1966" spans="1:10" ht="15" hidden="1" thickBot="1" x14ac:dyDescent="0.4">
      <c r="A1966" s="454"/>
      <c r="B1966" s="201"/>
      <c r="C1966" s="86"/>
      <c r="D1966" s="215"/>
      <c r="E1966" s="216"/>
      <c r="F1966" s="995">
        <f t="shared" si="27"/>
        <v>0</v>
      </c>
      <c r="G1966" s="203"/>
      <c r="H1966" s="453"/>
      <c r="I1966" s="717"/>
      <c r="J1966" s="460"/>
    </row>
    <row r="1967" spans="1:10" ht="15" hidden="1" thickBot="1" x14ac:dyDescent="0.4">
      <c r="A1967" s="454"/>
      <c r="B1967" s="201"/>
      <c r="C1967" s="86"/>
      <c r="D1967" s="215"/>
      <c r="E1967" s="216"/>
      <c r="F1967" s="995">
        <f t="shared" si="27"/>
        <v>0</v>
      </c>
      <c r="G1967" s="203"/>
      <c r="H1967" s="453"/>
      <c r="I1967" s="717"/>
      <c r="J1967" s="460"/>
    </row>
    <row r="1968" spans="1:10" ht="15" hidden="1" thickBot="1" x14ac:dyDescent="0.4">
      <c r="A1968" s="454"/>
      <c r="B1968" s="201"/>
      <c r="C1968" s="86"/>
      <c r="D1968" s="215"/>
      <c r="E1968" s="216"/>
      <c r="F1968" s="995">
        <f t="shared" si="27"/>
        <v>0</v>
      </c>
      <c r="G1968" s="203"/>
      <c r="H1968" s="453"/>
      <c r="I1968" s="717"/>
      <c r="J1968" s="460"/>
    </row>
    <row r="1969" spans="1:10" ht="15" hidden="1" thickBot="1" x14ac:dyDescent="0.4">
      <c r="A1969" s="454"/>
      <c r="B1969" s="201"/>
      <c r="C1969" s="86"/>
      <c r="D1969" s="215"/>
      <c r="E1969" s="216"/>
      <c r="F1969" s="995">
        <f t="shared" si="27"/>
        <v>0</v>
      </c>
      <c r="G1969" s="203"/>
      <c r="H1969" s="453"/>
      <c r="I1969" s="717"/>
      <c r="J1969" s="460"/>
    </row>
    <row r="1970" spans="1:10" ht="15" hidden="1" thickBot="1" x14ac:dyDescent="0.4">
      <c r="A1970" s="454"/>
      <c r="B1970" s="201"/>
      <c r="C1970" s="86"/>
      <c r="D1970" s="215"/>
      <c r="E1970" s="216"/>
      <c r="F1970" s="995">
        <f t="shared" si="27"/>
        <v>0</v>
      </c>
      <c r="G1970" s="203"/>
      <c r="H1970" s="453"/>
      <c r="I1970" s="717"/>
      <c r="J1970" s="460"/>
    </row>
    <row r="1971" spans="1:10" ht="15" hidden="1" thickBot="1" x14ac:dyDescent="0.4">
      <c r="A1971" s="454"/>
      <c r="B1971" s="201"/>
      <c r="C1971" s="86"/>
      <c r="D1971" s="215"/>
      <c r="E1971" s="216"/>
      <c r="F1971" s="995">
        <f t="shared" si="27"/>
        <v>0</v>
      </c>
      <c r="G1971" s="203"/>
      <c r="H1971" s="453"/>
      <c r="I1971" s="717"/>
      <c r="J1971" s="460"/>
    </row>
    <row r="1972" spans="1:10" ht="15" hidden="1" thickBot="1" x14ac:dyDescent="0.4">
      <c r="A1972" s="454"/>
      <c r="B1972" s="201"/>
      <c r="C1972" s="86"/>
      <c r="D1972" s="215"/>
      <c r="E1972" s="216"/>
      <c r="F1972" s="995">
        <f t="shared" si="27"/>
        <v>0</v>
      </c>
      <c r="G1972" s="203"/>
      <c r="H1972" s="453"/>
      <c r="I1972" s="717"/>
      <c r="J1972" s="460"/>
    </row>
    <row r="1973" spans="1:10" ht="15" hidden="1" thickBot="1" x14ac:dyDescent="0.4">
      <c r="A1973" s="454"/>
      <c r="B1973" s="201"/>
      <c r="C1973" s="86"/>
      <c r="D1973" s="215"/>
      <c r="E1973" s="216"/>
      <c r="F1973" s="995">
        <f t="shared" si="27"/>
        <v>0</v>
      </c>
      <c r="G1973" s="203"/>
      <c r="H1973" s="453"/>
      <c r="I1973" s="717"/>
      <c r="J1973" s="460"/>
    </row>
    <row r="1974" spans="1:10" ht="15" hidden="1" thickBot="1" x14ac:dyDescent="0.4">
      <c r="A1974" s="454"/>
      <c r="B1974" s="201"/>
      <c r="C1974" s="86"/>
      <c r="D1974" s="215"/>
      <c r="E1974" s="216"/>
      <c r="F1974" s="995">
        <f t="shared" si="27"/>
        <v>0</v>
      </c>
      <c r="G1974" s="203"/>
      <c r="H1974" s="453"/>
      <c r="I1974" s="717"/>
      <c r="J1974" s="460"/>
    </row>
    <row r="1975" spans="1:10" ht="15" hidden="1" thickBot="1" x14ac:dyDescent="0.4">
      <c r="A1975" s="454"/>
      <c r="B1975" s="201"/>
      <c r="C1975" s="86"/>
      <c r="D1975" s="215"/>
      <c r="E1975" s="216"/>
      <c r="F1975" s="995">
        <f t="shared" si="27"/>
        <v>0</v>
      </c>
      <c r="G1975" s="203"/>
      <c r="H1975" s="453"/>
      <c r="I1975" s="717"/>
      <c r="J1975" s="460"/>
    </row>
    <row r="1976" spans="1:10" ht="15" hidden="1" thickBot="1" x14ac:dyDescent="0.4">
      <c r="A1976" s="454"/>
      <c r="B1976" s="201"/>
      <c r="C1976" s="86"/>
      <c r="D1976" s="215"/>
      <c r="E1976" s="216"/>
      <c r="F1976" s="995">
        <f t="shared" si="27"/>
        <v>0</v>
      </c>
      <c r="G1976" s="203"/>
      <c r="H1976" s="453"/>
      <c r="I1976" s="717"/>
      <c r="J1976" s="460"/>
    </row>
    <row r="1977" spans="1:10" ht="15" hidden="1" thickBot="1" x14ac:dyDescent="0.4">
      <c r="A1977" s="454"/>
      <c r="B1977" s="201"/>
      <c r="C1977" s="86"/>
      <c r="D1977" s="215"/>
      <c r="E1977" s="216"/>
      <c r="F1977" s="995">
        <f t="shared" si="27"/>
        <v>0</v>
      </c>
      <c r="G1977" s="203"/>
      <c r="H1977" s="453"/>
      <c r="I1977" s="717"/>
      <c r="J1977" s="460"/>
    </row>
    <row r="1978" spans="1:10" ht="15" hidden="1" thickBot="1" x14ac:dyDescent="0.4">
      <c r="A1978" s="454"/>
      <c r="B1978" s="201"/>
      <c r="C1978" s="86"/>
      <c r="D1978" s="215"/>
      <c r="E1978" s="216"/>
      <c r="F1978" s="995">
        <f t="shared" si="27"/>
        <v>0</v>
      </c>
      <c r="G1978" s="203"/>
      <c r="H1978" s="453"/>
      <c r="I1978" s="717"/>
      <c r="J1978" s="460"/>
    </row>
    <row r="1979" spans="1:10" ht="15" hidden="1" thickBot="1" x14ac:dyDescent="0.4">
      <c r="A1979" s="454"/>
      <c r="B1979" s="201"/>
      <c r="C1979" s="86"/>
      <c r="D1979" s="215"/>
      <c r="E1979" s="216"/>
      <c r="F1979" s="995">
        <f t="shared" si="27"/>
        <v>0</v>
      </c>
      <c r="G1979" s="203"/>
      <c r="H1979" s="453"/>
      <c r="I1979" s="717"/>
      <c r="J1979" s="460"/>
    </row>
    <row r="1980" spans="1:10" ht="15" hidden="1" thickBot="1" x14ac:dyDescent="0.4">
      <c r="A1980" s="454"/>
      <c r="B1980" s="201"/>
      <c r="C1980" s="86"/>
      <c r="D1980" s="215"/>
      <c r="E1980" s="216"/>
      <c r="F1980" s="995">
        <f t="shared" si="27"/>
        <v>0</v>
      </c>
      <c r="G1980" s="203"/>
      <c r="H1980" s="453"/>
      <c r="I1980" s="717"/>
      <c r="J1980" s="460"/>
    </row>
    <row r="1981" spans="1:10" ht="15" hidden="1" thickBot="1" x14ac:dyDescent="0.4">
      <c r="A1981" s="454"/>
      <c r="B1981" s="201"/>
      <c r="C1981" s="86"/>
      <c r="D1981" s="215"/>
      <c r="E1981" s="216"/>
      <c r="F1981" s="995">
        <f t="shared" si="27"/>
        <v>0</v>
      </c>
      <c r="G1981" s="203"/>
      <c r="H1981" s="453"/>
      <c r="I1981" s="717"/>
      <c r="J1981" s="460"/>
    </row>
    <row r="1982" spans="1:10" ht="15" hidden="1" thickBot="1" x14ac:dyDescent="0.4">
      <c r="A1982" s="454"/>
      <c r="B1982" s="201"/>
      <c r="C1982" s="86"/>
      <c r="D1982" s="215"/>
      <c r="E1982" s="216"/>
      <c r="F1982" s="995">
        <f t="shared" si="27"/>
        <v>0</v>
      </c>
      <c r="G1982" s="203"/>
      <c r="H1982" s="453"/>
      <c r="I1982" s="717"/>
      <c r="J1982" s="460"/>
    </row>
    <row r="1983" spans="1:10" ht="15" hidden="1" thickBot="1" x14ac:dyDescent="0.4">
      <c r="A1983" s="454"/>
      <c r="B1983" s="201"/>
      <c r="C1983" s="86"/>
      <c r="D1983" s="215"/>
      <c r="E1983" s="216"/>
      <c r="F1983" s="995">
        <f t="shared" si="27"/>
        <v>0</v>
      </c>
      <c r="G1983" s="203"/>
      <c r="H1983" s="453"/>
      <c r="I1983" s="717"/>
      <c r="J1983" s="460"/>
    </row>
    <row r="1984" spans="1:10" ht="15" hidden="1" thickBot="1" x14ac:dyDescent="0.4">
      <c r="A1984" s="454"/>
      <c r="B1984" s="201"/>
      <c r="C1984" s="86"/>
      <c r="D1984" s="215"/>
      <c r="E1984" s="216"/>
      <c r="F1984" s="995">
        <f t="shared" si="27"/>
        <v>0</v>
      </c>
      <c r="G1984" s="203"/>
      <c r="H1984" s="453"/>
      <c r="I1984" s="717"/>
      <c r="J1984" s="460"/>
    </row>
    <row r="1985" spans="1:10" ht="15" hidden="1" thickBot="1" x14ac:dyDescent="0.4">
      <c r="A1985" s="454"/>
      <c r="B1985" s="201"/>
      <c r="C1985" s="86"/>
      <c r="D1985" s="215"/>
      <c r="E1985" s="216"/>
      <c r="F1985" s="995">
        <f t="shared" si="27"/>
        <v>0</v>
      </c>
      <c r="G1985" s="203"/>
      <c r="H1985" s="453"/>
      <c r="I1985" s="717"/>
      <c r="J1985" s="460"/>
    </row>
    <row r="1986" spans="1:10" ht="15" hidden="1" thickBot="1" x14ac:dyDescent="0.4">
      <c r="A1986" s="454"/>
      <c r="B1986" s="201"/>
      <c r="C1986" s="86"/>
      <c r="D1986" s="215"/>
      <c r="E1986" s="216"/>
      <c r="F1986" s="995">
        <f t="shared" si="27"/>
        <v>0</v>
      </c>
      <c r="G1986" s="203"/>
      <c r="H1986" s="453"/>
      <c r="I1986" s="717"/>
      <c r="J1986" s="460"/>
    </row>
    <row r="1987" spans="1:10" ht="15" hidden="1" thickBot="1" x14ac:dyDescent="0.4">
      <c r="A1987" s="454"/>
      <c r="B1987" s="201"/>
      <c r="C1987" s="86"/>
      <c r="D1987" s="215"/>
      <c r="E1987" s="216"/>
      <c r="F1987" s="995">
        <f t="shared" si="27"/>
        <v>0</v>
      </c>
      <c r="G1987" s="203"/>
      <c r="H1987" s="453"/>
      <c r="I1987" s="717"/>
      <c r="J1987" s="460"/>
    </row>
    <row r="1988" spans="1:10" ht="15" hidden="1" thickBot="1" x14ac:dyDescent="0.4">
      <c r="A1988" s="454"/>
      <c r="B1988" s="201"/>
      <c r="C1988" s="86"/>
      <c r="D1988" s="215"/>
      <c r="E1988" s="216"/>
      <c r="F1988" s="995">
        <f t="shared" si="27"/>
        <v>0</v>
      </c>
      <c r="G1988" s="203"/>
      <c r="H1988" s="453"/>
      <c r="I1988" s="717"/>
      <c r="J1988" s="460"/>
    </row>
    <row r="1989" spans="1:10" ht="15" hidden="1" thickBot="1" x14ac:dyDescent="0.4">
      <c r="A1989" s="454"/>
      <c r="B1989" s="201"/>
      <c r="C1989" s="86"/>
      <c r="D1989" s="215"/>
      <c r="E1989" s="216"/>
      <c r="F1989" s="995">
        <f t="shared" si="27"/>
        <v>0</v>
      </c>
      <c r="G1989" s="203"/>
      <c r="H1989" s="453"/>
      <c r="I1989" s="717"/>
      <c r="J1989" s="460"/>
    </row>
    <row r="1990" spans="1:10" ht="15" hidden="1" thickBot="1" x14ac:dyDescent="0.4">
      <c r="A1990" s="454"/>
      <c r="B1990" s="201"/>
      <c r="C1990" s="86"/>
      <c r="D1990" s="215"/>
      <c r="E1990" s="216"/>
      <c r="F1990" s="995">
        <f t="shared" si="27"/>
        <v>0</v>
      </c>
      <c r="G1990" s="203"/>
      <c r="H1990" s="453"/>
      <c r="I1990" s="717"/>
      <c r="J1990" s="460"/>
    </row>
    <row r="1991" spans="1:10" ht="15" hidden="1" thickBot="1" x14ac:dyDescent="0.4">
      <c r="A1991" s="454"/>
      <c r="B1991" s="201"/>
      <c r="C1991" s="86"/>
      <c r="D1991" s="215"/>
      <c r="E1991" s="216"/>
      <c r="F1991" s="995">
        <f t="shared" si="27"/>
        <v>0</v>
      </c>
      <c r="G1991" s="203"/>
      <c r="H1991" s="453"/>
      <c r="I1991" s="717"/>
      <c r="J1991" s="460"/>
    </row>
    <row r="1992" spans="1:10" ht="15" hidden="1" thickBot="1" x14ac:dyDescent="0.4">
      <c r="A1992" s="454"/>
      <c r="B1992" s="201"/>
      <c r="C1992" s="86"/>
      <c r="D1992" s="215"/>
      <c r="E1992" s="216"/>
      <c r="F1992" s="995">
        <f t="shared" si="27"/>
        <v>0</v>
      </c>
      <c r="G1992" s="203"/>
      <c r="H1992" s="453"/>
      <c r="I1992" s="717"/>
      <c r="J1992" s="460"/>
    </row>
    <row r="1993" spans="1:10" ht="15" hidden="1" thickBot="1" x14ac:dyDescent="0.4">
      <c r="A1993" s="454"/>
      <c r="B1993" s="201"/>
      <c r="C1993" s="86"/>
      <c r="D1993" s="215"/>
      <c r="E1993" s="216"/>
      <c r="F1993" s="995">
        <f t="shared" si="27"/>
        <v>0</v>
      </c>
      <c r="G1993" s="203"/>
      <c r="H1993" s="453"/>
      <c r="I1993" s="717"/>
      <c r="J1993" s="460"/>
    </row>
    <row r="1994" spans="1:10" ht="15" hidden="1" thickBot="1" x14ac:dyDescent="0.4">
      <c r="A1994" s="454"/>
      <c r="B1994" s="201"/>
      <c r="C1994" s="86"/>
      <c r="D1994" s="215"/>
      <c r="E1994" s="216"/>
      <c r="F1994" s="995">
        <f t="shared" si="27"/>
        <v>0</v>
      </c>
      <c r="G1994" s="203"/>
      <c r="H1994" s="453"/>
      <c r="I1994" s="717"/>
      <c r="J1994" s="460"/>
    </row>
    <row r="1995" spans="1:10" ht="15" hidden="1" thickBot="1" x14ac:dyDescent="0.4">
      <c r="A1995" s="454"/>
      <c r="B1995" s="201"/>
      <c r="C1995" s="86"/>
      <c r="D1995" s="215"/>
      <c r="E1995" s="216"/>
      <c r="F1995" s="995">
        <f t="shared" si="27"/>
        <v>0</v>
      </c>
      <c r="G1995" s="203"/>
      <c r="H1995" s="453"/>
      <c r="I1995" s="717"/>
      <c r="J1995" s="460"/>
    </row>
    <row r="1996" spans="1:10" ht="15" hidden="1" thickBot="1" x14ac:dyDescent="0.4">
      <c r="A1996" s="454"/>
      <c r="B1996" s="201"/>
      <c r="C1996" s="86"/>
      <c r="D1996" s="215"/>
      <c r="E1996" s="216"/>
      <c r="F1996" s="995">
        <f t="shared" si="27"/>
        <v>0</v>
      </c>
      <c r="G1996" s="203"/>
      <c r="H1996" s="453"/>
      <c r="I1996" s="717"/>
      <c r="J1996" s="460"/>
    </row>
    <row r="1997" spans="1:10" ht="15" hidden="1" thickBot="1" x14ac:dyDescent="0.4">
      <c r="A1997" s="454"/>
      <c r="B1997" s="201"/>
      <c r="C1997" s="86"/>
      <c r="D1997" s="215"/>
      <c r="E1997" s="216"/>
      <c r="F1997" s="995">
        <f t="shared" si="27"/>
        <v>0</v>
      </c>
      <c r="G1997" s="203"/>
      <c r="H1997" s="453"/>
      <c r="I1997" s="717"/>
      <c r="J1997" s="460"/>
    </row>
    <row r="1998" spans="1:10" ht="15" hidden="1" thickBot="1" x14ac:dyDescent="0.4">
      <c r="A1998" s="454"/>
      <c r="B1998" s="201"/>
      <c r="C1998" s="86"/>
      <c r="D1998" s="215"/>
      <c r="E1998" s="216"/>
      <c r="F1998" s="995">
        <f t="shared" si="27"/>
        <v>0</v>
      </c>
      <c r="G1998" s="203"/>
      <c r="H1998" s="453"/>
      <c r="I1998" s="717"/>
      <c r="J1998" s="460"/>
    </row>
    <row r="1999" spans="1:10" ht="15" hidden="1" thickBot="1" x14ac:dyDescent="0.4">
      <c r="A1999" s="454"/>
      <c r="B1999" s="201"/>
      <c r="C1999" s="86"/>
      <c r="D1999" s="215"/>
      <c r="E1999" s="216"/>
      <c r="F1999" s="995">
        <f t="shared" ref="F1999:F2033" si="28">D1999+E1999</f>
        <v>0</v>
      </c>
      <c r="G1999" s="203"/>
      <c r="H1999" s="453"/>
      <c r="I1999" s="717"/>
      <c r="J1999" s="460"/>
    </row>
    <row r="2000" spans="1:10" ht="15" hidden="1" thickBot="1" x14ac:dyDescent="0.4">
      <c r="A2000" s="454"/>
      <c r="B2000" s="201"/>
      <c r="C2000" s="86"/>
      <c r="D2000" s="215"/>
      <c r="E2000" s="216"/>
      <c r="F2000" s="995">
        <f t="shared" si="28"/>
        <v>0</v>
      </c>
      <c r="G2000" s="203"/>
      <c r="H2000" s="453"/>
      <c r="I2000" s="717"/>
      <c r="J2000" s="460"/>
    </row>
    <row r="2001" spans="1:10" ht="15" hidden="1" thickBot="1" x14ac:dyDescent="0.4">
      <c r="A2001" s="454"/>
      <c r="B2001" s="201"/>
      <c r="C2001" s="86"/>
      <c r="D2001" s="215"/>
      <c r="E2001" s="216"/>
      <c r="F2001" s="995">
        <f t="shared" si="28"/>
        <v>0</v>
      </c>
      <c r="G2001" s="203"/>
      <c r="H2001" s="453"/>
      <c r="I2001" s="717"/>
      <c r="J2001" s="460"/>
    </row>
    <row r="2002" spans="1:10" ht="15" hidden="1" thickBot="1" x14ac:dyDescent="0.4">
      <c r="A2002" s="454"/>
      <c r="B2002" s="201"/>
      <c r="C2002" s="86"/>
      <c r="D2002" s="215"/>
      <c r="E2002" s="216"/>
      <c r="F2002" s="995">
        <f t="shared" si="28"/>
        <v>0</v>
      </c>
      <c r="G2002" s="203"/>
      <c r="H2002" s="453"/>
      <c r="I2002" s="717"/>
      <c r="J2002" s="460"/>
    </row>
    <row r="2003" spans="1:10" ht="15" hidden="1" thickBot="1" x14ac:dyDescent="0.4">
      <c r="A2003" s="454"/>
      <c r="B2003" s="201"/>
      <c r="C2003" s="86"/>
      <c r="D2003" s="215"/>
      <c r="E2003" s="216"/>
      <c r="F2003" s="995">
        <f t="shared" si="28"/>
        <v>0</v>
      </c>
      <c r="G2003" s="203"/>
      <c r="H2003" s="453"/>
      <c r="I2003" s="717"/>
      <c r="J2003" s="460"/>
    </row>
    <row r="2004" spans="1:10" ht="15" hidden="1" thickBot="1" x14ac:dyDescent="0.4">
      <c r="A2004" s="454"/>
      <c r="B2004" s="201"/>
      <c r="C2004" s="86"/>
      <c r="D2004" s="215"/>
      <c r="E2004" s="216"/>
      <c r="F2004" s="995">
        <f t="shared" si="28"/>
        <v>0</v>
      </c>
      <c r="G2004" s="203"/>
      <c r="H2004" s="453"/>
      <c r="I2004" s="717"/>
      <c r="J2004" s="460"/>
    </row>
    <row r="2005" spans="1:10" ht="15" hidden="1" thickBot="1" x14ac:dyDescent="0.4">
      <c r="A2005" s="454"/>
      <c r="B2005" s="201"/>
      <c r="C2005" s="86"/>
      <c r="D2005" s="215"/>
      <c r="E2005" s="216"/>
      <c r="F2005" s="995">
        <f t="shared" si="28"/>
        <v>0</v>
      </c>
      <c r="G2005" s="203"/>
      <c r="H2005" s="453"/>
      <c r="I2005" s="717"/>
      <c r="J2005" s="460"/>
    </row>
    <row r="2006" spans="1:10" ht="15" hidden="1" thickBot="1" x14ac:dyDescent="0.4">
      <c r="A2006" s="454"/>
      <c r="B2006" s="201"/>
      <c r="C2006" s="86"/>
      <c r="D2006" s="215"/>
      <c r="E2006" s="216"/>
      <c r="F2006" s="995">
        <f t="shared" si="28"/>
        <v>0</v>
      </c>
      <c r="G2006" s="203"/>
      <c r="H2006" s="453"/>
      <c r="I2006" s="717"/>
      <c r="J2006" s="460"/>
    </row>
    <row r="2007" spans="1:10" ht="15" hidden="1" thickBot="1" x14ac:dyDescent="0.4">
      <c r="A2007" s="454"/>
      <c r="B2007" s="201"/>
      <c r="C2007" s="86"/>
      <c r="D2007" s="215"/>
      <c r="E2007" s="216"/>
      <c r="F2007" s="995">
        <f t="shared" si="28"/>
        <v>0</v>
      </c>
      <c r="G2007" s="203"/>
      <c r="H2007" s="453"/>
      <c r="I2007" s="717"/>
      <c r="J2007" s="460"/>
    </row>
    <row r="2008" spans="1:10" ht="15" hidden="1" thickBot="1" x14ac:dyDescent="0.4">
      <c r="A2008" s="454"/>
      <c r="B2008" s="201"/>
      <c r="C2008" s="86"/>
      <c r="D2008" s="215"/>
      <c r="E2008" s="216"/>
      <c r="F2008" s="995">
        <f t="shared" si="28"/>
        <v>0</v>
      </c>
      <c r="G2008" s="203"/>
      <c r="H2008" s="453"/>
      <c r="I2008" s="717"/>
      <c r="J2008" s="460"/>
    </row>
    <row r="2009" spans="1:10" ht="15" hidden="1" thickBot="1" x14ac:dyDescent="0.4">
      <c r="A2009" s="454"/>
      <c r="B2009" s="201"/>
      <c r="C2009" s="86"/>
      <c r="D2009" s="215"/>
      <c r="E2009" s="216"/>
      <c r="F2009" s="995">
        <f t="shared" si="28"/>
        <v>0</v>
      </c>
      <c r="G2009" s="203"/>
      <c r="H2009" s="453"/>
      <c r="I2009" s="717"/>
      <c r="J2009" s="460"/>
    </row>
    <row r="2010" spans="1:10" ht="15" hidden="1" thickBot="1" x14ac:dyDescent="0.4">
      <c r="A2010" s="454"/>
      <c r="B2010" s="201"/>
      <c r="C2010" s="86"/>
      <c r="D2010" s="215"/>
      <c r="E2010" s="216"/>
      <c r="F2010" s="995">
        <f t="shared" si="28"/>
        <v>0</v>
      </c>
      <c r="G2010" s="203"/>
      <c r="H2010" s="453"/>
      <c r="I2010" s="717"/>
      <c r="J2010" s="460"/>
    </row>
    <row r="2011" spans="1:10" ht="15" hidden="1" thickBot="1" x14ac:dyDescent="0.4">
      <c r="A2011" s="454"/>
      <c r="B2011" s="201"/>
      <c r="C2011" s="86"/>
      <c r="D2011" s="215"/>
      <c r="E2011" s="216"/>
      <c r="F2011" s="995">
        <f t="shared" si="28"/>
        <v>0</v>
      </c>
      <c r="G2011" s="203"/>
      <c r="H2011" s="453"/>
      <c r="I2011" s="717"/>
      <c r="J2011" s="460"/>
    </row>
    <row r="2012" spans="1:10" ht="15" hidden="1" thickBot="1" x14ac:dyDescent="0.4">
      <c r="A2012" s="454"/>
      <c r="B2012" s="201"/>
      <c r="C2012" s="86"/>
      <c r="D2012" s="215"/>
      <c r="E2012" s="216"/>
      <c r="F2012" s="995">
        <f t="shared" si="28"/>
        <v>0</v>
      </c>
      <c r="G2012" s="203"/>
      <c r="H2012" s="453"/>
      <c r="I2012" s="717"/>
      <c r="J2012" s="460"/>
    </row>
    <row r="2013" spans="1:10" ht="15" hidden="1" thickBot="1" x14ac:dyDescent="0.4">
      <c r="A2013" s="454"/>
      <c r="B2013" s="201"/>
      <c r="C2013" s="86"/>
      <c r="D2013" s="215"/>
      <c r="E2013" s="216"/>
      <c r="F2013" s="995">
        <f t="shared" si="28"/>
        <v>0</v>
      </c>
      <c r="G2013" s="203"/>
      <c r="H2013" s="453"/>
      <c r="I2013" s="717"/>
      <c r="J2013" s="460"/>
    </row>
    <row r="2014" spans="1:10" ht="15" hidden="1" thickBot="1" x14ac:dyDescent="0.4">
      <c r="A2014" s="454"/>
      <c r="B2014" s="201"/>
      <c r="C2014" s="86"/>
      <c r="D2014" s="215"/>
      <c r="E2014" s="216"/>
      <c r="F2014" s="995">
        <f t="shared" si="28"/>
        <v>0</v>
      </c>
      <c r="G2014" s="203"/>
      <c r="H2014" s="453"/>
      <c r="I2014" s="717"/>
      <c r="J2014" s="460"/>
    </row>
    <row r="2015" spans="1:10" ht="15" hidden="1" thickBot="1" x14ac:dyDescent="0.4">
      <c r="A2015" s="454"/>
      <c r="B2015" s="201"/>
      <c r="C2015" s="86"/>
      <c r="D2015" s="215"/>
      <c r="E2015" s="216"/>
      <c r="F2015" s="995">
        <f t="shared" si="28"/>
        <v>0</v>
      </c>
      <c r="G2015" s="203"/>
      <c r="H2015" s="453"/>
      <c r="I2015" s="717"/>
      <c r="J2015" s="460"/>
    </row>
    <row r="2016" spans="1:10" ht="15" hidden="1" thickBot="1" x14ac:dyDescent="0.4">
      <c r="A2016" s="454"/>
      <c r="B2016" s="201"/>
      <c r="C2016" s="86"/>
      <c r="D2016" s="215"/>
      <c r="E2016" s="216"/>
      <c r="F2016" s="995">
        <f t="shared" si="28"/>
        <v>0</v>
      </c>
      <c r="G2016" s="203"/>
      <c r="H2016" s="453"/>
      <c r="I2016" s="717"/>
      <c r="J2016" s="460"/>
    </row>
    <row r="2017" spans="1:10" ht="15" hidden="1" thickBot="1" x14ac:dyDescent="0.4">
      <c r="A2017" s="454"/>
      <c r="B2017" s="201"/>
      <c r="C2017" s="86"/>
      <c r="D2017" s="215"/>
      <c r="E2017" s="216"/>
      <c r="F2017" s="995">
        <f t="shared" si="28"/>
        <v>0</v>
      </c>
      <c r="G2017" s="203"/>
      <c r="H2017" s="453"/>
      <c r="I2017" s="717"/>
      <c r="J2017" s="460"/>
    </row>
    <row r="2018" spans="1:10" ht="15" hidden="1" thickBot="1" x14ac:dyDescent="0.4">
      <c r="A2018" s="454"/>
      <c r="B2018" s="201"/>
      <c r="C2018" s="86"/>
      <c r="D2018" s="215"/>
      <c r="E2018" s="216"/>
      <c r="F2018" s="995">
        <f t="shared" si="28"/>
        <v>0</v>
      </c>
      <c r="G2018" s="203"/>
      <c r="H2018" s="453"/>
      <c r="I2018" s="717"/>
      <c r="J2018" s="460"/>
    </row>
    <row r="2019" spans="1:10" ht="15" hidden="1" thickBot="1" x14ac:dyDescent="0.4">
      <c r="A2019" s="454"/>
      <c r="B2019" s="201"/>
      <c r="C2019" s="86"/>
      <c r="D2019" s="215"/>
      <c r="E2019" s="216"/>
      <c r="F2019" s="995">
        <f t="shared" si="28"/>
        <v>0</v>
      </c>
      <c r="G2019" s="203"/>
      <c r="H2019" s="453"/>
      <c r="I2019" s="717"/>
      <c r="J2019" s="460"/>
    </row>
    <row r="2020" spans="1:10" ht="15" hidden="1" thickBot="1" x14ac:dyDescent="0.4">
      <c r="A2020" s="454"/>
      <c r="B2020" s="201"/>
      <c r="C2020" s="86"/>
      <c r="D2020" s="215"/>
      <c r="E2020" s="216"/>
      <c r="F2020" s="995">
        <f t="shared" si="28"/>
        <v>0</v>
      </c>
      <c r="G2020" s="203"/>
      <c r="H2020" s="453"/>
      <c r="I2020" s="717"/>
      <c r="J2020" s="460"/>
    </row>
    <row r="2021" spans="1:10" ht="15" hidden="1" thickBot="1" x14ac:dyDescent="0.4">
      <c r="A2021" s="454"/>
      <c r="B2021" s="201"/>
      <c r="C2021" s="86"/>
      <c r="D2021" s="215"/>
      <c r="E2021" s="216"/>
      <c r="F2021" s="995">
        <f t="shared" si="28"/>
        <v>0</v>
      </c>
      <c r="G2021" s="203"/>
      <c r="H2021" s="453"/>
      <c r="I2021" s="717"/>
      <c r="J2021" s="460"/>
    </row>
    <row r="2022" spans="1:10" ht="15" hidden="1" thickBot="1" x14ac:dyDescent="0.4">
      <c r="A2022" s="454"/>
      <c r="B2022" s="201"/>
      <c r="C2022" s="86"/>
      <c r="D2022" s="215"/>
      <c r="E2022" s="216"/>
      <c r="F2022" s="995">
        <f t="shared" si="28"/>
        <v>0</v>
      </c>
      <c r="G2022" s="203"/>
      <c r="H2022" s="453"/>
      <c r="I2022" s="717"/>
      <c r="J2022" s="460"/>
    </row>
    <row r="2023" spans="1:10" ht="15" hidden="1" thickBot="1" x14ac:dyDescent="0.4">
      <c r="A2023" s="454"/>
      <c r="B2023" s="201"/>
      <c r="C2023" s="86"/>
      <c r="D2023" s="215"/>
      <c r="E2023" s="216"/>
      <c r="F2023" s="995">
        <f t="shared" si="28"/>
        <v>0</v>
      </c>
      <c r="G2023" s="203"/>
      <c r="H2023" s="453"/>
      <c r="I2023" s="717"/>
      <c r="J2023" s="460"/>
    </row>
    <row r="2024" spans="1:10" ht="15" hidden="1" thickBot="1" x14ac:dyDescent="0.4">
      <c r="A2024" s="454"/>
      <c r="B2024" s="201"/>
      <c r="C2024" s="86"/>
      <c r="D2024" s="215"/>
      <c r="E2024" s="216"/>
      <c r="F2024" s="995">
        <f t="shared" si="28"/>
        <v>0</v>
      </c>
      <c r="G2024" s="203"/>
      <c r="H2024" s="453"/>
      <c r="I2024" s="717"/>
      <c r="J2024" s="460"/>
    </row>
    <row r="2025" spans="1:10" ht="15" hidden="1" thickBot="1" x14ac:dyDescent="0.4">
      <c r="A2025" s="454"/>
      <c r="B2025" s="201"/>
      <c r="C2025" s="86"/>
      <c r="D2025" s="215"/>
      <c r="E2025" s="216"/>
      <c r="F2025" s="995">
        <f t="shared" si="28"/>
        <v>0</v>
      </c>
      <c r="G2025" s="203"/>
      <c r="H2025" s="453"/>
      <c r="I2025" s="717"/>
      <c r="J2025" s="460"/>
    </row>
    <row r="2026" spans="1:10" ht="15" hidden="1" thickBot="1" x14ac:dyDescent="0.4">
      <c r="A2026" s="454"/>
      <c r="B2026" s="201"/>
      <c r="C2026" s="86"/>
      <c r="D2026" s="215"/>
      <c r="E2026" s="216"/>
      <c r="F2026" s="995">
        <f t="shared" si="28"/>
        <v>0</v>
      </c>
      <c r="G2026" s="203"/>
      <c r="H2026" s="453"/>
      <c r="I2026" s="717"/>
      <c r="J2026" s="460"/>
    </row>
    <row r="2027" spans="1:10" ht="15" hidden="1" thickBot="1" x14ac:dyDescent="0.4">
      <c r="A2027" s="454"/>
      <c r="B2027" s="201"/>
      <c r="C2027" s="86"/>
      <c r="D2027" s="215"/>
      <c r="E2027" s="216"/>
      <c r="F2027" s="995">
        <f t="shared" si="28"/>
        <v>0</v>
      </c>
      <c r="G2027" s="203"/>
      <c r="H2027" s="453"/>
      <c r="I2027" s="717"/>
      <c r="J2027" s="460"/>
    </row>
    <row r="2028" spans="1:10" ht="15" hidden="1" thickBot="1" x14ac:dyDescent="0.4">
      <c r="A2028" s="454"/>
      <c r="B2028" s="201"/>
      <c r="C2028" s="86"/>
      <c r="D2028" s="215"/>
      <c r="E2028" s="216"/>
      <c r="F2028" s="995">
        <f t="shared" si="28"/>
        <v>0</v>
      </c>
      <c r="G2028" s="203"/>
      <c r="H2028" s="453"/>
      <c r="I2028" s="717"/>
      <c r="J2028" s="460"/>
    </row>
    <row r="2029" spans="1:10" ht="15" hidden="1" thickBot="1" x14ac:dyDescent="0.4">
      <c r="A2029" s="454"/>
      <c r="B2029" s="201"/>
      <c r="C2029" s="86"/>
      <c r="D2029" s="215"/>
      <c r="E2029" s="216"/>
      <c r="F2029" s="995">
        <f t="shared" si="28"/>
        <v>0</v>
      </c>
      <c r="G2029" s="203"/>
      <c r="H2029" s="453"/>
      <c r="I2029" s="717"/>
      <c r="J2029" s="460"/>
    </row>
    <row r="2030" spans="1:10" ht="15" hidden="1" thickBot="1" x14ac:dyDescent="0.4">
      <c r="A2030" s="454"/>
      <c r="B2030" s="201"/>
      <c r="C2030" s="86"/>
      <c r="D2030" s="215"/>
      <c r="E2030" s="216"/>
      <c r="F2030" s="995">
        <f t="shared" si="28"/>
        <v>0</v>
      </c>
      <c r="G2030" s="203"/>
      <c r="H2030" s="453"/>
      <c r="I2030" s="717"/>
      <c r="J2030" s="460"/>
    </row>
    <row r="2031" spans="1:10" ht="15" hidden="1" thickBot="1" x14ac:dyDescent="0.4">
      <c r="A2031" s="454"/>
      <c r="B2031" s="201"/>
      <c r="C2031" s="86"/>
      <c r="D2031" s="215"/>
      <c r="E2031" s="216"/>
      <c r="F2031" s="995">
        <f t="shared" si="28"/>
        <v>0</v>
      </c>
      <c r="G2031" s="203"/>
      <c r="H2031" s="453"/>
      <c r="I2031" s="717"/>
      <c r="J2031" s="460"/>
    </row>
    <row r="2032" spans="1:10" ht="15" hidden="1" thickBot="1" x14ac:dyDescent="0.4">
      <c r="A2032" s="454"/>
      <c r="B2032" s="201"/>
      <c r="C2032" s="86"/>
      <c r="D2032" s="215"/>
      <c r="E2032" s="216"/>
      <c r="F2032" s="995">
        <f t="shared" si="28"/>
        <v>0</v>
      </c>
      <c r="G2032" s="203"/>
      <c r="H2032" s="453"/>
      <c r="I2032" s="717"/>
      <c r="J2032" s="460"/>
    </row>
    <row r="2033" spans="1:10" ht="15" hidden="1" thickBot="1" x14ac:dyDescent="0.4">
      <c r="A2033" s="454"/>
      <c r="B2033" s="201"/>
      <c r="C2033" s="452"/>
      <c r="D2033" s="464"/>
      <c r="E2033" s="465"/>
      <c r="F2033" s="996">
        <f t="shared" si="28"/>
        <v>0</v>
      </c>
      <c r="G2033" s="207"/>
      <c r="H2033" s="453"/>
      <c r="I2033" s="717"/>
      <c r="J2033" s="448"/>
    </row>
    <row r="2034" spans="1:10" ht="15" customHeight="1" x14ac:dyDescent="0.35">
      <c r="A2034" s="469"/>
      <c r="B2034" s="2331"/>
      <c r="C2034" s="2332"/>
      <c r="D2034" s="2335" t="s">
        <v>917</v>
      </c>
      <c r="E2034" s="2337" t="s">
        <v>918</v>
      </c>
      <c r="F2034" s="2335" t="s">
        <v>97</v>
      </c>
      <c r="G2034" s="521"/>
      <c r="H2034" s="200"/>
      <c r="I2034" s="717"/>
      <c r="J2034" s="448"/>
    </row>
    <row r="2035" spans="1:10" ht="15" customHeight="1" thickBot="1" x14ac:dyDescent="0.4">
      <c r="A2035" s="454"/>
      <c r="B2035" s="2333"/>
      <c r="C2035" s="2334"/>
      <c r="D2035" s="2336"/>
      <c r="E2035" s="2338"/>
      <c r="F2035" s="2336"/>
      <c r="G2035" s="440"/>
      <c r="H2035" s="200"/>
      <c r="I2035" s="717"/>
      <c r="J2035" s="448"/>
    </row>
    <row r="2036" spans="1:10" ht="15" customHeight="1" thickBot="1" x14ac:dyDescent="0.4">
      <c r="A2036" s="454"/>
      <c r="B2036" s="987" t="s">
        <v>23</v>
      </c>
      <c r="C2036" s="481" t="s">
        <v>1183</v>
      </c>
      <c r="D2036" s="930">
        <f>SUM(D2037+D2138+D2239+D2340+D2441+D2542+D2643)</f>
        <v>0</v>
      </c>
      <c r="E2036" s="930">
        <f>SUM(E2037+E2138+E2239+E2340+E2441+E2542+E2643)</f>
        <v>0</v>
      </c>
      <c r="F2036" s="910">
        <f t="shared" ref="F2036:F2099" si="29">D2036+E2036</f>
        <v>0</v>
      </c>
      <c r="G2036" s="207"/>
      <c r="H2036" s="453" t="s">
        <v>978</v>
      </c>
      <c r="I2036" s="718">
        <f>Form3!G51+Form3!H51</f>
        <v>0</v>
      </c>
      <c r="J2036" s="204"/>
    </row>
    <row r="2037" spans="1:10" ht="15" customHeight="1" thickBot="1" x14ac:dyDescent="0.4">
      <c r="A2037" s="454"/>
      <c r="B2037" s="987"/>
      <c r="C2037" s="112" t="s">
        <v>1916</v>
      </c>
      <c r="D2037" s="1000">
        <f>SUM(D2038:D2137)</f>
        <v>0</v>
      </c>
      <c r="E2037" s="1000">
        <f>SUM(E2038:E2137)</f>
        <v>0</v>
      </c>
      <c r="F2037" s="910">
        <f t="shared" si="29"/>
        <v>0</v>
      </c>
      <c r="G2037" s="207"/>
      <c r="H2037" s="453" t="s">
        <v>978</v>
      </c>
      <c r="I2037" s="718">
        <f>Form3!G52+Form3!H52</f>
        <v>0</v>
      </c>
      <c r="J2037" s="455"/>
    </row>
    <row r="2038" spans="1:10" ht="15" customHeight="1" x14ac:dyDescent="0.35">
      <c r="A2038" s="454"/>
      <c r="B2038" s="987"/>
      <c r="C2038" s="1500"/>
      <c r="D2038" s="601"/>
      <c r="E2038" s="602"/>
      <c r="F2038" s="910">
        <f t="shared" si="29"/>
        <v>0</v>
      </c>
      <c r="G2038" s="207"/>
      <c r="H2038" s="453"/>
      <c r="I2038" s="720"/>
      <c r="J2038" s="455"/>
    </row>
    <row r="2039" spans="1:10" ht="15" customHeight="1" x14ac:dyDescent="0.35">
      <c r="A2039" s="454"/>
      <c r="B2039" s="987"/>
      <c r="C2039" s="1500"/>
      <c r="D2039" s="601"/>
      <c r="E2039" s="602"/>
      <c r="F2039" s="910">
        <f t="shared" si="29"/>
        <v>0</v>
      </c>
      <c r="G2039" s="207"/>
      <c r="H2039" s="453"/>
      <c r="I2039" s="717"/>
      <c r="J2039" s="455"/>
    </row>
    <row r="2040" spans="1:10" ht="15" customHeight="1" x14ac:dyDescent="0.35">
      <c r="A2040" s="454"/>
      <c r="B2040" s="987"/>
      <c r="C2040" s="1500"/>
      <c r="D2040" s="601"/>
      <c r="E2040" s="602"/>
      <c r="F2040" s="910">
        <f t="shared" si="29"/>
        <v>0</v>
      </c>
      <c r="G2040" s="207"/>
      <c r="H2040" s="453"/>
      <c r="I2040" s="720"/>
      <c r="J2040" s="455"/>
    </row>
    <row r="2041" spans="1:10" ht="15" customHeight="1" x14ac:dyDescent="0.35">
      <c r="A2041" s="454"/>
      <c r="B2041" s="987"/>
      <c r="C2041" s="1500"/>
      <c r="D2041" s="601"/>
      <c r="E2041" s="602"/>
      <c r="F2041" s="910">
        <f t="shared" si="29"/>
        <v>0</v>
      </c>
      <c r="G2041" s="207"/>
      <c r="H2041" s="453"/>
      <c r="I2041" s="717"/>
      <c r="J2041" s="455"/>
    </row>
    <row r="2042" spans="1:10" ht="15" customHeight="1" x14ac:dyDescent="0.35">
      <c r="A2042" s="454"/>
      <c r="B2042" s="987"/>
      <c r="C2042" s="1500"/>
      <c r="D2042" s="601"/>
      <c r="E2042" s="602"/>
      <c r="F2042" s="910">
        <f t="shared" si="29"/>
        <v>0</v>
      </c>
      <c r="G2042" s="207"/>
      <c r="H2042" s="453"/>
      <c r="I2042" s="717"/>
      <c r="J2042" s="455"/>
    </row>
    <row r="2043" spans="1:10" ht="15" customHeight="1" x14ac:dyDescent="0.35">
      <c r="A2043" s="454"/>
      <c r="B2043" s="987"/>
      <c r="C2043" s="1500"/>
      <c r="D2043" s="601"/>
      <c r="E2043" s="602"/>
      <c r="F2043" s="910">
        <f t="shared" si="29"/>
        <v>0</v>
      </c>
      <c r="G2043" s="207"/>
      <c r="H2043" s="453"/>
      <c r="I2043" s="717"/>
      <c r="J2043" s="455"/>
    </row>
    <row r="2044" spans="1:10" ht="15" customHeight="1" x14ac:dyDescent="0.35">
      <c r="A2044" s="454"/>
      <c r="B2044" s="987"/>
      <c r="C2044" s="1500"/>
      <c r="D2044" s="601"/>
      <c r="E2044" s="602"/>
      <c r="F2044" s="910">
        <f t="shared" si="29"/>
        <v>0</v>
      </c>
      <c r="G2044" s="207"/>
      <c r="H2044" s="453"/>
      <c r="I2044" s="717"/>
      <c r="J2044" s="455"/>
    </row>
    <row r="2045" spans="1:10" ht="15" customHeight="1" x14ac:dyDescent="0.35">
      <c r="A2045" s="454"/>
      <c r="B2045" s="987"/>
      <c r="C2045" s="1500"/>
      <c r="D2045" s="601"/>
      <c r="E2045" s="602"/>
      <c r="F2045" s="910">
        <f t="shared" si="29"/>
        <v>0</v>
      </c>
      <c r="G2045" s="207"/>
      <c r="H2045" s="453"/>
      <c r="I2045" s="717"/>
      <c r="J2045" s="455"/>
    </row>
    <row r="2046" spans="1:10" ht="15" customHeight="1" x14ac:dyDescent="0.35">
      <c r="A2046" s="454"/>
      <c r="B2046" s="987"/>
      <c r="C2046" s="1500"/>
      <c r="D2046" s="601"/>
      <c r="E2046" s="602"/>
      <c r="F2046" s="910">
        <f t="shared" si="29"/>
        <v>0</v>
      </c>
      <c r="G2046" s="207"/>
      <c r="H2046" s="453"/>
      <c r="I2046" s="717"/>
      <c r="J2046" s="455"/>
    </row>
    <row r="2047" spans="1:10" ht="15" customHeight="1" thickBot="1" x14ac:dyDescent="0.4">
      <c r="A2047" s="454"/>
      <c r="B2047" s="987"/>
      <c r="C2047" s="1500"/>
      <c r="D2047" s="601"/>
      <c r="E2047" s="602"/>
      <c r="F2047" s="910">
        <f t="shared" si="29"/>
        <v>0</v>
      </c>
      <c r="G2047" s="207"/>
      <c r="H2047" s="453"/>
      <c r="I2047" s="717"/>
      <c r="J2047" s="455"/>
    </row>
    <row r="2048" spans="1:10" ht="15" hidden="1" thickBot="1" x14ac:dyDescent="0.4">
      <c r="A2048" s="454"/>
      <c r="B2048" s="987"/>
      <c r="C2048" s="86"/>
      <c r="D2048" s="601"/>
      <c r="E2048" s="602"/>
      <c r="F2048" s="910">
        <f t="shared" si="29"/>
        <v>0</v>
      </c>
      <c r="G2048" s="207"/>
      <c r="H2048" s="453"/>
      <c r="I2048" s="717"/>
      <c r="J2048" s="455"/>
    </row>
    <row r="2049" spans="1:10" ht="15" hidden="1" thickBot="1" x14ac:dyDescent="0.4">
      <c r="A2049" s="454"/>
      <c r="B2049" s="987"/>
      <c r="C2049" s="86"/>
      <c r="D2049" s="601"/>
      <c r="E2049" s="602"/>
      <c r="F2049" s="910">
        <f t="shared" si="29"/>
        <v>0</v>
      </c>
      <c r="G2049" s="207"/>
      <c r="H2049" s="453"/>
      <c r="I2049" s="717"/>
      <c r="J2049" s="455"/>
    </row>
    <row r="2050" spans="1:10" ht="15" hidden="1" thickBot="1" x14ac:dyDescent="0.4">
      <c r="A2050" s="454"/>
      <c r="B2050" s="987"/>
      <c r="C2050" s="86"/>
      <c r="D2050" s="601"/>
      <c r="E2050" s="602"/>
      <c r="F2050" s="910">
        <f t="shared" si="29"/>
        <v>0</v>
      </c>
      <c r="G2050" s="207"/>
      <c r="H2050" s="453"/>
      <c r="I2050" s="717"/>
      <c r="J2050" s="455"/>
    </row>
    <row r="2051" spans="1:10" ht="15" hidden="1" thickBot="1" x14ac:dyDescent="0.4">
      <c r="A2051" s="454"/>
      <c r="B2051" s="987"/>
      <c r="C2051" s="86"/>
      <c r="D2051" s="601"/>
      <c r="E2051" s="602"/>
      <c r="F2051" s="910">
        <f t="shared" si="29"/>
        <v>0</v>
      </c>
      <c r="G2051" s="207"/>
      <c r="H2051" s="453"/>
      <c r="I2051" s="717"/>
      <c r="J2051" s="455"/>
    </row>
    <row r="2052" spans="1:10" ht="15" hidden="1" thickBot="1" x14ac:dyDescent="0.4">
      <c r="A2052" s="454"/>
      <c r="B2052" s="987"/>
      <c r="C2052" s="86"/>
      <c r="D2052" s="601"/>
      <c r="E2052" s="602"/>
      <c r="F2052" s="910">
        <f t="shared" si="29"/>
        <v>0</v>
      </c>
      <c r="G2052" s="207"/>
      <c r="H2052" s="453"/>
      <c r="I2052" s="717"/>
      <c r="J2052" s="455"/>
    </row>
    <row r="2053" spans="1:10" ht="15" hidden="1" thickBot="1" x14ac:dyDescent="0.4">
      <c r="A2053" s="454"/>
      <c r="B2053" s="987"/>
      <c r="C2053" s="86"/>
      <c r="D2053" s="601"/>
      <c r="E2053" s="602"/>
      <c r="F2053" s="910">
        <f t="shared" si="29"/>
        <v>0</v>
      </c>
      <c r="G2053" s="207"/>
      <c r="H2053" s="453"/>
      <c r="I2053" s="717"/>
      <c r="J2053" s="455"/>
    </row>
    <row r="2054" spans="1:10" ht="15" hidden="1" thickBot="1" x14ac:dyDescent="0.4">
      <c r="A2054" s="454"/>
      <c r="B2054" s="987"/>
      <c r="C2054" s="86"/>
      <c r="D2054" s="601"/>
      <c r="E2054" s="602"/>
      <c r="F2054" s="910">
        <f t="shared" si="29"/>
        <v>0</v>
      </c>
      <c r="G2054" s="207"/>
      <c r="H2054" s="453"/>
      <c r="I2054" s="717"/>
      <c r="J2054" s="455"/>
    </row>
    <row r="2055" spans="1:10" ht="15" hidden="1" thickBot="1" x14ac:dyDescent="0.4">
      <c r="A2055" s="454"/>
      <c r="B2055" s="987"/>
      <c r="C2055" s="86"/>
      <c r="D2055" s="601"/>
      <c r="E2055" s="602"/>
      <c r="F2055" s="910">
        <f t="shared" si="29"/>
        <v>0</v>
      </c>
      <c r="G2055" s="207"/>
      <c r="H2055" s="453"/>
      <c r="I2055" s="717"/>
      <c r="J2055" s="455"/>
    </row>
    <row r="2056" spans="1:10" ht="15" hidden="1" thickBot="1" x14ac:dyDescent="0.4">
      <c r="A2056" s="454"/>
      <c r="B2056" s="987"/>
      <c r="C2056" s="86"/>
      <c r="D2056" s="601"/>
      <c r="E2056" s="602"/>
      <c r="F2056" s="910">
        <f t="shared" si="29"/>
        <v>0</v>
      </c>
      <c r="G2056" s="207"/>
      <c r="H2056" s="453"/>
      <c r="I2056" s="717"/>
      <c r="J2056" s="455"/>
    </row>
    <row r="2057" spans="1:10" ht="15" hidden="1" thickBot="1" x14ac:dyDescent="0.4">
      <c r="A2057" s="454"/>
      <c r="B2057" s="987"/>
      <c r="C2057" s="86"/>
      <c r="D2057" s="601"/>
      <c r="E2057" s="602"/>
      <c r="F2057" s="910">
        <f t="shared" si="29"/>
        <v>0</v>
      </c>
      <c r="G2057" s="207"/>
      <c r="H2057" s="453"/>
      <c r="I2057" s="717"/>
      <c r="J2057" s="455"/>
    </row>
    <row r="2058" spans="1:10" ht="15" hidden="1" thickBot="1" x14ac:dyDescent="0.4">
      <c r="A2058" s="454"/>
      <c r="B2058" s="987"/>
      <c r="C2058" s="86"/>
      <c r="D2058" s="601"/>
      <c r="E2058" s="602"/>
      <c r="F2058" s="910">
        <f t="shared" si="29"/>
        <v>0</v>
      </c>
      <c r="G2058" s="207"/>
      <c r="H2058" s="453"/>
      <c r="I2058" s="717"/>
      <c r="J2058" s="455"/>
    </row>
    <row r="2059" spans="1:10" ht="15" hidden="1" thickBot="1" x14ac:dyDescent="0.4">
      <c r="A2059" s="454"/>
      <c r="B2059" s="987"/>
      <c r="C2059" s="86"/>
      <c r="D2059" s="601"/>
      <c r="E2059" s="602"/>
      <c r="F2059" s="910">
        <f t="shared" si="29"/>
        <v>0</v>
      </c>
      <c r="G2059" s="207"/>
      <c r="H2059" s="453"/>
      <c r="I2059" s="717"/>
      <c r="J2059" s="455"/>
    </row>
    <row r="2060" spans="1:10" ht="15" hidden="1" thickBot="1" x14ac:dyDescent="0.4">
      <c r="A2060" s="454"/>
      <c r="B2060" s="987"/>
      <c r="C2060" s="86"/>
      <c r="D2060" s="601"/>
      <c r="E2060" s="602"/>
      <c r="F2060" s="910">
        <f t="shared" si="29"/>
        <v>0</v>
      </c>
      <c r="G2060" s="207"/>
      <c r="H2060" s="453"/>
      <c r="I2060" s="717"/>
      <c r="J2060" s="455"/>
    </row>
    <row r="2061" spans="1:10" ht="15" hidden="1" thickBot="1" x14ac:dyDescent="0.4">
      <c r="A2061" s="454"/>
      <c r="B2061" s="987"/>
      <c r="C2061" s="86"/>
      <c r="D2061" s="601"/>
      <c r="E2061" s="602"/>
      <c r="F2061" s="910">
        <f t="shared" si="29"/>
        <v>0</v>
      </c>
      <c r="G2061" s="207"/>
      <c r="H2061" s="453"/>
      <c r="I2061" s="717"/>
      <c r="J2061" s="455"/>
    </row>
    <row r="2062" spans="1:10" ht="15" hidden="1" thickBot="1" x14ac:dyDescent="0.4">
      <c r="A2062" s="454"/>
      <c r="B2062" s="987"/>
      <c r="C2062" s="86"/>
      <c r="D2062" s="601"/>
      <c r="E2062" s="602"/>
      <c r="F2062" s="910">
        <f t="shared" si="29"/>
        <v>0</v>
      </c>
      <c r="G2062" s="207"/>
      <c r="H2062" s="453"/>
      <c r="I2062" s="717"/>
      <c r="J2062" s="455"/>
    </row>
    <row r="2063" spans="1:10" ht="15" hidden="1" thickBot="1" x14ac:dyDescent="0.4">
      <c r="A2063" s="454"/>
      <c r="B2063" s="987"/>
      <c r="C2063" s="86"/>
      <c r="D2063" s="601"/>
      <c r="E2063" s="602"/>
      <c r="F2063" s="910">
        <f t="shared" si="29"/>
        <v>0</v>
      </c>
      <c r="G2063" s="207"/>
      <c r="H2063" s="453"/>
      <c r="I2063" s="717"/>
      <c r="J2063" s="455"/>
    </row>
    <row r="2064" spans="1:10" ht="15" hidden="1" thickBot="1" x14ac:dyDescent="0.4">
      <c r="A2064" s="454"/>
      <c r="B2064" s="987"/>
      <c r="C2064" s="86"/>
      <c r="D2064" s="601"/>
      <c r="E2064" s="602"/>
      <c r="F2064" s="910">
        <f t="shared" si="29"/>
        <v>0</v>
      </c>
      <c r="G2064" s="207"/>
      <c r="H2064" s="453"/>
      <c r="I2064" s="717"/>
      <c r="J2064" s="455"/>
    </row>
    <row r="2065" spans="1:10" ht="15" hidden="1" thickBot="1" x14ac:dyDescent="0.4">
      <c r="A2065" s="454"/>
      <c r="B2065" s="987"/>
      <c r="C2065" s="86"/>
      <c r="D2065" s="601"/>
      <c r="E2065" s="602"/>
      <c r="F2065" s="910">
        <f t="shared" si="29"/>
        <v>0</v>
      </c>
      <c r="G2065" s="207"/>
      <c r="H2065" s="453"/>
      <c r="I2065" s="717"/>
      <c r="J2065" s="455"/>
    </row>
    <row r="2066" spans="1:10" ht="15" hidden="1" thickBot="1" x14ac:dyDescent="0.4">
      <c r="A2066" s="454"/>
      <c r="B2066" s="987"/>
      <c r="C2066" s="86"/>
      <c r="D2066" s="601"/>
      <c r="E2066" s="602"/>
      <c r="F2066" s="910">
        <f t="shared" si="29"/>
        <v>0</v>
      </c>
      <c r="G2066" s="207"/>
      <c r="H2066" s="453"/>
      <c r="I2066" s="717"/>
      <c r="J2066" s="455"/>
    </row>
    <row r="2067" spans="1:10" ht="15" hidden="1" thickBot="1" x14ac:dyDescent="0.4">
      <c r="A2067" s="454"/>
      <c r="B2067" s="987"/>
      <c r="C2067" s="86"/>
      <c r="D2067" s="601"/>
      <c r="E2067" s="602"/>
      <c r="F2067" s="910">
        <f t="shared" si="29"/>
        <v>0</v>
      </c>
      <c r="G2067" s="207"/>
      <c r="H2067" s="453"/>
      <c r="I2067" s="717"/>
      <c r="J2067" s="455"/>
    </row>
    <row r="2068" spans="1:10" ht="15" hidden="1" thickBot="1" x14ac:dyDescent="0.4">
      <c r="A2068" s="454"/>
      <c r="B2068" s="987"/>
      <c r="C2068" s="86"/>
      <c r="D2068" s="601"/>
      <c r="E2068" s="602"/>
      <c r="F2068" s="910">
        <f t="shared" si="29"/>
        <v>0</v>
      </c>
      <c r="G2068" s="207"/>
      <c r="H2068" s="453"/>
      <c r="I2068" s="717"/>
      <c r="J2068" s="455"/>
    </row>
    <row r="2069" spans="1:10" ht="15" hidden="1" thickBot="1" x14ac:dyDescent="0.4">
      <c r="A2069" s="454"/>
      <c r="B2069" s="987"/>
      <c r="C2069" s="86"/>
      <c r="D2069" s="601"/>
      <c r="E2069" s="602"/>
      <c r="F2069" s="910">
        <f t="shared" si="29"/>
        <v>0</v>
      </c>
      <c r="G2069" s="207"/>
      <c r="H2069" s="453"/>
      <c r="I2069" s="717"/>
      <c r="J2069" s="455"/>
    </row>
    <row r="2070" spans="1:10" ht="15" hidden="1" thickBot="1" x14ac:dyDescent="0.4">
      <c r="A2070" s="454"/>
      <c r="B2070" s="987"/>
      <c r="C2070" s="86"/>
      <c r="D2070" s="601"/>
      <c r="E2070" s="602"/>
      <c r="F2070" s="910">
        <f t="shared" si="29"/>
        <v>0</v>
      </c>
      <c r="G2070" s="207"/>
      <c r="H2070" s="453"/>
      <c r="I2070" s="717"/>
      <c r="J2070" s="455"/>
    </row>
    <row r="2071" spans="1:10" ht="15" hidden="1" thickBot="1" x14ac:dyDescent="0.4">
      <c r="A2071" s="454"/>
      <c r="B2071" s="987"/>
      <c r="C2071" s="86"/>
      <c r="D2071" s="601"/>
      <c r="E2071" s="602"/>
      <c r="F2071" s="910">
        <f t="shared" si="29"/>
        <v>0</v>
      </c>
      <c r="G2071" s="207"/>
      <c r="H2071" s="453"/>
      <c r="I2071" s="717"/>
      <c r="J2071" s="455"/>
    </row>
    <row r="2072" spans="1:10" ht="15" hidden="1" thickBot="1" x14ac:dyDescent="0.4">
      <c r="A2072" s="454"/>
      <c r="B2072" s="987"/>
      <c r="C2072" s="86"/>
      <c r="D2072" s="601"/>
      <c r="E2072" s="602"/>
      <c r="F2072" s="910">
        <f t="shared" si="29"/>
        <v>0</v>
      </c>
      <c r="G2072" s="207"/>
      <c r="H2072" s="453"/>
      <c r="I2072" s="717"/>
      <c r="J2072" s="455"/>
    </row>
    <row r="2073" spans="1:10" ht="15" hidden="1" thickBot="1" x14ac:dyDescent="0.4">
      <c r="A2073" s="454"/>
      <c r="B2073" s="987"/>
      <c r="C2073" s="86"/>
      <c r="D2073" s="601"/>
      <c r="E2073" s="602"/>
      <c r="F2073" s="910">
        <f t="shared" si="29"/>
        <v>0</v>
      </c>
      <c r="G2073" s="207"/>
      <c r="H2073" s="453"/>
      <c r="I2073" s="717"/>
      <c r="J2073" s="455"/>
    </row>
    <row r="2074" spans="1:10" ht="15" hidden="1" thickBot="1" x14ac:dyDescent="0.4">
      <c r="A2074" s="454"/>
      <c r="B2074" s="987"/>
      <c r="C2074" s="86"/>
      <c r="D2074" s="601"/>
      <c r="E2074" s="602"/>
      <c r="F2074" s="910">
        <f t="shared" si="29"/>
        <v>0</v>
      </c>
      <c r="G2074" s="207"/>
      <c r="H2074" s="453"/>
      <c r="I2074" s="717"/>
      <c r="J2074" s="455"/>
    </row>
    <row r="2075" spans="1:10" ht="15" hidden="1" thickBot="1" x14ac:dyDescent="0.4">
      <c r="A2075" s="454"/>
      <c r="B2075" s="987"/>
      <c r="C2075" s="86"/>
      <c r="D2075" s="601"/>
      <c r="E2075" s="602"/>
      <c r="F2075" s="910">
        <f t="shared" si="29"/>
        <v>0</v>
      </c>
      <c r="G2075" s="207"/>
      <c r="H2075" s="453"/>
      <c r="I2075" s="717"/>
      <c r="J2075" s="455"/>
    </row>
    <row r="2076" spans="1:10" ht="15" hidden="1" thickBot="1" x14ac:dyDescent="0.4">
      <c r="A2076" s="454"/>
      <c r="B2076" s="987"/>
      <c r="C2076" s="86"/>
      <c r="D2076" s="601"/>
      <c r="E2076" s="602"/>
      <c r="F2076" s="910">
        <f t="shared" si="29"/>
        <v>0</v>
      </c>
      <c r="G2076" s="207"/>
      <c r="H2076" s="453"/>
      <c r="I2076" s="717"/>
      <c r="J2076" s="455"/>
    </row>
    <row r="2077" spans="1:10" ht="15" hidden="1" thickBot="1" x14ac:dyDescent="0.4">
      <c r="A2077" s="454"/>
      <c r="B2077" s="987"/>
      <c r="C2077" s="86"/>
      <c r="D2077" s="601"/>
      <c r="E2077" s="602"/>
      <c r="F2077" s="910">
        <f t="shared" si="29"/>
        <v>0</v>
      </c>
      <c r="G2077" s="207"/>
      <c r="H2077" s="453"/>
      <c r="I2077" s="717"/>
      <c r="J2077" s="455"/>
    </row>
    <row r="2078" spans="1:10" ht="15" hidden="1" thickBot="1" x14ac:dyDescent="0.4">
      <c r="A2078" s="454"/>
      <c r="B2078" s="987"/>
      <c r="C2078" s="86"/>
      <c r="D2078" s="601"/>
      <c r="E2078" s="602"/>
      <c r="F2078" s="910">
        <f t="shared" si="29"/>
        <v>0</v>
      </c>
      <c r="G2078" s="207"/>
      <c r="H2078" s="453"/>
      <c r="I2078" s="717"/>
      <c r="J2078" s="455"/>
    </row>
    <row r="2079" spans="1:10" ht="15" hidden="1" thickBot="1" x14ac:dyDescent="0.4">
      <c r="A2079" s="454"/>
      <c r="B2079" s="987"/>
      <c r="C2079" s="86"/>
      <c r="D2079" s="601"/>
      <c r="E2079" s="602"/>
      <c r="F2079" s="910">
        <f t="shared" si="29"/>
        <v>0</v>
      </c>
      <c r="G2079" s="207"/>
      <c r="H2079" s="453"/>
      <c r="I2079" s="717"/>
      <c r="J2079" s="455"/>
    </row>
    <row r="2080" spans="1:10" ht="15" hidden="1" thickBot="1" x14ac:dyDescent="0.4">
      <c r="A2080" s="454"/>
      <c r="B2080" s="987"/>
      <c r="C2080" s="86"/>
      <c r="D2080" s="601"/>
      <c r="E2080" s="602"/>
      <c r="F2080" s="910">
        <f t="shared" si="29"/>
        <v>0</v>
      </c>
      <c r="G2080" s="207"/>
      <c r="H2080" s="453"/>
      <c r="I2080" s="717"/>
      <c r="J2080" s="455"/>
    </row>
    <row r="2081" spans="1:10" ht="15" hidden="1" thickBot="1" x14ac:dyDescent="0.4">
      <c r="A2081" s="454"/>
      <c r="B2081" s="987"/>
      <c r="C2081" s="86"/>
      <c r="D2081" s="601"/>
      <c r="E2081" s="602"/>
      <c r="F2081" s="910">
        <f t="shared" si="29"/>
        <v>0</v>
      </c>
      <c r="G2081" s="207"/>
      <c r="H2081" s="453"/>
      <c r="I2081" s="717"/>
      <c r="J2081" s="455"/>
    </row>
    <row r="2082" spans="1:10" ht="15" hidden="1" thickBot="1" x14ac:dyDescent="0.4">
      <c r="A2082" s="454"/>
      <c r="B2082" s="987"/>
      <c r="C2082" s="86"/>
      <c r="D2082" s="601"/>
      <c r="E2082" s="602"/>
      <c r="F2082" s="910">
        <f t="shared" si="29"/>
        <v>0</v>
      </c>
      <c r="G2082" s="207"/>
      <c r="H2082" s="453"/>
      <c r="I2082" s="717"/>
      <c r="J2082" s="455"/>
    </row>
    <row r="2083" spans="1:10" ht="15" hidden="1" thickBot="1" x14ac:dyDescent="0.4">
      <c r="A2083" s="454"/>
      <c r="B2083" s="987"/>
      <c r="C2083" s="86"/>
      <c r="D2083" s="601"/>
      <c r="E2083" s="602"/>
      <c r="F2083" s="910">
        <f t="shared" si="29"/>
        <v>0</v>
      </c>
      <c r="G2083" s="207"/>
      <c r="H2083" s="453"/>
      <c r="I2083" s="717"/>
      <c r="J2083" s="455"/>
    </row>
    <row r="2084" spans="1:10" ht="15" hidden="1" thickBot="1" x14ac:dyDescent="0.4">
      <c r="A2084" s="454"/>
      <c r="B2084" s="987"/>
      <c r="C2084" s="86"/>
      <c r="D2084" s="601"/>
      <c r="E2084" s="602"/>
      <c r="F2084" s="910">
        <f t="shared" si="29"/>
        <v>0</v>
      </c>
      <c r="G2084" s="207"/>
      <c r="H2084" s="453"/>
      <c r="I2084" s="717"/>
      <c r="J2084" s="455"/>
    </row>
    <row r="2085" spans="1:10" ht="15" hidden="1" thickBot="1" x14ac:dyDescent="0.4">
      <c r="A2085" s="454"/>
      <c r="B2085" s="987"/>
      <c r="C2085" s="86"/>
      <c r="D2085" s="601"/>
      <c r="E2085" s="602"/>
      <c r="F2085" s="910">
        <f t="shared" si="29"/>
        <v>0</v>
      </c>
      <c r="G2085" s="207"/>
      <c r="H2085" s="453"/>
      <c r="I2085" s="717"/>
      <c r="J2085" s="455"/>
    </row>
    <row r="2086" spans="1:10" ht="15" hidden="1" thickBot="1" x14ac:dyDescent="0.4">
      <c r="A2086" s="454"/>
      <c r="B2086" s="987"/>
      <c r="C2086" s="86"/>
      <c r="D2086" s="601"/>
      <c r="E2086" s="602"/>
      <c r="F2086" s="910">
        <f t="shared" si="29"/>
        <v>0</v>
      </c>
      <c r="G2086" s="207"/>
      <c r="H2086" s="453"/>
      <c r="I2086" s="717"/>
      <c r="J2086" s="455"/>
    </row>
    <row r="2087" spans="1:10" ht="15" hidden="1" thickBot="1" x14ac:dyDescent="0.4">
      <c r="A2087" s="454"/>
      <c r="B2087" s="987"/>
      <c r="C2087" s="86"/>
      <c r="D2087" s="601"/>
      <c r="E2087" s="602"/>
      <c r="F2087" s="910">
        <f t="shared" si="29"/>
        <v>0</v>
      </c>
      <c r="G2087" s="207"/>
      <c r="H2087" s="453"/>
      <c r="I2087" s="717"/>
      <c r="J2087" s="455"/>
    </row>
    <row r="2088" spans="1:10" ht="15" hidden="1" thickBot="1" x14ac:dyDescent="0.4">
      <c r="A2088" s="454"/>
      <c r="B2088" s="987"/>
      <c r="C2088" s="86"/>
      <c r="D2088" s="601"/>
      <c r="E2088" s="602"/>
      <c r="F2088" s="910">
        <f t="shared" si="29"/>
        <v>0</v>
      </c>
      <c r="G2088" s="207"/>
      <c r="H2088" s="453"/>
      <c r="I2088" s="717"/>
      <c r="J2088" s="455"/>
    </row>
    <row r="2089" spans="1:10" ht="15" hidden="1" thickBot="1" x14ac:dyDescent="0.4">
      <c r="A2089" s="454"/>
      <c r="B2089" s="987"/>
      <c r="C2089" s="86"/>
      <c r="D2089" s="601"/>
      <c r="E2089" s="602"/>
      <c r="F2089" s="910">
        <f t="shared" si="29"/>
        <v>0</v>
      </c>
      <c r="G2089" s="207"/>
      <c r="H2089" s="453"/>
      <c r="I2089" s="717"/>
      <c r="J2089" s="455"/>
    </row>
    <row r="2090" spans="1:10" ht="15" hidden="1" thickBot="1" x14ac:dyDescent="0.4">
      <c r="A2090" s="454"/>
      <c r="B2090" s="987"/>
      <c r="C2090" s="86"/>
      <c r="D2090" s="601"/>
      <c r="E2090" s="602"/>
      <c r="F2090" s="910">
        <f t="shared" si="29"/>
        <v>0</v>
      </c>
      <c r="G2090" s="207"/>
      <c r="H2090" s="453"/>
      <c r="I2090" s="717"/>
      <c r="J2090" s="455"/>
    </row>
    <row r="2091" spans="1:10" ht="15" hidden="1" thickBot="1" x14ac:dyDescent="0.4">
      <c r="A2091" s="454"/>
      <c r="B2091" s="987"/>
      <c r="C2091" s="86"/>
      <c r="D2091" s="601"/>
      <c r="E2091" s="602"/>
      <c r="F2091" s="910">
        <f t="shared" si="29"/>
        <v>0</v>
      </c>
      <c r="G2091" s="207"/>
      <c r="H2091" s="453"/>
      <c r="I2091" s="717"/>
      <c r="J2091" s="455"/>
    </row>
    <row r="2092" spans="1:10" ht="15" hidden="1" thickBot="1" x14ac:dyDescent="0.4">
      <c r="A2092" s="454"/>
      <c r="B2092" s="987"/>
      <c r="C2092" s="86"/>
      <c r="D2092" s="601"/>
      <c r="E2092" s="602"/>
      <c r="F2092" s="910">
        <f t="shared" si="29"/>
        <v>0</v>
      </c>
      <c r="G2092" s="207"/>
      <c r="H2092" s="453"/>
      <c r="I2092" s="717"/>
      <c r="J2092" s="455"/>
    </row>
    <row r="2093" spans="1:10" ht="15" hidden="1" thickBot="1" x14ac:dyDescent="0.4">
      <c r="A2093" s="454"/>
      <c r="B2093" s="987"/>
      <c r="C2093" s="86"/>
      <c r="D2093" s="601"/>
      <c r="E2093" s="602"/>
      <c r="F2093" s="910">
        <f t="shared" si="29"/>
        <v>0</v>
      </c>
      <c r="G2093" s="207"/>
      <c r="H2093" s="453"/>
      <c r="I2093" s="717"/>
      <c r="J2093" s="455"/>
    </row>
    <row r="2094" spans="1:10" ht="15" hidden="1" thickBot="1" x14ac:dyDescent="0.4">
      <c r="A2094" s="454"/>
      <c r="B2094" s="987"/>
      <c r="C2094" s="86"/>
      <c r="D2094" s="601"/>
      <c r="E2094" s="602"/>
      <c r="F2094" s="910">
        <f t="shared" si="29"/>
        <v>0</v>
      </c>
      <c r="G2094" s="207"/>
      <c r="H2094" s="453"/>
      <c r="I2094" s="717"/>
      <c r="J2094" s="455"/>
    </row>
    <row r="2095" spans="1:10" ht="15" hidden="1" thickBot="1" x14ac:dyDescent="0.4">
      <c r="A2095" s="454"/>
      <c r="B2095" s="987"/>
      <c r="C2095" s="86"/>
      <c r="D2095" s="601"/>
      <c r="E2095" s="602"/>
      <c r="F2095" s="910">
        <f t="shared" si="29"/>
        <v>0</v>
      </c>
      <c r="G2095" s="207"/>
      <c r="H2095" s="453"/>
      <c r="I2095" s="717"/>
      <c r="J2095" s="455"/>
    </row>
    <row r="2096" spans="1:10" ht="15" hidden="1" thickBot="1" x14ac:dyDescent="0.4">
      <c r="A2096" s="454"/>
      <c r="B2096" s="987"/>
      <c r="C2096" s="86"/>
      <c r="D2096" s="601"/>
      <c r="E2096" s="602"/>
      <c r="F2096" s="910">
        <f t="shared" si="29"/>
        <v>0</v>
      </c>
      <c r="G2096" s="207"/>
      <c r="H2096" s="453"/>
      <c r="I2096" s="717"/>
      <c r="J2096" s="455"/>
    </row>
    <row r="2097" spans="1:10" ht="15" hidden="1" thickBot="1" x14ac:dyDescent="0.4">
      <c r="A2097" s="454"/>
      <c r="B2097" s="987"/>
      <c r="C2097" s="86"/>
      <c r="D2097" s="601"/>
      <c r="E2097" s="602"/>
      <c r="F2097" s="910">
        <f t="shared" si="29"/>
        <v>0</v>
      </c>
      <c r="G2097" s="207"/>
      <c r="H2097" s="453"/>
      <c r="I2097" s="717"/>
      <c r="J2097" s="455"/>
    </row>
    <row r="2098" spans="1:10" ht="15" hidden="1" thickBot="1" x14ac:dyDescent="0.4">
      <c r="A2098" s="454"/>
      <c r="B2098" s="987"/>
      <c r="C2098" s="86"/>
      <c r="D2098" s="601"/>
      <c r="E2098" s="602"/>
      <c r="F2098" s="910">
        <f t="shared" si="29"/>
        <v>0</v>
      </c>
      <c r="G2098" s="207"/>
      <c r="H2098" s="453"/>
      <c r="I2098" s="717"/>
      <c r="J2098" s="455"/>
    </row>
    <row r="2099" spans="1:10" ht="15" hidden="1" thickBot="1" x14ac:dyDescent="0.4">
      <c r="A2099" s="454"/>
      <c r="B2099" s="987"/>
      <c r="C2099" s="86"/>
      <c r="D2099" s="601"/>
      <c r="E2099" s="602"/>
      <c r="F2099" s="910">
        <f t="shared" si="29"/>
        <v>0</v>
      </c>
      <c r="G2099" s="207"/>
      <c r="H2099" s="453"/>
      <c r="I2099" s="717"/>
      <c r="J2099" s="455"/>
    </row>
    <row r="2100" spans="1:10" ht="15" hidden="1" thickBot="1" x14ac:dyDescent="0.4">
      <c r="A2100" s="454"/>
      <c r="B2100" s="987"/>
      <c r="C2100" s="86"/>
      <c r="D2100" s="601"/>
      <c r="E2100" s="602"/>
      <c r="F2100" s="910">
        <f t="shared" ref="F2100:F2163" si="30">D2100+E2100</f>
        <v>0</v>
      </c>
      <c r="G2100" s="207"/>
      <c r="H2100" s="453"/>
      <c r="I2100" s="717"/>
      <c r="J2100" s="455"/>
    </row>
    <row r="2101" spans="1:10" ht="15" hidden="1" thickBot="1" x14ac:dyDescent="0.4">
      <c r="A2101" s="454"/>
      <c r="B2101" s="987"/>
      <c r="C2101" s="86"/>
      <c r="D2101" s="601"/>
      <c r="E2101" s="602"/>
      <c r="F2101" s="910">
        <f t="shared" si="30"/>
        <v>0</v>
      </c>
      <c r="G2101" s="207"/>
      <c r="H2101" s="453"/>
      <c r="I2101" s="717"/>
      <c r="J2101" s="455"/>
    </row>
    <row r="2102" spans="1:10" ht="15" hidden="1" thickBot="1" x14ac:dyDescent="0.4">
      <c r="A2102" s="454"/>
      <c r="B2102" s="987"/>
      <c r="C2102" s="86"/>
      <c r="D2102" s="601"/>
      <c r="E2102" s="602"/>
      <c r="F2102" s="910">
        <f t="shared" si="30"/>
        <v>0</v>
      </c>
      <c r="G2102" s="207"/>
      <c r="H2102" s="453"/>
      <c r="I2102" s="717"/>
      <c r="J2102" s="455"/>
    </row>
    <row r="2103" spans="1:10" ht="15" hidden="1" thickBot="1" x14ac:dyDescent="0.4">
      <c r="A2103" s="454"/>
      <c r="B2103" s="987"/>
      <c r="C2103" s="86"/>
      <c r="D2103" s="601"/>
      <c r="E2103" s="602"/>
      <c r="F2103" s="910">
        <f t="shared" si="30"/>
        <v>0</v>
      </c>
      <c r="G2103" s="207"/>
      <c r="H2103" s="453"/>
      <c r="I2103" s="717"/>
      <c r="J2103" s="455"/>
    </row>
    <row r="2104" spans="1:10" ht="15" hidden="1" thickBot="1" x14ac:dyDescent="0.4">
      <c r="A2104" s="454"/>
      <c r="B2104" s="987"/>
      <c r="C2104" s="86"/>
      <c r="D2104" s="601"/>
      <c r="E2104" s="602"/>
      <c r="F2104" s="910">
        <f t="shared" si="30"/>
        <v>0</v>
      </c>
      <c r="G2104" s="207"/>
      <c r="H2104" s="453"/>
      <c r="I2104" s="717"/>
      <c r="J2104" s="455"/>
    </row>
    <row r="2105" spans="1:10" ht="15" hidden="1" thickBot="1" x14ac:dyDescent="0.4">
      <c r="A2105" s="454"/>
      <c r="B2105" s="987"/>
      <c r="C2105" s="86"/>
      <c r="D2105" s="601"/>
      <c r="E2105" s="602"/>
      <c r="F2105" s="910">
        <f t="shared" si="30"/>
        <v>0</v>
      </c>
      <c r="G2105" s="207"/>
      <c r="H2105" s="453"/>
      <c r="I2105" s="717"/>
      <c r="J2105" s="455"/>
    </row>
    <row r="2106" spans="1:10" ht="15" hidden="1" thickBot="1" x14ac:dyDescent="0.4">
      <c r="A2106" s="454"/>
      <c r="B2106" s="987"/>
      <c r="C2106" s="86"/>
      <c r="D2106" s="601"/>
      <c r="E2106" s="602"/>
      <c r="F2106" s="910">
        <f t="shared" si="30"/>
        <v>0</v>
      </c>
      <c r="G2106" s="207"/>
      <c r="H2106" s="453"/>
      <c r="I2106" s="717"/>
      <c r="J2106" s="455"/>
    </row>
    <row r="2107" spans="1:10" ht="15" hidden="1" thickBot="1" x14ac:dyDescent="0.4">
      <c r="A2107" s="454"/>
      <c r="B2107" s="987"/>
      <c r="C2107" s="86"/>
      <c r="D2107" s="601"/>
      <c r="E2107" s="602"/>
      <c r="F2107" s="910">
        <f t="shared" si="30"/>
        <v>0</v>
      </c>
      <c r="G2107" s="207"/>
      <c r="H2107" s="453"/>
      <c r="I2107" s="717"/>
      <c r="J2107" s="455"/>
    </row>
    <row r="2108" spans="1:10" ht="15" hidden="1" thickBot="1" x14ac:dyDescent="0.4">
      <c r="A2108" s="454"/>
      <c r="B2108" s="987"/>
      <c r="C2108" s="86"/>
      <c r="D2108" s="601"/>
      <c r="E2108" s="602"/>
      <c r="F2108" s="910">
        <f t="shared" si="30"/>
        <v>0</v>
      </c>
      <c r="G2108" s="207"/>
      <c r="H2108" s="453"/>
      <c r="I2108" s="717"/>
      <c r="J2108" s="455"/>
    </row>
    <row r="2109" spans="1:10" ht="15" hidden="1" thickBot="1" x14ac:dyDescent="0.4">
      <c r="A2109" s="454"/>
      <c r="B2109" s="987"/>
      <c r="C2109" s="86"/>
      <c r="D2109" s="601"/>
      <c r="E2109" s="602"/>
      <c r="F2109" s="910">
        <f t="shared" si="30"/>
        <v>0</v>
      </c>
      <c r="G2109" s="207"/>
      <c r="H2109" s="453"/>
      <c r="I2109" s="717"/>
      <c r="J2109" s="455"/>
    </row>
    <row r="2110" spans="1:10" ht="15" hidden="1" thickBot="1" x14ac:dyDescent="0.4">
      <c r="A2110" s="454"/>
      <c r="B2110" s="987"/>
      <c r="C2110" s="86"/>
      <c r="D2110" s="601"/>
      <c r="E2110" s="602"/>
      <c r="F2110" s="910">
        <f t="shared" si="30"/>
        <v>0</v>
      </c>
      <c r="G2110" s="207"/>
      <c r="H2110" s="453"/>
      <c r="I2110" s="717"/>
      <c r="J2110" s="455"/>
    </row>
    <row r="2111" spans="1:10" ht="15" hidden="1" thickBot="1" x14ac:dyDescent="0.4">
      <c r="A2111" s="454"/>
      <c r="B2111" s="987"/>
      <c r="C2111" s="86"/>
      <c r="D2111" s="601"/>
      <c r="E2111" s="602"/>
      <c r="F2111" s="910">
        <f t="shared" si="30"/>
        <v>0</v>
      </c>
      <c r="G2111" s="207"/>
      <c r="H2111" s="453"/>
      <c r="I2111" s="717"/>
      <c r="J2111" s="455"/>
    </row>
    <row r="2112" spans="1:10" ht="15" hidden="1" thickBot="1" x14ac:dyDescent="0.4">
      <c r="A2112" s="454"/>
      <c r="B2112" s="987"/>
      <c r="C2112" s="86"/>
      <c r="D2112" s="601"/>
      <c r="E2112" s="602"/>
      <c r="F2112" s="910">
        <f t="shared" si="30"/>
        <v>0</v>
      </c>
      <c r="G2112" s="207"/>
      <c r="H2112" s="453"/>
      <c r="I2112" s="717"/>
      <c r="J2112" s="455"/>
    </row>
    <row r="2113" spans="1:10" ht="15" hidden="1" thickBot="1" x14ac:dyDescent="0.4">
      <c r="A2113" s="454"/>
      <c r="B2113" s="987"/>
      <c r="C2113" s="86"/>
      <c r="D2113" s="601"/>
      <c r="E2113" s="602"/>
      <c r="F2113" s="910">
        <f t="shared" si="30"/>
        <v>0</v>
      </c>
      <c r="G2113" s="207"/>
      <c r="H2113" s="453"/>
      <c r="I2113" s="717"/>
      <c r="J2113" s="455"/>
    </row>
    <row r="2114" spans="1:10" ht="15" hidden="1" thickBot="1" x14ac:dyDescent="0.4">
      <c r="A2114" s="454"/>
      <c r="B2114" s="987"/>
      <c r="C2114" s="86"/>
      <c r="D2114" s="601"/>
      <c r="E2114" s="602"/>
      <c r="F2114" s="910">
        <f t="shared" si="30"/>
        <v>0</v>
      </c>
      <c r="G2114" s="207"/>
      <c r="H2114" s="453"/>
      <c r="I2114" s="717"/>
      <c r="J2114" s="455"/>
    </row>
    <row r="2115" spans="1:10" ht="15" hidden="1" thickBot="1" x14ac:dyDescent="0.4">
      <c r="A2115" s="454"/>
      <c r="B2115" s="987"/>
      <c r="C2115" s="86"/>
      <c r="D2115" s="601"/>
      <c r="E2115" s="602"/>
      <c r="F2115" s="910">
        <f t="shared" si="30"/>
        <v>0</v>
      </c>
      <c r="G2115" s="207"/>
      <c r="H2115" s="453"/>
      <c r="I2115" s="717"/>
      <c r="J2115" s="455"/>
    </row>
    <row r="2116" spans="1:10" ht="15" hidden="1" thickBot="1" x14ac:dyDescent="0.4">
      <c r="A2116" s="454"/>
      <c r="B2116" s="987"/>
      <c r="C2116" s="86"/>
      <c r="D2116" s="601"/>
      <c r="E2116" s="602"/>
      <c r="F2116" s="910">
        <f t="shared" si="30"/>
        <v>0</v>
      </c>
      <c r="G2116" s="207"/>
      <c r="H2116" s="453"/>
      <c r="I2116" s="717"/>
      <c r="J2116" s="455"/>
    </row>
    <row r="2117" spans="1:10" ht="15" hidden="1" thickBot="1" x14ac:dyDescent="0.4">
      <c r="A2117" s="454"/>
      <c r="B2117" s="987"/>
      <c r="C2117" s="86"/>
      <c r="D2117" s="601"/>
      <c r="E2117" s="602"/>
      <c r="F2117" s="910">
        <f t="shared" si="30"/>
        <v>0</v>
      </c>
      <c r="G2117" s="207"/>
      <c r="H2117" s="453"/>
      <c r="I2117" s="717"/>
      <c r="J2117" s="455"/>
    </row>
    <row r="2118" spans="1:10" ht="15" hidden="1" thickBot="1" x14ac:dyDescent="0.4">
      <c r="A2118" s="454"/>
      <c r="B2118" s="987"/>
      <c r="C2118" s="86"/>
      <c r="D2118" s="601"/>
      <c r="E2118" s="602"/>
      <c r="F2118" s="910">
        <f t="shared" si="30"/>
        <v>0</v>
      </c>
      <c r="G2118" s="207"/>
      <c r="H2118" s="453"/>
      <c r="I2118" s="717"/>
      <c r="J2118" s="455"/>
    </row>
    <row r="2119" spans="1:10" ht="15" hidden="1" thickBot="1" x14ac:dyDescent="0.4">
      <c r="A2119" s="454"/>
      <c r="B2119" s="987"/>
      <c r="C2119" s="86"/>
      <c r="D2119" s="601"/>
      <c r="E2119" s="602"/>
      <c r="F2119" s="910">
        <f t="shared" si="30"/>
        <v>0</v>
      </c>
      <c r="G2119" s="207"/>
      <c r="H2119" s="453"/>
      <c r="I2119" s="717"/>
      <c r="J2119" s="455"/>
    </row>
    <row r="2120" spans="1:10" ht="15" hidden="1" thickBot="1" x14ac:dyDescent="0.4">
      <c r="A2120" s="454"/>
      <c r="B2120" s="987"/>
      <c r="C2120" s="86"/>
      <c r="D2120" s="601"/>
      <c r="E2120" s="602"/>
      <c r="F2120" s="910">
        <f t="shared" si="30"/>
        <v>0</v>
      </c>
      <c r="G2120" s="207"/>
      <c r="H2120" s="453"/>
      <c r="I2120" s="717"/>
      <c r="J2120" s="455"/>
    </row>
    <row r="2121" spans="1:10" ht="15" hidden="1" thickBot="1" x14ac:dyDescent="0.4">
      <c r="A2121" s="454"/>
      <c r="B2121" s="987"/>
      <c r="C2121" s="86"/>
      <c r="D2121" s="601"/>
      <c r="E2121" s="602"/>
      <c r="F2121" s="910">
        <f t="shared" si="30"/>
        <v>0</v>
      </c>
      <c r="G2121" s="207"/>
      <c r="H2121" s="453"/>
      <c r="I2121" s="717"/>
      <c r="J2121" s="455"/>
    </row>
    <row r="2122" spans="1:10" ht="15" hidden="1" thickBot="1" x14ac:dyDescent="0.4">
      <c r="A2122" s="454"/>
      <c r="B2122" s="987"/>
      <c r="C2122" s="86"/>
      <c r="D2122" s="601"/>
      <c r="E2122" s="602"/>
      <c r="F2122" s="910">
        <f t="shared" si="30"/>
        <v>0</v>
      </c>
      <c r="G2122" s="207"/>
      <c r="H2122" s="453"/>
      <c r="I2122" s="717"/>
      <c r="J2122" s="455"/>
    </row>
    <row r="2123" spans="1:10" ht="15" hidden="1" thickBot="1" x14ac:dyDescent="0.4">
      <c r="A2123" s="454"/>
      <c r="B2123" s="987"/>
      <c r="C2123" s="86"/>
      <c r="D2123" s="601"/>
      <c r="E2123" s="602"/>
      <c r="F2123" s="910">
        <f t="shared" si="30"/>
        <v>0</v>
      </c>
      <c r="G2123" s="207"/>
      <c r="H2123" s="453"/>
      <c r="I2123" s="717"/>
      <c r="J2123" s="455"/>
    </row>
    <row r="2124" spans="1:10" ht="15" hidden="1" thickBot="1" x14ac:dyDescent="0.4">
      <c r="A2124" s="454"/>
      <c r="B2124" s="987"/>
      <c r="C2124" s="86"/>
      <c r="D2124" s="601"/>
      <c r="E2124" s="602"/>
      <c r="F2124" s="910">
        <f t="shared" si="30"/>
        <v>0</v>
      </c>
      <c r="G2124" s="207"/>
      <c r="H2124" s="453"/>
      <c r="I2124" s="717"/>
      <c r="J2124" s="455"/>
    </row>
    <row r="2125" spans="1:10" ht="15" hidden="1" thickBot="1" x14ac:dyDescent="0.4">
      <c r="A2125" s="454"/>
      <c r="B2125" s="987"/>
      <c r="C2125" s="86"/>
      <c r="D2125" s="601"/>
      <c r="E2125" s="602"/>
      <c r="F2125" s="910">
        <f t="shared" si="30"/>
        <v>0</v>
      </c>
      <c r="G2125" s="207"/>
      <c r="H2125" s="453"/>
      <c r="I2125" s="717"/>
      <c r="J2125" s="455"/>
    </row>
    <row r="2126" spans="1:10" ht="15" hidden="1" thickBot="1" x14ac:dyDescent="0.4">
      <c r="A2126" s="454"/>
      <c r="B2126" s="987"/>
      <c r="C2126" s="86"/>
      <c r="D2126" s="601"/>
      <c r="E2126" s="602"/>
      <c r="F2126" s="910">
        <f t="shared" si="30"/>
        <v>0</v>
      </c>
      <c r="G2126" s="207"/>
      <c r="H2126" s="453"/>
      <c r="I2126" s="717"/>
      <c r="J2126" s="455"/>
    </row>
    <row r="2127" spans="1:10" ht="15" hidden="1" thickBot="1" x14ac:dyDescent="0.4">
      <c r="A2127" s="454"/>
      <c r="B2127" s="987"/>
      <c r="C2127" s="86"/>
      <c r="D2127" s="601"/>
      <c r="E2127" s="602"/>
      <c r="F2127" s="910">
        <f t="shared" si="30"/>
        <v>0</v>
      </c>
      <c r="G2127" s="207"/>
      <c r="H2127" s="453"/>
      <c r="I2127" s="717"/>
      <c r="J2127" s="455"/>
    </row>
    <row r="2128" spans="1:10" ht="15" hidden="1" thickBot="1" x14ac:dyDescent="0.4">
      <c r="A2128" s="454"/>
      <c r="B2128" s="987"/>
      <c r="C2128" s="86"/>
      <c r="D2128" s="601"/>
      <c r="E2128" s="602"/>
      <c r="F2128" s="910">
        <f t="shared" si="30"/>
        <v>0</v>
      </c>
      <c r="G2128" s="207"/>
      <c r="H2128" s="453"/>
      <c r="I2128" s="717"/>
      <c r="J2128" s="455"/>
    </row>
    <row r="2129" spans="1:10" ht="15" hidden="1" thickBot="1" x14ac:dyDescent="0.4">
      <c r="A2129" s="454"/>
      <c r="B2129" s="987"/>
      <c r="C2129" s="86"/>
      <c r="D2129" s="601"/>
      <c r="E2129" s="602"/>
      <c r="F2129" s="910">
        <f t="shared" si="30"/>
        <v>0</v>
      </c>
      <c r="G2129" s="207"/>
      <c r="H2129" s="453"/>
      <c r="I2129" s="717"/>
      <c r="J2129" s="455"/>
    </row>
    <row r="2130" spans="1:10" ht="15" hidden="1" thickBot="1" x14ac:dyDescent="0.4">
      <c r="A2130" s="454"/>
      <c r="B2130" s="987"/>
      <c r="C2130" s="86"/>
      <c r="D2130" s="601"/>
      <c r="E2130" s="602"/>
      <c r="F2130" s="910">
        <f t="shared" si="30"/>
        <v>0</v>
      </c>
      <c r="G2130" s="207"/>
      <c r="H2130" s="453"/>
      <c r="I2130" s="717"/>
      <c r="J2130" s="455"/>
    </row>
    <row r="2131" spans="1:10" ht="15" hidden="1" thickBot="1" x14ac:dyDescent="0.4">
      <c r="A2131" s="454"/>
      <c r="B2131" s="987"/>
      <c r="C2131" s="86"/>
      <c r="D2131" s="601"/>
      <c r="E2131" s="602"/>
      <c r="F2131" s="910">
        <f t="shared" si="30"/>
        <v>0</v>
      </c>
      <c r="G2131" s="207"/>
      <c r="H2131" s="453"/>
      <c r="I2131" s="717"/>
      <c r="J2131" s="455"/>
    </row>
    <row r="2132" spans="1:10" ht="15" hidden="1" thickBot="1" x14ac:dyDescent="0.4">
      <c r="A2132" s="454"/>
      <c r="B2132" s="987"/>
      <c r="C2132" s="86"/>
      <c r="D2132" s="601"/>
      <c r="E2132" s="602"/>
      <c r="F2132" s="910">
        <f t="shared" si="30"/>
        <v>0</v>
      </c>
      <c r="G2132" s="207"/>
      <c r="H2132" s="453"/>
      <c r="I2132" s="717"/>
      <c r="J2132" s="455"/>
    </row>
    <row r="2133" spans="1:10" ht="15" hidden="1" thickBot="1" x14ac:dyDescent="0.4">
      <c r="A2133" s="454"/>
      <c r="B2133" s="987"/>
      <c r="C2133" s="86"/>
      <c r="D2133" s="601"/>
      <c r="E2133" s="602"/>
      <c r="F2133" s="910">
        <f t="shared" si="30"/>
        <v>0</v>
      </c>
      <c r="G2133" s="207"/>
      <c r="H2133" s="453"/>
      <c r="I2133" s="717"/>
      <c r="J2133" s="455"/>
    </row>
    <row r="2134" spans="1:10" ht="15" hidden="1" thickBot="1" x14ac:dyDescent="0.4">
      <c r="A2134" s="454"/>
      <c r="B2134" s="987"/>
      <c r="C2134" s="86"/>
      <c r="D2134" s="601"/>
      <c r="E2134" s="602"/>
      <c r="F2134" s="910">
        <f t="shared" si="30"/>
        <v>0</v>
      </c>
      <c r="G2134" s="207"/>
      <c r="H2134" s="453"/>
      <c r="I2134" s="717"/>
      <c r="J2134" s="455"/>
    </row>
    <row r="2135" spans="1:10" ht="15" hidden="1" thickBot="1" x14ac:dyDescent="0.4">
      <c r="A2135" s="454"/>
      <c r="B2135" s="987"/>
      <c r="C2135" s="86"/>
      <c r="D2135" s="601"/>
      <c r="E2135" s="602"/>
      <c r="F2135" s="910">
        <f t="shared" si="30"/>
        <v>0</v>
      </c>
      <c r="G2135" s="207"/>
      <c r="H2135" s="453"/>
      <c r="I2135" s="717"/>
      <c r="J2135" s="455"/>
    </row>
    <row r="2136" spans="1:10" ht="15" hidden="1" thickBot="1" x14ac:dyDescent="0.4">
      <c r="A2136" s="454"/>
      <c r="B2136" s="987"/>
      <c r="C2136" s="86"/>
      <c r="D2136" s="601"/>
      <c r="E2136" s="602"/>
      <c r="F2136" s="910">
        <f t="shared" si="30"/>
        <v>0</v>
      </c>
      <c r="G2136" s="207"/>
      <c r="H2136" s="453"/>
      <c r="I2136" s="717"/>
      <c r="J2136" s="455"/>
    </row>
    <row r="2137" spans="1:10" ht="15" hidden="1" thickBot="1" x14ac:dyDescent="0.4">
      <c r="A2137" s="454"/>
      <c r="B2137" s="987"/>
      <c r="C2137" s="470"/>
      <c r="D2137" s="601"/>
      <c r="E2137" s="602"/>
      <c r="F2137" s="910">
        <f t="shared" si="30"/>
        <v>0</v>
      </c>
      <c r="G2137" s="207"/>
      <c r="H2137" s="453"/>
      <c r="I2137" s="717"/>
      <c r="J2137" s="448"/>
    </row>
    <row r="2138" spans="1:10" ht="15" customHeight="1" thickBot="1" x14ac:dyDescent="0.4">
      <c r="A2138" s="454"/>
      <c r="B2138" s="987"/>
      <c r="C2138" s="111" t="s">
        <v>1915</v>
      </c>
      <c r="D2138" s="1000">
        <f>SUM(D2139:D2238)</f>
        <v>0</v>
      </c>
      <c r="E2138" s="1000">
        <f>SUM(E2139:E2238)</f>
        <v>0</v>
      </c>
      <c r="F2138" s="910">
        <f t="shared" si="30"/>
        <v>0</v>
      </c>
      <c r="G2138" s="207"/>
      <c r="H2138" s="453" t="s">
        <v>978</v>
      </c>
      <c r="I2138" s="718">
        <f>Form3!G53+Form3!H53</f>
        <v>0</v>
      </c>
      <c r="J2138" s="460"/>
    </row>
    <row r="2139" spans="1:10" ht="15" customHeight="1" x14ac:dyDescent="0.35">
      <c r="A2139" s="454"/>
      <c r="B2139" s="987"/>
      <c r="C2139" s="1502"/>
      <c r="D2139" s="601"/>
      <c r="E2139" s="602"/>
      <c r="F2139" s="910">
        <f t="shared" si="30"/>
        <v>0</v>
      </c>
      <c r="G2139" s="207"/>
      <c r="H2139" s="453"/>
      <c r="I2139" s="717"/>
      <c r="J2139" s="460"/>
    </row>
    <row r="2140" spans="1:10" ht="15" customHeight="1" x14ac:dyDescent="0.35">
      <c r="A2140" s="454"/>
      <c r="B2140" s="987"/>
      <c r="C2140" s="1502"/>
      <c r="D2140" s="601"/>
      <c r="E2140" s="602"/>
      <c r="F2140" s="910">
        <f t="shared" si="30"/>
        <v>0</v>
      </c>
      <c r="G2140" s="207"/>
      <c r="H2140" s="453"/>
      <c r="I2140" s="717"/>
      <c r="J2140" s="460"/>
    </row>
    <row r="2141" spans="1:10" ht="15" customHeight="1" x14ac:dyDescent="0.35">
      <c r="A2141" s="454"/>
      <c r="B2141" s="987"/>
      <c r="C2141" s="1502"/>
      <c r="D2141" s="601"/>
      <c r="E2141" s="602"/>
      <c r="F2141" s="910">
        <f t="shared" si="30"/>
        <v>0</v>
      </c>
      <c r="G2141" s="207"/>
      <c r="H2141" s="453"/>
      <c r="I2141" s="717"/>
      <c r="J2141" s="460"/>
    </row>
    <row r="2142" spans="1:10" ht="15" customHeight="1" x14ac:dyDescent="0.35">
      <c r="A2142" s="454"/>
      <c r="B2142" s="987"/>
      <c r="C2142" s="1502"/>
      <c r="D2142" s="601"/>
      <c r="E2142" s="602"/>
      <c r="F2142" s="910">
        <f t="shared" si="30"/>
        <v>0</v>
      </c>
      <c r="G2142" s="207"/>
      <c r="H2142" s="453"/>
      <c r="I2142" s="717"/>
      <c r="J2142" s="460"/>
    </row>
    <row r="2143" spans="1:10" ht="15" customHeight="1" x14ac:dyDescent="0.35">
      <c r="A2143" s="454"/>
      <c r="B2143" s="987"/>
      <c r="C2143" s="1502"/>
      <c r="D2143" s="601"/>
      <c r="E2143" s="602"/>
      <c r="F2143" s="910">
        <f t="shared" si="30"/>
        <v>0</v>
      </c>
      <c r="G2143" s="207"/>
      <c r="H2143" s="453"/>
      <c r="I2143" s="717"/>
      <c r="J2143" s="460"/>
    </row>
    <row r="2144" spans="1:10" ht="15" customHeight="1" x14ac:dyDescent="0.35">
      <c r="A2144" s="454"/>
      <c r="B2144" s="987"/>
      <c r="C2144" s="1502"/>
      <c r="D2144" s="601"/>
      <c r="E2144" s="602"/>
      <c r="F2144" s="910">
        <f t="shared" si="30"/>
        <v>0</v>
      </c>
      <c r="G2144" s="207"/>
      <c r="H2144" s="453"/>
      <c r="I2144" s="717"/>
      <c r="J2144" s="460"/>
    </row>
    <row r="2145" spans="1:10" ht="15" customHeight="1" x14ac:dyDescent="0.35">
      <c r="A2145" s="454"/>
      <c r="B2145" s="987"/>
      <c r="C2145" s="1502"/>
      <c r="D2145" s="601"/>
      <c r="E2145" s="602"/>
      <c r="F2145" s="910">
        <f t="shared" si="30"/>
        <v>0</v>
      </c>
      <c r="G2145" s="207"/>
      <c r="H2145" s="453"/>
      <c r="I2145" s="717"/>
      <c r="J2145" s="460"/>
    </row>
    <row r="2146" spans="1:10" ht="15" customHeight="1" x14ac:dyDescent="0.35">
      <c r="A2146" s="454"/>
      <c r="B2146" s="987"/>
      <c r="C2146" s="1502"/>
      <c r="D2146" s="601"/>
      <c r="E2146" s="602"/>
      <c r="F2146" s="910">
        <f t="shared" si="30"/>
        <v>0</v>
      </c>
      <c r="G2146" s="207"/>
      <c r="H2146" s="453"/>
      <c r="I2146" s="717"/>
      <c r="J2146" s="460"/>
    </row>
    <row r="2147" spans="1:10" ht="15" customHeight="1" x14ac:dyDescent="0.35">
      <c r="A2147" s="454"/>
      <c r="B2147" s="987"/>
      <c r="C2147" s="1502"/>
      <c r="D2147" s="601"/>
      <c r="E2147" s="602"/>
      <c r="F2147" s="910">
        <f t="shared" si="30"/>
        <v>0</v>
      </c>
      <c r="G2147" s="207"/>
      <c r="H2147" s="453"/>
      <c r="I2147" s="717"/>
      <c r="J2147" s="460"/>
    </row>
    <row r="2148" spans="1:10" ht="15" customHeight="1" thickBot="1" x14ac:dyDescent="0.4">
      <c r="A2148" s="454"/>
      <c r="B2148" s="987"/>
      <c r="C2148" s="1502"/>
      <c r="D2148" s="601"/>
      <c r="E2148" s="602"/>
      <c r="F2148" s="910">
        <f t="shared" si="30"/>
        <v>0</v>
      </c>
      <c r="G2148" s="207"/>
      <c r="H2148" s="453"/>
      <c r="I2148" s="717"/>
      <c r="J2148" s="460"/>
    </row>
    <row r="2149" spans="1:10" ht="15" hidden="1" thickBot="1" x14ac:dyDescent="0.4">
      <c r="A2149" s="454"/>
      <c r="B2149" s="987"/>
      <c r="C2149" s="206"/>
      <c r="D2149" s="601"/>
      <c r="E2149" s="602"/>
      <c r="F2149" s="910">
        <f t="shared" si="30"/>
        <v>0</v>
      </c>
      <c r="G2149" s="207"/>
      <c r="H2149" s="453"/>
      <c r="I2149" s="717"/>
      <c r="J2149" s="460"/>
    </row>
    <row r="2150" spans="1:10" ht="15" hidden="1" thickBot="1" x14ac:dyDescent="0.4">
      <c r="A2150" s="454"/>
      <c r="B2150" s="987"/>
      <c r="C2150" s="206"/>
      <c r="D2150" s="601"/>
      <c r="E2150" s="602"/>
      <c r="F2150" s="910">
        <f t="shared" si="30"/>
        <v>0</v>
      </c>
      <c r="G2150" s="207"/>
      <c r="H2150" s="453"/>
      <c r="I2150" s="717"/>
      <c r="J2150" s="460"/>
    </row>
    <row r="2151" spans="1:10" ht="15" hidden="1" thickBot="1" x14ac:dyDescent="0.4">
      <c r="A2151" s="454"/>
      <c r="B2151" s="987"/>
      <c r="C2151" s="206"/>
      <c r="D2151" s="601"/>
      <c r="E2151" s="602"/>
      <c r="F2151" s="910">
        <f t="shared" si="30"/>
        <v>0</v>
      </c>
      <c r="G2151" s="207"/>
      <c r="H2151" s="453"/>
      <c r="I2151" s="717"/>
      <c r="J2151" s="460"/>
    </row>
    <row r="2152" spans="1:10" ht="15" hidden="1" thickBot="1" x14ac:dyDescent="0.4">
      <c r="A2152" s="454"/>
      <c r="B2152" s="987"/>
      <c r="C2152" s="206"/>
      <c r="D2152" s="601"/>
      <c r="E2152" s="602"/>
      <c r="F2152" s="910">
        <f t="shared" si="30"/>
        <v>0</v>
      </c>
      <c r="G2152" s="207"/>
      <c r="H2152" s="453"/>
      <c r="I2152" s="717"/>
      <c r="J2152" s="460"/>
    </row>
    <row r="2153" spans="1:10" ht="15" hidden="1" thickBot="1" x14ac:dyDescent="0.4">
      <c r="A2153" s="454"/>
      <c r="B2153" s="987"/>
      <c r="C2153" s="206"/>
      <c r="D2153" s="601"/>
      <c r="E2153" s="602"/>
      <c r="F2153" s="910">
        <f t="shared" si="30"/>
        <v>0</v>
      </c>
      <c r="G2153" s="207"/>
      <c r="H2153" s="453"/>
      <c r="I2153" s="717"/>
      <c r="J2153" s="460"/>
    </row>
    <row r="2154" spans="1:10" ht="15" hidden="1" thickBot="1" x14ac:dyDescent="0.4">
      <c r="A2154" s="454"/>
      <c r="B2154" s="987"/>
      <c r="C2154" s="206"/>
      <c r="D2154" s="601"/>
      <c r="E2154" s="602"/>
      <c r="F2154" s="910">
        <f t="shared" si="30"/>
        <v>0</v>
      </c>
      <c r="G2154" s="207"/>
      <c r="H2154" s="453"/>
      <c r="I2154" s="717"/>
      <c r="J2154" s="460"/>
    </row>
    <row r="2155" spans="1:10" ht="15" hidden="1" thickBot="1" x14ac:dyDescent="0.4">
      <c r="A2155" s="454"/>
      <c r="B2155" s="987"/>
      <c r="C2155" s="206"/>
      <c r="D2155" s="601"/>
      <c r="E2155" s="602"/>
      <c r="F2155" s="910">
        <f t="shared" si="30"/>
        <v>0</v>
      </c>
      <c r="G2155" s="207"/>
      <c r="H2155" s="453"/>
      <c r="I2155" s="717"/>
      <c r="J2155" s="460"/>
    </row>
    <row r="2156" spans="1:10" ht="15" hidden="1" thickBot="1" x14ac:dyDescent="0.4">
      <c r="A2156" s="454"/>
      <c r="B2156" s="987"/>
      <c r="C2156" s="206"/>
      <c r="D2156" s="601"/>
      <c r="E2156" s="602"/>
      <c r="F2156" s="910">
        <f t="shared" si="30"/>
        <v>0</v>
      </c>
      <c r="G2156" s="207"/>
      <c r="H2156" s="453"/>
      <c r="I2156" s="717"/>
      <c r="J2156" s="460"/>
    </row>
    <row r="2157" spans="1:10" ht="15" hidden="1" thickBot="1" x14ac:dyDescent="0.4">
      <c r="A2157" s="454"/>
      <c r="B2157" s="987"/>
      <c r="C2157" s="206"/>
      <c r="D2157" s="601"/>
      <c r="E2157" s="602"/>
      <c r="F2157" s="910">
        <f t="shared" si="30"/>
        <v>0</v>
      </c>
      <c r="G2157" s="207"/>
      <c r="H2157" s="453"/>
      <c r="I2157" s="717"/>
      <c r="J2157" s="460"/>
    </row>
    <row r="2158" spans="1:10" ht="15" hidden="1" thickBot="1" x14ac:dyDescent="0.4">
      <c r="A2158" s="454"/>
      <c r="B2158" s="987"/>
      <c r="C2158" s="206"/>
      <c r="D2158" s="601"/>
      <c r="E2158" s="602"/>
      <c r="F2158" s="910">
        <f t="shared" si="30"/>
        <v>0</v>
      </c>
      <c r="G2158" s="207"/>
      <c r="H2158" s="453"/>
      <c r="I2158" s="717"/>
      <c r="J2158" s="460"/>
    </row>
    <row r="2159" spans="1:10" ht="15" hidden="1" thickBot="1" x14ac:dyDescent="0.4">
      <c r="A2159" s="454"/>
      <c r="B2159" s="987"/>
      <c r="C2159" s="206"/>
      <c r="D2159" s="601"/>
      <c r="E2159" s="602"/>
      <c r="F2159" s="910">
        <f t="shared" si="30"/>
        <v>0</v>
      </c>
      <c r="G2159" s="207"/>
      <c r="H2159" s="453"/>
      <c r="I2159" s="717"/>
      <c r="J2159" s="460"/>
    </row>
    <row r="2160" spans="1:10" ht="15" hidden="1" thickBot="1" x14ac:dyDescent="0.4">
      <c r="A2160" s="454"/>
      <c r="B2160" s="987"/>
      <c r="C2160" s="206"/>
      <c r="D2160" s="601"/>
      <c r="E2160" s="602"/>
      <c r="F2160" s="910">
        <f t="shared" si="30"/>
        <v>0</v>
      </c>
      <c r="G2160" s="207"/>
      <c r="H2160" s="453"/>
      <c r="I2160" s="717"/>
      <c r="J2160" s="460"/>
    </row>
    <row r="2161" spans="1:10" ht="15" hidden="1" thickBot="1" x14ac:dyDescent="0.4">
      <c r="A2161" s="454"/>
      <c r="B2161" s="987"/>
      <c r="C2161" s="206"/>
      <c r="D2161" s="601"/>
      <c r="E2161" s="602"/>
      <c r="F2161" s="910">
        <f t="shared" si="30"/>
        <v>0</v>
      </c>
      <c r="G2161" s="207"/>
      <c r="H2161" s="453"/>
      <c r="I2161" s="717"/>
      <c r="J2161" s="460"/>
    </row>
    <row r="2162" spans="1:10" ht="15" hidden="1" thickBot="1" x14ac:dyDescent="0.4">
      <c r="A2162" s="454"/>
      <c r="B2162" s="987"/>
      <c r="C2162" s="206"/>
      <c r="D2162" s="601"/>
      <c r="E2162" s="602"/>
      <c r="F2162" s="910">
        <f t="shared" si="30"/>
        <v>0</v>
      </c>
      <c r="G2162" s="207"/>
      <c r="H2162" s="453"/>
      <c r="I2162" s="717"/>
      <c r="J2162" s="460"/>
    </row>
    <row r="2163" spans="1:10" ht="15" hidden="1" thickBot="1" x14ac:dyDescent="0.4">
      <c r="A2163" s="454"/>
      <c r="B2163" s="987"/>
      <c r="C2163" s="206"/>
      <c r="D2163" s="601"/>
      <c r="E2163" s="602"/>
      <c r="F2163" s="910">
        <f t="shared" si="30"/>
        <v>0</v>
      </c>
      <c r="G2163" s="207"/>
      <c r="H2163" s="453"/>
      <c r="I2163" s="717"/>
      <c r="J2163" s="460"/>
    </row>
    <row r="2164" spans="1:10" ht="15" hidden="1" thickBot="1" x14ac:dyDescent="0.4">
      <c r="A2164" s="454"/>
      <c r="B2164" s="987"/>
      <c r="C2164" s="206"/>
      <c r="D2164" s="601"/>
      <c r="E2164" s="602"/>
      <c r="F2164" s="910">
        <f t="shared" ref="F2164:F2227" si="31">D2164+E2164</f>
        <v>0</v>
      </c>
      <c r="G2164" s="207"/>
      <c r="H2164" s="453"/>
      <c r="I2164" s="717"/>
      <c r="J2164" s="460"/>
    </row>
    <row r="2165" spans="1:10" ht="15" hidden="1" thickBot="1" x14ac:dyDescent="0.4">
      <c r="A2165" s="454"/>
      <c r="B2165" s="987"/>
      <c r="C2165" s="206"/>
      <c r="D2165" s="601"/>
      <c r="E2165" s="602"/>
      <c r="F2165" s="910">
        <f t="shared" si="31"/>
        <v>0</v>
      </c>
      <c r="G2165" s="207"/>
      <c r="H2165" s="453"/>
      <c r="I2165" s="717"/>
      <c r="J2165" s="460"/>
    </row>
    <row r="2166" spans="1:10" ht="15" hidden="1" thickBot="1" x14ac:dyDescent="0.4">
      <c r="A2166" s="454"/>
      <c r="B2166" s="987"/>
      <c r="C2166" s="206"/>
      <c r="D2166" s="601"/>
      <c r="E2166" s="602"/>
      <c r="F2166" s="910">
        <f t="shared" si="31"/>
        <v>0</v>
      </c>
      <c r="G2166" s="207"/>
      <c r="H2166" s="453"/>
      <c r="I2166" s="717"/>
      <c r="J2166" s="460"/>
    </row>
    <row r="2167" spans="1:10" ht="15" hidden="1" thickBot="1" x14ac:dyDescent="0.4">
      <c r="A2167" s="454"/>
      <c r="B2167" s="987"/>
      <c r="C2167" s="206"/>
      <c r="D2167" s="601"/>
      <c r="E2167" s="602"/>
      <c r="F2167" s="910">
        <f t="shared" si="31"/>
        <v>0</v>
      </c>
      <c r="G2167" s="207"/>
      <c r="H2167" s="453"/>
      <c r="I2167" s="717"/>
      <c r="J2167" s="460"/>
    </row>
    <row r="2168" spans="1:10" ht="15" hidden="1" thickBot="1" x14ac:dyDescent="0.4">
      <c r="A2168" s="454"/>
      <c r="B2168" s="987"/>
      <c r="C2168" s="206"/>
      <c r="D2168" s="601"/>
      <c r="E2168" s="602"/>
      <c r="F2168" s="910">
        <f t="shared" si="31"/>
        <v>0</v>
      </c>
      <c r="G2168" s="207"/>
      <c r="H2168" s="453"/>
      <c r="I2168" s="717"/>
      <c r="J2168" s="460"/>
    </row>
    <row r="2169" spans="1:10" ht="15" hidden="1" thickBot="1" x14ac:dyDescent="0.4">
      <c r="A2169" s="454"/>
      <c r="B2169" s="987"/>
      <c r="C2169" s="206"/>
      <c r="D2169" s="601"/>
      <c r="E2169" s="602"/>
      <c r="F2169" s="910">
        <f t="shared" si="31"/>
        <v>0</v>
      </c>
      <c r="G2169" s="207"/>
      <c r="H2169" s="453"/>
      <c r="I2169" s="717"/>
      <c r="J2169" s="460"/>
    </row>
    <row r="2170" spans="1:10" ht="15" hidden="1" thickBot="1" x14ac:dyDescent="0.4">
      <c r="A2170" s="454"/>
      <c r="B2170" s="987"/>
      <c r="C2170" s="206"/>
      <c r="D2170" s="601"/>
      <c r="E2170" s="602"/>
      <c r="F2170" s="910">
        <f t="shared" si="31"/>
        <v>0</v>
      </c>
      <c r="G2170" s="207"/>
      <c r="H2170" s="453"/>
      <c r="I2170" s="717"/>
      <c r="J2170" s="460"/>
    </row>
    <row r="2171" spans="1:10" ht="15" hidden="1" thickBot="1" x14ac:dyDescent="0.4">
      <c r="A2171" s="454"/>
      <c r="B2171" s="987"/>
      <c r="C2171" s="206"/>
      <c r="D2171" s="601"/>
      <c r="E2171" s="602"/>
      <c r="F2171" s="910">
        <f t="shared" si="31"/>
        <v>0</v>
      </c>
      <c r="G2171" s="207"/>
      <c r="H2171" s="453"/>
      <c r="I2171" s="717"/>
      <c r="J2171" s="460"/>
    </row>
    <row r="2172" spans="1:10" ht="15" hidden="1" thickBot="1" x14ac:dyDescent="0.4">
      <c r="A2172" s="454"/>
      <c r="B2172" s="987"/>
      <c r="C2172" s="206"/>
      <c r="D2172" s="601"/>
      <c r="E2172" s="602"/>
      <c r="F2172" s="910">
        <f t="shared" si="31"/>
        <v>0</v>
      </c>
      <c r="G2172" s="207"/>
      <c r="H2172" s="453"/>
      <c r="I2172" s="717"/>
      <c r="J2172" s="460"/>
    </row>
    <row r="2173" spans="1:10" ht="15" hidden="1" thickBot="1" x14ac:dyDescent="0.4">
      <c r="A2173" s="454"/>
      <c r="B2173" s="987"/>
      <c r="C2173" s="206"/>
      <c r="D2173" s="601"/>
      <c r="E2173" s="602"/>
      <c r="F2173" s="910">
        <f t="shared" si="31"/>
        <v>0</v>
      </c>
      <c r="G2173" s="207"/>
      <c r="H2173" s="453"/>
      <c r="I2173" s="717"/>
      <c r="J2173" s="460"/>
    </row>
    <row r="2174" spans="1:10" ht="15" hidden="1" thickBot="1" x14ac:dyDescent="0.4">
      <c r="A2174" s="454"/>
      <c r="B2174" s="987"/>
      <c r="C2174" s="206"/>
      <c r="D2174" s="601"/>
      <c r="E2174" s="602"/>
      <c r="F2174" s="910">
        <f t="shared" si="31"/>
        <v>0</v>
      </c>
      <c r="G2174" s="207"/>
      <c r="H2174" s="453"/>
      <c r="I2174" s="717"/>
      <c r="J2174" s="460"/>
    </row>
    <row r="2175" spans="1:10" ht="15" hidden="1" thickBot="1" x14ac:dyDescent="0.4">
      <c r="A2175" s="454"/>
      <c r="B2175" s="987"/>
      <c r="C2175" s="206"/>
      <c r="D2175" s="601"/>
      <c r="E2175" s="602"/>
      <c r="F2175" s="910">
        <f t="shared" si="31"/>
        <v>0</v>
      </c>
      <c r="G2175" s="207"/>
      <c r="H2175" s="453"/>
      <c r="I2175" s="717"/>
      <c r="J2175" s="460"/>
    </row>
    <row r="2176" spans="1:10" ht="15" hidden="1" thickBot="1" x14ac:dyDescent="0.4">
      <c r="A2176" s="454"/>
      <c r="B2176" s="987"/>
      <c r="C2176" s="206"/>
      <c r="D2176" s="601"/>
      <c r="E2176" s="602"/>
      <c r="F2176" s="910">
        <f t="shared" si="31"/>
        <v>0</v>
      </c>
      <c r="G2176" s="207"/>
      <c r="H2176" s="453"/>
      <c r="I2176" s="717"/>
      <c r="J2176" s="460"/>
    </row>
    <row r="2177" spans="1:10" ht="15" hidden="1" thickBot="1" x14ac:dyDescent="0.4">
      <c r="A2177" s="454"/>
      <c r="B2177" s="987"/>
      <c r="C2177" s="206"/>
      <c r="D2177" s="601"/>
      <c r="E2177" s="602"/>
      <c r="F2177" s="910">
        <f t="shared" si="31"/>
        <v>0</v>
      </c>
      <c r="G2177" s="207"/>
      <c r="H2177" s="453"/>
      <c r="I2177" s="717"/>
      <c r="J2177" s="460"/>
    </row>
    <row r="2178" spans="1:10" ht="15" hidden="1" thickBot="1" x14ac:dyDescent="0.4">
      <c r="A2178" s="454"/>
      <c r="B2178" s="987"/>
      <c r="C2178" s="206"/>
      <c r="D2178" s="601"/>
      <c r="E2178" s="602"/>
      <c r="F2178" s="910">
        <f t="shared" si="31"/>
        <v>0</v>
      </c>
      <c r="G2178" s="207"/>
      <c r="H2178" s="453"/>
      <c r="I2178" s="717"/>
      <c r="J2178" s="460"/>
    </row>
    <row r="2179" spans="1:10" ht="15" hidden="1" thickBot="1" x14ac:dyDescent="0.4">
      <c r="A2179" s="454"/>
      <c r="B2179" s="987"/>
      <c r="C2179" s="206"/>
      <c r="D2179" s="601"/>
      <c r="E2179" s="602"/>
      <c r="F2179" s="910">
        <f t="shared" si="31"/>
        <v>0</v>
      </c>
      <c r="G2179" s="207"/>
      <c r="H2179" s="453"/>
      <c r="I2179" s="717"/>
      <c r="J2179" s="460"/>
    </row>
    <row r="2180" spans="1:10" ht="15" hidden="1" thickBot="1" x14ac:dyDescent="0.4">
      <c r="A2180" s="454"/>
      <c r="B2180" s="987"/>
      <c r="C2180" s="206"/>
      <c r="D2180" s="601"/>
      <c r="E2180" s="602"/>
      <c r="F2180" s="910">
        <f t="shared" si="31"/>
        <v>0</v>
      </c>
      <c r="G2180" s="207"/>
      <c r="H2180" s="453"/>
      <c r="I2180" s="717"/>
      <c r="J2180" s="460"/>
    </row>
    <row r="2181" spans="1:10" ht="15" hidden="1" thickBot="1" x14ac:dyDescent="0.4">
      <c r="A2181" s="454"/>
      <c r="B2181" s="987"/>
      <c r="C2181" s="206"/>
      <c r="D2181" s="601"/>
      <c r="E2181" s="602"/>
      <c r="F2181" s="910">
        <f t="shared" si="31"/>
        <v>0</v>
      </c>
      <c r="G2181" s="207"/>
      <c r="H2181" s="453"/>
      <c r="I2181" s="717"/>
      <c r="J2181" s="460"/>
    </row>
    <row r="2182" spans="1:10" ht="15" hidden="1" thickBot="1" x14ac:dyDescent="0.4">
      <c r="A2182" s="454"/>
      <c r="B2182" s="987"/>
      <c r="C2182" s="206"/>
      <c r="D2182" s="601"/>
      <c r="E2182" s="602"/>
      <c r="F2182" s="910">
        <f t="shared" si="31"/>
        <v>0</v>
      </c>
      <c r="G2182" s="207"/>
      <c r="H2182" s="453"/>
      <c r="I2182" s="717"/>
      <c r="J2182" s="460"/>
    </row>
    <row r="2183" spans="1:10" ht="15" hidden="1" thickBot="1" x14ac:dyDescent="0.4">
      <c r="A2183" s="454"/>
      <c r="B2183" s="987"/>
      <c r="C2183" s="206"/>
      <c r="D2183" s="601"/>
      <c r="E2183" s="602"/>
      <c r="F2183" s="910">
        <f t="shared" si="31"/>
        <v>0</v>
      </c>
      <c r="G2183" s="207"/>
      <c r="H2183" s="453"/>
      <c r="I2183" s="717"/>
      <c r="J2183" s="460"/>
    </row>
    <row r="2184" spans="1:10" ht="15" hidden="1" thickBot="1" x14ac:dyDescent="0.4">
      <c r="A2184" s="454"/>
      <c r="B2184" s="987"/>
      <c r="C2184" s="206"/>
      <c r="D2184" s="601"/>
      <c r="E2184" s="602"/>
      <c r="F2184" s="910">
        <f t="shared" si="31"/>
        <v>0</v>
      </c>
      <c r="G2184" s="207"/>
      <c r="H2184" s="453"/>
      <c r="I2184" s="717"/>
      <c r="J2184" s="460"/>
    </row>
    <row r="2185" spans="1:10" ht="15" hidden="1" thickBot="1" x14ac:dyDescent="0.4">
      <c r="A2185" s="454"/>
      <c r="B2185" s="987"/>
      <c r="C2185" s="206"/>
      <c r="D2185" s="601"/>
      <c r="E2185" s="602"/>
      <c r="F2185" s="910">
        <f t="shared" si="31"/>
        <v>0</v>
      </c>
      <c r="G2185" s="207"/>
      <c r="H2185" s="453"/>
      <c r="I2185" s="717"/>
      <c r="J2185" s="460"/>
    </row>
    <row r="2186" spans="1:10" ht="15" hidden="1" thickBot="1" x14ac:dyDescent="0.4">
      <c r="A2186" s="454"/>
      <c r="B2186" s="987"/>
      <c r="C2186" s="206"/>
      <c r="D2186" s="601"/>
      <c r="E2186" s="602"/>
      <c r="F2186" s="910">
        <f t="shared" si="31"/>
        <v>0</v>
      </c>
      <c r="G2186" s="207"/>
      <c r="H2186" s="453"/>
      <c r="I2186" s="717"/>
      <c r="J2186" s="460"/>
    </row>
    <row r="2187" spans="1:10" ht="15" hidden="1" thickBot="1" x14ac:dyDescent="0.4">
      <c r="A2187" s="454"/>
      <c r="B2187" s="987"/>
      <c r="C2187" s="206"/>
      <c r="D2187" s="601"/>
      <c r="E2187" s="602"/>
      <c r="F2187" s="910">
        <f t="shared" si="31"/>
        <v>0</v>
      </c>
      <c r="G2187" s="207"/>
      <c r="H2187" s="453"/>
      <c r="I2187" s="717"/>
      <c r="J2187" s="460"/>
    </row>
    <row r="2188" spans="1:10" ht="15" hidden="1" thickBot="1" x14ac:dyDescent="0.4">
      <c r="A2188" s="454"/>
      <c r="B2188" s="987"/>
      <c r="C2188" s="206"/>
      <c r="D2188" s="601"/>
      <c r="E2188" s="602"/>
      <c r="F2188" s="910">
        <f t="shared" si="31"/>
        <v>0</v>
      </c>
      <c r="G2188" s="207"/>
      <c r="H2188" s="453"/>
      <c r="I2188" s="717"/>
      <c r="J2188" s="460"/>
    </row>
    <row r="2189" spans="1:10" ht="15" hidden="1" thickBot="1" x14ac:dyDescent="0.4">
      <c r="A2189" s="454"/>
      <c r="B2189" s="987"/>
      <c r="C2189" s="206"/>
      <c r="D2189" s="601"/>
      <c r="E2189" s="602"/>
      <c r="F2189" s="910">
        <f t="shared" si="31"/>
        <v>0</v>
      </c>
      <c r="G2189" s="207"/>
      <c r="H2189" s="453"/>
      <c r="I2189" s="717"/>
      <c r="J2189" s="460"/>
    </row>
    <row r="2190" spans="1:10" ht="15" hidden="1" thickBot="1" x14ac:dyDescent="0.4">
      <c r="A2190" s="454"/>
      <c r="B2190" s="987"/>
      <c r="C2190" s="206"/>
      <c r="D2190" s="601"/>
      <c r="E2190" s="602"/>
      <c r="F2190" s="910">
        <f t="shared" si="31"/>
        <v>0</v>
      </c>
      <c r="G2190" s="207"/>
      <c r="H2190" s="453"/>
      <c r="I2190" s="717"/>
      <c r="J2190" s="460"/>
    </row>
    <row r="2191" spans="1:10" ht="15" hidden="1" thickBot="1" x14ac:dyDescent="0.4">
      <c r="A2191" s="454"/>
      <c r="B2191" s="987"/>
      <c r="C2191" s="206"/>
      <c r="D2191" s="601"/>
      <c r="E2191" s="602"/>
      <c r="F2191" s="910">
        <f t="shared" si="31"/>
        <v>0</v>
      </c>
      <c r="G2191" s="207"/>
      <c r="H2191" s="453"/>
      <c r="I2191" s="717"/>
      <c r="J2191" s="460"/>
    </row>
    <row r="2192" spans="1:10" ht="15" hidden="1" thickBot="1" x14ac:dyDescent="0.4">
      <c r="A2192" s="454"/>
      <c r="B2192" s="987"/>
      <c r="C2192" s="206"/>
      <c r="D2192" s="601"/>
      <c r="E2192" s="602"/>
      <c r="F2192" s="910">
        <f t="shared" si="31"/>
        <v>0</v>
      </c>
      <c r="G2192" s="207"/>
      <c r="H2192" s="453"/>
      <c r="I2192" s="717"/>
      <c r="J2192" s="460"/>
    </row>
    <row r="2193" spans="1:10" ht="15" hidden="1" thickBot="1" x14ac:dyDescent="0.4">
      <c r="A2193" s="454"/>
      <c r="B2193" s="987"/>
      <c r="C2193" s="206"/>
      <c r="D2193" s="601"/>
      <c r="E2193" s="602"/>
      <c r="F2193" s="910">
        <f t="shared" si="31"/>
        <v>0</v>
      </c>
      <c r="G2193" s="207"/>
      <c r="H2193" s="453"/>
      <c r="I2193" s="717"/>
      <c r="J2193" s="460"/>
    </row>
    <row r="2194" spans="1:10" ht="15" hidden="1" thickBot="1" x14ac:dyDescent="0.4">
      <c r="A2194" s="454"/>
      <c r="B2194" s="987"/>
      <c r="C2194" s="206"/>
      <c r="D2194" s="601"/>
      <c r="E2194" s="602"/>
      <c r="F2194" s="910">
        <f t="shared" si="31"/>
        <v>0</v>
      </c>
      <c r="G2194" s="207"/>
      <c r="H2194" s="453"/>
      <c r="I2194" s="717"/>
      <c r="J2194" s="460"/>
    </row>
    <row r="2195" spans="1:10" ht="15" hidden="1" thickBot="1" x14ac:dyDescent="0.4">
      <c r="A2195" s="454"/>
      <c r="B2195" s="987"/>
      <c r="C2195" s="206"/>
      <c r="D2195" s="601"/>
      <c r="E2195" s="602"/>
      <c r="F2195" s="910">
        <f t="shared" si="31"/>
        <v>0</v>
      </c>
      <c r="G2195" s="207"/>
      <c r="H2195" s="453"/>
      <c r="I2195" s="717"/>
      <c r="J2195" s="460"/>
    </row>
    <row r="2196" spans="1:10" ht="15" hidden="1" thickBot="1" x14ac:dyDescent="0.4">
      <c r="A2196" s="454"/>
      <c r="B2196" s="987"/>
      <c r="C2196" s="206"/>
      <c r="D2196" s="601"/>
      <c r="E2196" s="602"/>
      <c r="F2196" s="910">
        <f t="shared" si="31"/>
        <v>0</v>
      </c>
      <c r="G2196" s="207"/>
      <c r="H2196" s="453"/>
      <c r="I2196" s="717"/>
      <c r="J2196" s="460"/>
    </row>
    <row r="2197" spans="1:10" ht="15" hidden="1" thickBot="1" x14ac:dyDescent="0.4">
      <c r="A2197" s="454"/>
      <c r="B2197" s="987"/>
      <c r="C2197" s="206"/>
      <c r="D2197" s="601"/>
      <c r="E2197" s="602"/>
      <c r="F2197" s="910">
        <f t="shared" si="31"/>
        <v>0</v>
      </c>
      <c r="G2197" s="207"/>
      <c r="H2197" s="453"/>
      <c r="I2197" s="717"/>
      <c r="J2197" s="460"/>
    </row>
    <row r="2198" spans="1:10" ht="15" hidden="1" thickBot="1" x14ac:dyDescent="0.4">
      <c r="A2198" s="454"/>
      <c r="B2198" s="987"/>
      <c r="C2198" s="206"/>
      <c r="D2198" s="601"/>
      <c r="E2198" s="602"/>
      <c r="F2198" s="910">
        <f t="shared" si="31"/>
        <v>0</v>
      </c>
      <c r="G2198" s="207"/>
      <c r="H2198" s="453"/>
      <c r="I2198" s="717"/>
      <c r="J2198" s="460"/>
    </row>
    <row r="2199" spans="1:10" ht="15" hidden="1" thickBot="1" x14ac:dyDescent="0.4">
      <c r="A2199" s="454"/>
      <c r="B2199" s="987"/>
      <c r="C2199" s="206"/>
      <c r="D2199" s="601"/>
      <c r="E2199" s="602"/>
      <c r="F2199" s="910">
        <f t="shared" si="31"/>
        <v>0</v>
      </c>
      <c r="G2199" s="207"/>
      <c r="H2199" s="453"/>
      <c r="I2199" s="717"/>
      <c r="J2199" s="460"/>
    </row>
    <row r="2200" spans="1:10" ht="15" hidden="1" thickBot="1" x14ac:dyDescent="0.4">
      <c r="A2200" s="454"/>
      <c r="B2200" s="987"/>
      <c r="C2200" s="206"/>
      <c r="D2200" s="601"/>
      <c r="E2200" s="602"/>
      <c r="F2200" s="910">
        <f t="shared" si="31"/>
        <v>0</v>
      </c>
      <c r="G2200" s="207"/>
      <c r="H2200" s="453"/>
      <c r="I2200" s="717"/>
      <c r="J2200" s="460"/>
    </row>
    <row r="2201" spans="1:10" ht="15" hidden="1" thickBot="1" x14ac:dyDescent="0.4">
      <c r="A2201" s="454"/>
      <c r="B2201" s="987"/>
      <c r="C2201" s="206"/>
      <c r="D2201" s="601"/>
      <c r="E2201" s="602"/>
      <c r="F2201" s="910">
        <f t="shared" si="31"/>
        <v>0</v>
      </c>
      <c r="G2201" s="207"/>
      <c r="H2201" s="453"/>
      <c r="I2201" s="717"/>
      <c r="J2201" s="460"/>
    </row>
    <row r="2202" spans="1:10" ht="15" hidden="1" thickBot="1" x14ac:dyDescent="0.4">
      <c r="A2202" s="454"/>
      <c r="B2202" s="987"/>
      <c r="C2202" s="206"/>
      <c r="D2202" s="601"/>
      <c r="E2202" s="602"/>
      <c r="F2202" s="910">
        <f t="shared" si="31"/>
        <v>0</v>
      </c>
      <c r="G2202" s="207"/>
      <c r="H2202" s="453"/>
      <c r="I2202" s="717"/>
      <c r="J2202" s="460"/>
    </row>
    <row r="2203" spans="1:10" ht="15" hidden="1" thickBot="1" x14ac:dyDescent="0.4">
      <c r="A2203" s="454"/>
      <c r="B2203" s="987"/>
      <c r="C2203" s="206"/>
      <c r="D2203" s="601"/>
      <c r="E2203" s="602"/>
      <c r="F2203" s="910">
        <f t="shared" si="31"/>
        <v>0</v>
      </c>
      <c r="G2203" s="207"/>
      <c r="H2203" s="453"/>
      <c r="I2203" s="717"/>
      <c r="J2203" s="460"/>
    </row>
    <row r="2204" spans="1:10" ht="15" hidden="1" thickBot="1" x14ac:dyDescent="0.4">
      <c r="A2204" s="454"/>
      <c r="B2204" s="987"/>
      <c r="C2204" s="206"/>
      <c r="D2204" s="601"/>
      <c r="E2204" s="602"/>
      <c r="F2204" s="910">
        <f t="shared" si="31"/>
        <v>0</v>
      </c>
      <c r="G2204" s="207"/>
      <c r="H2204" s="453"/>
      <c r="I2204" s="717"/>
      <c r="J2204" s="460"/>
    </row>
    <row r="2205" spans="1:10" ht="15" hidden="1" thickBot="1" x14ac:dyDescent="0.4">
      <c r="A2205" s="454"/>
      <c r="B2205" s="987"/>
      <c r="C2205" s="206"/>
      <c r="D2205" s="601"/>
      <c r="E2205" s="602"/>
      <c r="F2205" s="910">
        <f t="shared" si="31"/>
        <v>0</v>
      </c>
      <c r="G2205" s="207"/>
      <c r="H2205" s="453"/>
      <c r="I2205" s="717"/>
      <c r="J2205" s="460"/>
    </row>
    <row r="2206" spans="1:10" ht="15" hidden="1" thickBot="1" x14ac:dyDescent="0.4">
      <c r="A2206" s="454"/>
      <c r="B2206" s="987"/>
      <c r="C2206" s="206"/>
      <c r="D2206" s="601"/>
      <c r="E2206" s="602"/>
      <c r="F2206" s="910">
        <f t="shared" si="31"/>
        <v>0</v>
      </c>
      <c r="G2206" s="207"/>
      <c r="H2206" s="453"/>
      <c r="I2206" s="717"/>
      <c r="J2206" s="460"/>
    </row>
    <row r="2207" spans="1:10" ht="15" hidden="1" thickBot="1" x14ac:dyDescent="0.4">
      <c r="A2207" s="454"/>
      <c r="B2207" s="987"/>
      <c r="C2207" s="206"/>
      <c r="D2207" s="601"/>
      <c r="E2207" s="602"/>
      <c r="F2207" s="910">
        <f t="shared" si="31"/>
        <v>0</v>
      </c>
      <c r="G2207" s="207"/>
      <c r="H2207" s="453"/>
      <c r="I2207" s="717"/>
      <c r="J2207" s="460"/>
    </row>
    <row r="2208" spans="1:10" ht="15" hidden="1" thickBot="1" x14ac:dyDescent="0.4">
      <c r="A2208" s="454"/>
      <c r="B2208" s="987"/>
      <c r="C2208" s="206"/>
      <c r="D2208" s="601"/>
      <c r="E2208" s="602"/>
      <c r="F2208" s="910">
        <f t="shared" si="31"/>
        <v>0</v>
      </c>
      <c r="G2208" s="207"/>
      <c r="H2208" s="453"/>
      <c r="I2208" s="717"/>
      <c r="J2208" s="460"/>
    </row>
    <row r="2209" spans="1:10" ht="15" hidden="1" thickBot="1" x14ac:dyDescent="0.4">
      <c r="A2209" s="454"/>
      <c r="B2209" s="987"/>
      <c r="C2209" s="206"/>
      <c r="D2209" s="601"/>
      <c r="E2209" s="602"/>
      <c r="F2209" s="910">
        <f t="shared" si="31"/>
        <v>0</v>
      </c>
      <c r="G2209" s="207"/>
      <c r="H2209" s="453"/>
      <c r="I2209" s="717"/>
      <c r="J2209" s="460"/>
    </row>
    <row r="2210" spans="1:10" ht="15" hidden="1" thickBot="1" x14ac:dyDescent="0.4">
      <c r="A2210" s="454"/>
      <c r="B2210" s="987"/>
      <c r="C2210" s="206"/>
      <c r="D2210" s="601"/>
      <c r="E2210" s="602"/>
      <c r="F2210" s="910">
        <f t="shared" si="31"/>
        <v>0</v>
      </c>
      <c r="G2210" s="207"/>
      <c r="H2210" s="453"/>
      <c r="I2210" s="717"/>
      <c r="J2210" s="460"/>
    </row>
    <row r="2211" spans="1:10" ht="15" hidden="1" thickBot="1" x14ac:dyDescent="0.4">
      <c r="A2211" s="454"/>
      <c r="B2211" s="987"/>
      <c r="C2211" s="206"/>
      <c r="D2211" s="601"/>
      <c r="E2211" s="602"/>
      <c r="F2211" s="910">
        <f t="shared" si="31"/>
        <v>0</v>
      </c>
      <c r="G2211" s="207"/>
      <c r="H2211" s="453"/>
      <c r="I2211" s="717"/>
      <c r="J2211" s="460"/>
    </row>
    <row r="2212" spans="1:10" ht="15" hidden="1" thickBot="1" x14ac:dyDescent="0.4">
      <c r="A2212" s="454"/>
      <c r="B2212" s="987"/>
      <c r="C2212" s="206"/>
      <c r="D2212" s="601"/>
      <c r="E2212" s="602"/>
      <c r="F2212" s="910">
        <f t="shared" si="31"/>
        <v>0</v>
      </c>
      <c r="G2212" s="207"/>
      <c r="H2212" s="453"/>
      <c r="I2212" s="717"/>
      <c r="J2212" s="460"/>
    </row>
    <row r="2213" spans="1:10" ht="15" hidden="1" thickBot="1" x14ac:dyDescent="0.4">
      <c r="A2213" s="454"/>
      <c r="B2213" s="987"/>
      <c r="C2213" s="206"/>
      <c r="D2213" s="601"/>
      <c r="E2213" s="602"/>
      <c r="F2213" s="910">
        <f t="shared" si="31"/>
        <v>0</v>
      </c>
      <c r="G2213" s="207"/>
      <c r="H2213" s="453"/>
      <c r="I2213" s="717"/>
      <c r="J2213" s="460"/>
    </row>
    <row r="2214" spans="1:10" ht="15" hidden="1" thickBot="1" x14ac:dyDescent="0.4">
      <c r="A2214" s="454"/>
      <c r="B2214" s="987"/>
      <c r="C2214" s="206"/>
      <c r="D2214" s="601"/>
      <c r="E2214" s="602"/>
      <c r="F2214" s="910">
        <f t="shared" si="31"/>
        <v>0</v>
      </c>
      <c r="G2214" s="207"/>
      <c r="H2214" s="453"/>
      <c r="I2214" s="717"/>
      <c r="J2214" s="460"/>
    </row>
    <row r="2215" spans="1:10" ht="15" hidden="1" thickBot="1" x14ac:dyDescent="0.4">
      <c r="A2215" s="454"/>
      <c r="B2215" s="987"/>
      <c r="C2215" s="206"/>
      <c r="D2215" s="601"/>
      <c r="E2215" s="602"/>
      <c r="F2215" s="910">
        <f t="shared" si="31"/>
        <v>0</v>
      </c>
      <c r="G2215" s="207"/>
      <c r="H2215" s="453"/>
      <c r="I2215" s="717"/>
      <c r="J2215" s="460"/>
    </row>
    <row r="2216" spans="1:10" ht="15" hidden="1" thickBot="1" x14ac:dyDescent="0.4">
      <c r="A2216" s="454"/>
      <c r="B2216" s="987"/>
      <c r="C2216" s="206"/>
      <c r="D2216" s="601"/>
      <c r="E2216" s="602"/>
      <c r="F2216" s="910">
        <f t="shared" si="31"/>
        <v>0</v>
      </c>
      <c r="G2216" s="207"/>
      <c r="H2216" s="453"/>
      <c r="I2216" s="717"/>
      <c r="J2216" s="460"/>
    </row>
    <row r="2217" spans="1:10" ht="15" hidden="1" thickBot="1" x14ac:dyDescent="0.4">
      <c r="A2217" s="454"/>
      <c r="B2217" s="987"/>
      <c r="C2217" s="206"/>
      <c r="D2217" s="601"/>
      <c r="E2217" s="602"/>
      <c r="F2217" s="910">
        <f t="shared" si="31"/>
        <v>0</v>
      </c>
      <c r="G2217" s="207"/>
      <c r="H2217" s="453"/>
      <c r="I2217" s="717"/>
      <c r="J2217" s="460"/>
    </row>
    <row r="2218" spans="1:10" ht="15" hidden="1" thickBot="1" x14ac:dyDescent="0.4">
      <c r="A2218" s="454"/>
      <c r="B2218" s="987"/>
      <c r="C2218" s="206"/>
      <c r="D2218" s="601"/>
      <c r="E2218" s="602"/>
      <c r="F2218" s="910">
        <f t="shared" si="31"/>
        <v>0</v>
      </c>
      <c r="G2218" s="207"/>
      <c r="H2218" s="453"/>
      <c r="I2218" s="717"/>
      <c r="J2218" s="460"/>
    </row>
    <row r="2219" spans="1:10" ht="15" hidden="1" thickBot="1" x14ac:dyDescent="0.4">
      <c r="A2219" s="454"/>
      <c r="B2219" s="987"/>
      <c r="C2219" s="206"/>
      <c r="D2219" s="601"/>
      <c r="E2219" s="602"/>
      <c r="F2219" s="910">
        <f t="shared" si="31"/>
        <v>0</v>
      </c>
      <c r="G2219" s="207"/>
      <c r="H2219" s="453"/>
      <c r="I2219" s="717"/>
      <c r="J2219" s="460"/>
    </row>
    <row r="2220" spans="1:10" ht="15" hidden="1" thickBot="1" x14ac:dyDescent="0.4">
      <c r="A2220" s="454"/>
      <c r="B2220" s="987"/>
      <c r="C2220" s="206"/>
      <c r="D2220" s="601"/>
      <c r="E2220" s="602"/>
      <c r="F2220" s="910">
        <f t="shared" si="31"/>
        <v>0</v>
      </c>
      <c r="G2220" s="207"/>
      <c r="H2220" s="453"/>
      <c r="I2220" s="717"/>
      <c r="J2220" s="460"/>
    </row>
    <row r="2221" spans="1:10" ht="15" hidden="1" thickBot="1" x14ac:dyDescent="0.4">
      <c r="A2221" s="454"/>
      <c r="B2221" s="987"/>
      <c r="C2221" s="206"/>
      <c r="D2221" s="601"/>
      <c r="E2221" s="602"/>
      <c r="F2221" s="910">
        <f t="shared" si="31"/>
        <v>0</v>
      </c>
      <c r="G2221" s="207"/>
      <c r="H2221" s="453"/>
      <c r="I2221" s="717"/>
      <c r="J2221" s="460"/>
    </row>
    <row r="2222" spans="1:10" ht="15" hidden="1" thickBot="1" x14ac:dyDescent="0.4">
      <c r="A2222" s="454"/>
      <c r="B2222" s="987"/>
      <c r="C2222" s="206"/>
      <c r="D2222" s="601"/>
      <c r="E2222" s="602"/>
      <c r="F2222" s="910">
        <f t="shared" si="31"/>
        <v>0</v>
      </c>
      <c r="G2222" s="207"/>
      <c r="H2222" s="453"/>
      <c r="I2222" s="717"/>
      <c r="J2222" s="460"/>
    </row>
    <row r="2223" spans="1:10" ht="15" hidden="1" thickBot="1" x14ac:dyDescent="0.4">
      <c r="A2223" s="454"/>
      <c r="B2223" s="987"/>
      <c r="C2223" s="206"/>
      <c r="D2223" s="601"/>
      <c r="E2223" s="602"/>
      <c r="F2223" s="910">
        <f t="shared" si="31"/>
        <v>0</v>
      </c>
      <c r="G2223" s="207"/>
      <c r="H2223" s="453"/>
      <c r="I2223" s="717"/>
      <c r="J2223" s="460"/>
    </row>
    <row r="2224" spans="1:10" ht="15" hidden="1" thickBot="1" x14ac:dyDescent="0.4">
      <c r="A2224" s="454"/>
      <c r="B2224" s="987"/>
      <c r="C2224" s="206"/>
      <c r="D2224" s="601"/>
      <c r="E2224" s="602"/>
      <c r="F2224" s="910">
        <f t="shared" si="31"/>
        <v>0</v>
      </c>
      <c r="G2224" s="207"/>
      <c r="H2224" s="453"/>
      <c r="I2224" s="717"/>
      <c r="J2224" s="460"/>
    </row>
    <row r="2225" spans="1:10" ht="15" hidden="1" thickBot="1" x14ac:dyDescent="0.4">
      <c r="A2225" s="454"/>
      <c r="B2225" s="987"/>
      <c r="C2225" s="206"/>
      <c r="D2225" s="601"/>
      <c r="E2225" s="602"/>
      <c r="F2225" s="910">
        <f t="shared" si="31"/>
        <v>0</v>
      </c>
      <c r="G2225" s="207"/>
      <c r="H2225" s="453"/>
      <c r="I2225" s="717"/>
      <c r="J2225" s="460"/>
    </row>
    <row r="2226" spans="1:10" ht="15" hidden="1" thickBot="1" x14ac:dyDescent="0.4">
      <c r="A2226" s="454"/>
      <c r="B2226" s="987"/>
      <c r="C2226" s="206"/>
      <c r="D2226" s="601"/>
      <c r="E2226" s="602"/>
      <c r="F2226" s="910">
        <f t="shared" si="31"/>
        <v>0</v>
      </c>
      <c r="G2226" s="207"/>
      <c r="H2226" s="453"/>
      <c r="I2226" s="717"/>
      <c r="J2226" s="460"/>
    </row>
    <row r="2227" spans="1:10" ht="15" hidden="1" thickBot="1" x14ac:dyDescent="0.4">
      <c r="A2227" s="454"/>
      <c r="B2227" s="987"/>
      <c r="C2227" s="206"/>
      <c r="D2227" s="601"/>
      <c r="E2227" s="602"/>
      <c r="F2227" s="910">
        <f t="shared" si="31"/>
        <v>0</v>
      </c>
      <c r="G2227" s="207"/>
      <c r="H2227" s="453"/>
      <c r="I2227" s="717"/>
      <c r="J2227" s="460"/>
    </row>
    <row r="2228" spans="1:10" ht="15" hidden="1" thickBot="1" x14ac:dyDescent="0.4">
      <c r="A2228" s="454"/>
      <c r="B2228" s="987"/>
      <c r="C2228" s="206"/>
      <c r="D2228" s="601"/>
      <c r="E2228" s="602"/>
      <c r="F2228" s="910">
        <f t="shared" ref="F2228:F2291" si="32">D2228+E2228</f>
        <v>0</v>
      </c>
      <c r="G2228" s="207"/>
      <c r="H2228" s="453"/>
      <c r="I2228" s="717"/>
      <c r="J2228" s="460"/>
    </row>
    <row r="2229" spans="1:10" ht="15" hidden="1" thickBot="1" x14ac:dyDescent="0.4">
      <c r="A2229" s="454"/>
      <c r="B2229" s="987"/>
      <c r="C2229" s="206"/>
      <c r="D2229" s="601"/>
      <c r="E2229" s="602"/>
      <c r="F2229" s="910">
        <f t="shared" si="32"/>
        <v>0</v>
      </c>
      <c r="G2229" s="207"/>
      <c r="H2229" s="453"/>
      <c r="I2229" s="717"/>
      <c r="J2229" s="460"/>
    </row>
    <row r="2230" spans="1:10" ht="15" hidden="1" thickBot="1" x14ac:dyDescent="0.4">
      <c r="A2230" s="454"/>
      <c r="B2230" s="987"/>
      <c r="C2230" s="206"/>
      <c r="D2230" s="601"/>
      <c r="E2230" s="602"/>
      <c r="F2230" s="910">
        <f t="shared" si="32"/>
        <v>0</v>
      </c>
      <c r="G2230" s="207"/>
      <c r="H2230" s="453"/>
      <c r="I2230" s="717"/>
      <c r="J2230" s="460"/>
    </row>
    <row r="2231" spans="1:10" ht="15" hidden="1" thickBot="1" x14ac:dyDescent="0.4">
      <c r="A2231" s="454"/>
      <c r="B2231" s="987"/>
      <c r="C2231" s="206"/>
      <c r="D2231" s="601"/>
      <c r="E2231" s="602"/>
      <c r="F2231" s="910">
        <f t="shared" si="32"/>
        <v>0</v>
      </c>
      <c r="G2231" s="207"/>
      <c r="H2231" s="453"/>
      <c r="I2231" s="717"/>
      <c r="J2231" s="460"/>
    </row>
    <row r="2232" spans="1:10" ht="15" hidden="1" thickBot="1" x14ac:dyDescent="0.4">
      <c r="A2232" s="454"/>
      <c r="B2232" s="987"/>
      <c r="C2232" s="206"/>
      <c r="D2232" s="601"/>
      <c r="E2232" s="602"/>
      <c r="F2232" s="910">
        <f t="shared" si="32"/>
        <v>0</v>
      </c>
      <c r="G2232" s="207"/>
      <c r="H2232" s="453"/>
      <c r="I2232" s="717"/>
      <c r="J2232" s="460"/>
    </row>
    <row r="2233" spans="1:10" ht="15" hidden="1" thickBot="1" x14ac:dyDescent="0.4">
      <c r="A2233" s="454"/>
      <c r="B2233" s="987"/>
      <c r="C2233" s="206"/>
      <c r="D2233" s="601"/>
      <c r="E2233" s="602"/>
      <c r="F2233" s="910">
        <f t="shared" si="32"/>
        <v>0</v>
      </c>
      <c r="G2233" s="207"/>
      <c r="H2233" s="453"/>
      <c r="I2233" s="717"/>
      <c r="J2233" s="460"/>
    </row>
    <row r="2234" spans="1:10" ht="15" hidden="1" thickBot="1" x14ac:dyDescent="0.4">
      <c r="A2234" s="454"/>
      <c r="B2234" s="987"/>
      <c r="C2234" s="206"/>
      <c r="D2234" s="601"/>
      <c r="E2234" s="602"/>
      <c r="F2234" s="910">
        <f t="shared" si="32"/>
        <v>0</v>
      </c>
      <c r="G2234" s="207"/>
      <c r="H2234" s="453"/>
      <c r="I2234" s="717"/>
      <c r="J2234" s="460"/>
    </row>
    <row r="2235" spans="1:10" ht="15" hidden="1" thickBot="1" x14ac:dyDescent="0.4">
      <c r="A2235" s="454"/>
      <c r="B2235" s="987"/>
      <c r="C2235" s="206"/>
      <c r="D2235" s="601"/>
      <c r="E2235" s="602"/>
      <c r="F2235" s="910">
        <f t="shared" si="32"/>
        <v>0</v>
      </c>
      <c r="G2235" s="207"/>
      <c r="H2235" s="453"/>
      <c r="I2235" s="717"/>
      <c r="J2235" s="460"/>
    </row>
    <row r="2236" spans="1:10" ht="15" hidden="1" thickBot="1" x14ac:dyDescent="0.4">
      <c r="A2236" s="454"/>
      <c r="B2236" s="987"/>
      <c r="C2236" s="206"/>
      <c r="D2236" s="601"/>
      <c r="E2236" s="602"/>
      <c r="F2236" s="910">
        <f t="shared" si="32"/>
        <v>0</v>
      </c>
      <c r="G2236" s="207"/>
      <c r="H2236" s="453"/>
      <c r="I2236" s="717"/>
      <c r="J2236" s="460"/>
    </row>
    <row r="2237" spans="1:10" ht="15" hidden="1" thickBot="1" x14ac:dyDescent="0.4">
      <c r="A2237" s="454"/>
      <c r="B2237" s="987"/>
      <c r="C2237" s="206"/>
      <c r="D2237" s="601"/>
      <c r="E2237" s="602"/>
      <c r="F2237" s="910">
        <f t="shared" si="32"/>
        <v>0</v>
      </c>
      <c r="G2237" s="207"/>
      <c r="H2237" s="453"/>
      <c r="I2237" s="717"/>
      <c r="J2237" s="460"/>
    </row>
    <row r="2238" spans="1:10" ht="15" hidden="1" thickBot="1" x14ac:dyDescent="0.4">
      <c r="A2238" s="454"/>
      <c r="B2238" s="987"/>
      <c r="C2238" s="470"/>
      <c r="D2238" s="601"/>
      <c r="E2238" s="602"/>
      <c r="F2238" s="910">
        <f t="shared" si="32"/>
        <v>0</v>
      </c>
      <c r="G2238" s="207"/>
      <c r="H2238" s="453"/>
      <c r="I2238" s="717"/>
      <c r="J2238" s="448"/>
    </row>
    <row r="2239" spans="1:10" ht="15" customHeight="1" thickBot="1" x14ac:dyDescent="0.4">
      <c r="A2239" s="454"/>
      <c r="B2239" s="987"/>
      <c r="C2239" s="112" t="s">
        <v>1918</v>
      </c>
      <c r="D2239" s="1000">
        <f>SUM(D2240:D2339)</f>
        <v>0</v>
      </c>
      <c r="E2239" s="1000">
        <f>SUM(E2240:E2339)</f>
        <v>0</v>
      </c>
      <c r="F2239" s="910">
        <f t="shared" si="32"/>
        <v>0</v>
      </c>
      <c r="G2239" s="207"/>
      <c r="H2239" s="453" t="s">
        <v>978</v>
      </c>
      <c r="I2239" s="718">
        <f>Form3!G54+Form3!H54</f>
        <v>0</v>
      </c>
      <c r="J2239" s="460"/>
    </row>
    <row r="2240" spans="1:10" ht="15" customHeight="1" x14ac:dyDescent="0.35">
      <c r="A2240" s="454"/>
      <c r="B2240" s="987"/>
      <c r="C2240" s="1500"/>
      <c r="D2240" s="601"/>
      <c r="E2240" s="602"/>
      <c r="F2240" s="910">
        <f t="shared" si="32"/>
        <v>0</v>
      </c>
      <c r="G2240" s="207"/>
      <c r="H2240" s="453"/>
      <c r="I2240" s="717"/>
      <c r="J2240" s="460"/>
    </row>
    <row r="2241" spans="1:10" ht="15" customHeight="1" x14ac:dyDescent="0.35">
      <c r="A2241" s="454"/>
      <c r="B2241" s="987"/>
      <c r="C2241" s="1500"/>
      <c r="D2241" s="601"/>
      <c r="E2241" s="602"/>
      <c r="F2241" s="910">
        <f t="shared" si="32"/>
        <v>0</v>
      </c>
      <c r="G2241" s="207"/>
      <c r="H2241" s="453"/>
      <c r="I2241" s="717"/>
      <c r="J2241" s="460"/>
    </row>
    <row r="2242" spans="1:10" ht="15" customHeight="1" x14ac:dyDescent="0.35">
      <c r="A2242" s="454"/>
      <c r="B2242" s="987"/>
      <c r="C2242" s="1500"/>
      <c r="D2242" s="601"/>
      <c r="E2242" s="602"/>
      <c r="F2242" s="910">
        <f t="shared" si="32"/>
        <v>0</v>
      </c>
      <c r="G2242" s="207"/>
      <c r="H2242" s="453"/>
      <c r="I2242" s="717"/>
      <c r="J2242" s="460"/>
    </row>
    <row r="2243" spans="1:10" ht="15" customHeight="1" x14ac:dyDescent="0.35">
      <c r="A2243" s="454"/>
      <c r="B2243" s="987"/>
      <c r="C2243" s="1500"/>
      <c r="D2243" s="601"/>
      <c r="E2243" s="602"/>
      <c r="F2243" s="910">
        <f t="shared" si="32"/>
        <v>0</v>
      </c>
      <c r="G2243" s="207"/>
      <c r="H2243" s="453"/>
      <c r="I2243" s="717"/>
      <c r="J2243" s="460"/>
    </row>
    <row r="2244" spans="1:10" ht="15" customHeight="1" x14ac:dyDescent="0.35">
      <c r="A2244" s="454"/>
      <c r="B2244" s="987"/>
      <c r="C2244" s="1500"/>
      <c r="D2244" s="601"/>
      <c r="E2244" s="602"/>
      <c r="F2244" s="910">
        <f t="shared" si="32"/>
        <v>0</v>
      </c>
      <c r="G2244" s="207"/>
      <c r="H2244" s="453"/>
      <c r="I2244" s="717"/>
      <c r="J2244" s="460"/>
    </row>
    <row r="2245" spans="1:10" ht="15" customHeight="1" x14ac:dyDescent="0.35">
      <c r="A2245" s="454"/>
      <c r="B2245" s="987"/>
      <c r="C2245" s="1500"/>
      <c r="D2245" s="601"/>
      <c r="E2245" s="602"/>
      <c r="F2245" s="910">
        <f t="shared" si="32"/>
        <v>0</v>
      </c>
      <c r="G2245" s="207"/>
      <c r="H2245" s="453"/>
      <c r="I2245" s="717"/>
      <c r="J2245" s="460"/>
    </row>
    <row r="2246" spans="1:10" ht="15" customHeight="1" x14ac:dyDescent="0.35">
      <c r="A2246" s="454"/>
      <c r="B2246" s="987"/>
      <c r="C2246" s="1500"/>
      <c r="D2246" s="601"/>
      <c r="E2246" s="602"/>
      <c r="F2246" s="910">
        <f t="shared" si="32"/>
        <v>0</v>
      </c>
      <c r="G2246" s="207"/>
      <c r="H2246" s="453"/>
      <c r="I2246" s="717"/>
      <c r="J2246" s="460"/>
    </row>
    <row r="2247" spans="1:10" ht="15" customHeight="1" x14ac:dyDescent="0.35">
      <c r="A2247" s="454"/>
      <c r="B2247" s="987"/>
      <c r="C2247" s="1500"/>
      <c r="D2247" s="601"/>
      <c r="E2247" s="602"/>
      <c r="F2247" s="910">
        <f t="shared" si="32"/>
        <v>0</v>
      </c>
      <c r="G2247" s="207"/>
      <c r="H2247" s="453"/>
      <c r="I2247" s="717"/>
      <c r="J2247" s="460"/>
    </row>
    <row r="2248" spans="1:10" ht="15" customHeight="1" x14ac:dyDescent="0.35">
      <c r="A2248" s="454"/>
      <c r="B2248" s="987"/>
      <c r="C2248" s="1500"/>
      <c r="D2248" s="601"/>
      <c r="E2248" s="602"/>
      <c r="F2248" s="910">
        <f t="shared" si="32"/>
        <v>0</v>
      </c>
      <c r="G2248" s="207"/>
      <c r="H2248" s="453"/>
      <c r="I2248" s="717"/>
      <c r="J2248" s="460"/>
    </row>
    <row r="2249" spans="1:10" ht="15" customHeight="1" thickBot="1" x14ac:dyDescent="0.4">
      <c r="A2249" s="454"/>
      <c r="B2249" s="987"/>
      <c r="C2249" s="1500"/>
      <c r="D2249" s="601"/>
      <c r="E2249" s="602"/>
      <c r="F2249" s="910">
        <f t="shared" si="32"/>
        <v>0</v>
      </c>
      <c r="G2249" s="207"/>
      <c r="H2249" s="453"/>
      <c r="I2249" s="717"/>
      <c r="J2249" s="460"/>
    </row>
    <row r="2250" spans="1:10" ht="15" hidden="1" thickBot="1" x14ac:dyDescent="0.4">
      <c r="A2250" s="454"/>
      <c r="B2250" s="987"/>
      <c r="C2250" s="86"/>
      <c r="D2250" s="601"/>
      <c r="E2250" s="602"/>
      <c r="F2250" s="910">
        <f t="shared" si="32"/>
        <v>0</v>
      </c>
      <c r="G2250" s="207"/>
      <c r="H2250" s="453"/>
      <c r="I2250" s="717"/>
      <c r="J2250" s="460"/>
    </row>
    <row r="2251" spans="1:10" ht="15" hidden="1" thickBot="1" x14ac:dyDescent="0.4">
      <c r="A2251" s="454"/>
      <c r="B2251" s="987"/>
      <c r="C2251" s="86"/>
      <c r="D2251" s="601"/>
      <c r="E2251" s="602"/>
      <c r="F2251" s="910">
        <f t="shared" si="32"/>
        <v>0</v>
      </c>
      <c r="G2251" s="207"/>
      <c r="H2251" s="453"/>
      <c r="I2251" s="717"/>
      <c r="J2251" s="460"/>
    </row>
    <row r="2252" spans="1:10" ht="15" hidden="1" thickBot="1" x14ac:dyDescent="0.4">
      <c r="A2252" s="454"/>
      <c r="B2252" s="987"/>
      <c r="C2252" s="86"/>
      <c r="D2252" s="601"/>
      <c r="E2252" s="602"/>
      <c r="F2252" s="910">
        <f t="shared" si="32"/>
        <v>0</v>
      </c>
      <c r="G2252" s="207"/>
      <c r="H2252" s="453"/>
      <c r="I2252" s="717"/>
      <c r="J2252" s="460"/>
    </row>
    <row r="2253" spans="1:10" ht="15" hidden="1" thickBot="1" x14ac:dyDescent="0.4">
      <c r="A2253" s="454"/>
      <c r="B2253" s="987"/>
      <c r="C2253" s="86"/>
      <c r="D2253" s="601"/>
      <c r="E2253" s="602"/>
      <c r="F2253" s="910">
        <f t="shared" si="32"/>
        <v>0</v>
      </c>
      <c r="G2253" s="207"/>
      <c r="H2253" s="453"/>
      <c r="I2253" s="717"/>
      <c r="J2253" s="460"/>
    </row>
    <row r="2254" spans="1:10" ht="15" hidden="1" thickBot="1" x14ac:dyDescent="0.4">
      <c r="A2254" s="454"/>
      <c r="B2254" s="987"/>
      <c r="C2254" s="86"/>
      <c r="D2254" s="601"/>
      <c r="E2254" s="602"/>
      <c r="F2254" s="910">
        <f t="shared" si="32"/>
        <v>0</v>
      </c>
      <c r="G2254" s="207"/>
      <c r="H2254" s="453"/>
      <c r="I2254" s="717"/>
      <c r="J2254" s="460"/>
    </row>
    <row r="2255" spans="1:10" ht="15" hidden="1" thickBot="1" x14ac:dyDescent="0.4">
      <c r="A2255" s="454"/>
      <c r="B2255" s="987"/>
      <c r="C2255" s="86"/>
      <c r="D2255" s="601"/>
      <c r="E2255" s="602"/>
      <c r="F2255" s="910">
        <f t="shared" si="32"/>
        <v>0</v>
      </c>
      <c r="G2255" s="207"/>
      <c r="H2255" s="453"/>
      <c r="I2255" s="717"/>
      <c r="J2255" s="460"/>
    </row>
    <row r="2256" spans="1:10" ht="15" hidden="1" thickBot="1" x14ac:dyDescent="0.4">
      <c r="A2256" s="454"/>
      <c r="B2256" s="987"/>
      <c r="C2256" s="86"/>
      <c r="D2256" s="601"/>
      <c r="E2256" s="602"/>
      <c r="F2256" s="910">
        <f t="shared" si="32"/>
        <v>0</v>
      </c>
      <c r="G2256" s="207"/>
      <c r="H2256" s="453"/>
      <c r="I2256" s="717"/>
      <c r="J2256" s="460"/>
    </row>
    <row r="2257" spans="1:10" ht="15" hidden="1" thickBot="1" x14ac:dyDescent="0.4">
      <c r="A2257" s="454"/>
      <c r="B2257" s="987"/>
      <c r="C2257" s="86"/>
      <c r="D2257" s="601"/>
      <c r="E2257" s="602"/>
      <c r="F2257" s="910">
        <f t="shared" si="32"/>
        <v>0</v>
      </c>
      <c r="G2257" s="207"/>
      <c r="H2257" s="453"/>
      <c r="I2257" s="717"/>
      <c r="J2257" s="460"/>
    </row>
    <row r="2258" spans="1:10" ht="15" hidden="1" thickBot="1" x14ac:dyDescent="0.4">
      <c r="A2258" s="454"/>
      <c r="B2258" s="987"/>
      <c r="C2258" s="86"/>
      <c r="D2258" s="601"/>
      <c r="E2258" s="602"/>
      <c r="F2258" s="910">
        <f t="shared" si="32"/>
        <v>0</v>
      </c>
      <c r="G2258" s="207"/>
      <c r="H2258" s="453"/>
      <c r="I2258" s="717"/>
      <c r="J2258" s="460"/>
    </row>
    <row r="2259" spans="1:10" ht="15" hidden="1" thickBot="1" x14ac:dyDescent="0.4">
      <c r="A2259" s="454"/>
      <c r="B2259" s="987"/>
      <c r="C2259" s="86"/>
      <c r="D2259" s="601"/>
      <c r="E2259" s="602"/>
      <c r="F2259" s="910">
        <f t="shared" si="32"/>
        <v>0</v>
      </c>
      <c r="G2259" s="207"/>
      <c r="H2259" s="453"/>
      <c r="I2259" s="717"/>
      <c r="J2259" s="460"/>
    </row>
    <row r="2260" spans="1:10" ht="15" hidden="1" thickBot="1" x14ac:dyDescent="0.4">
      <c r="A2260" s="454"/>
      <c r="B2260" s="987"/>
      <c r="C2260" s="86"/>
      <c r="D2260" s="601"/>
      <c r="E2260" s="602"/>
      <c r="F2260" s="910">
        <f t="shared" si="32"/>
        <v>0</v>
      </c>
      <c r="G2260" s="207"/>
      <c r="H2260" s="453"/>
      <c r="I2260" s="717"/>
      <c r="J2260" s="460"/>
    </row>
    <row r="2261" spans="1:10" ht="15" hidden="1" thickBot="1" x14ac:dyDescent="0.4">
      <c r="A2261" s="454"/>
      <c r="B2261" s="987"/>
      <c r="C2261" s="86"/>
      <c r="D2261" s="601"/>
      <c r="E2261" s="602"/>
      <c r="F2261" s="910">
        <f t="shared" si="32"/>
        <v>0</v>
      </c>
      <c r="G2261" s="207"/>
      <c r="H2261" s="453"/>
      <c r="I2261" s="717"/>
      <c r="J2261" s="460"/>
    </row>
    <row r="2262" spans="1:10" ht="15" hidden="1" thickBot="1" x14ac:dyDescent="0.4">
      <c r="A2262" s="454"/>
      <c r="B2262" s="987"/>
      <c r="C2262" s="86"/>
      <c r="D2262" s="601"/>
      <c r="E2262" s="602"/>
      <c r="F2262" s="910">
        <f t="shared" si="32"/>
        <v>0</v>
      </c>
      <c r="G2262" s="207"/>
      <c r="H2262" s="453"/>
      <c r="I2262" s="717"/>
      <c r="J2262" s="460"/>
    </row>
    <row r="2263" spans="1:10" ht="15" hidden="1" thickBot="1" x14ac:dyDescent="0.4">
      <c r="A2263" s="454"/>
      <c r="B2263" s="987"/>
      <c r="C2263" s="86"/>
      <c r="D2263" s="601"/>
      <c r="E2263" s="602"/>
      <c r="F2263" s="910">
        <f t="shared" si="32"/>
        <v>0</v>
      </c>
      <c r="G2263" s="207"/>
      <c r="H2263" s="453"/>
      <c r="I2263" s="717"/>
      <c r="J2263" s="460"/>
    </row>
    <row r="2264" spans="1:10" ht="15" hidden="1" thickBot="1" x14ac:dyDescent="0.4">
      <c r="A2264" s="454"/>
      <c r="B2264" s="987"/>
      <c r="C2264" s="86"/>
      <c r="D2264" s="601"/>
      <c r="E2264" s="602"/>
      <c r="F2264" s="910">
        <f t="shared" si="32"/>
        <v>0</v>
      </c>
      <c r="G2264" s="207"/>
      <c r="H2264" s="453"/>
      <c r="I2264" s="717"/>
      <c r="J2264" s="460"/>
    </row>
    <row r="2265" spans="1:10" ht="15" hidden="1" thickBot="1" x14ac:dyDescent="0.4">
      <c r="A2265" s="454"/>
      <c r="B2265" s="987"/>
      <c r="C2265" s="86"/>
      <c r="D2265" s="601"/>
      <c r="E2265" s="602"/>
      <c r="F2265" s="910">
        <f t="shared" si="32"/>
        <v>0</v>
      </c>
      <c r="G2265" s="207"/>
      <c r="H2265" s="453"/>
      <c r="I2265" s="717"/>
      <c r="J2265" s="460"/>
    </row>
    <row r="2266" spans="1:10" ht="15" hidden="1" thickBot="1" x14ac:dyDescent="0.4">
      <c r="A2266" s="454"/>
      <c r="B2266" s="987"/>
      <c r="C2266" s="86"/>
      <c r="D2266" s="601"/>
      <c r="E2266" s="602"/>
      <c r="F2266" s="910">
        <f t="shared" si="32"/>
        <v>0</v>
      </c>
      <c r="G2266" s="207"/>
      <c r="H2266" s="453"/>
      <c r="I2266" s="717"/>
      <c r="J2266" s="460"/>
    </row>
    <row r="2267" spans="1:10" ht="15" hidden="1" thickBot="1" x14ac:dyDescent="0.4">
      <c r="A2267" s="454"/>
      <c r="B2267" s="987"/>
      <c r="C2267" s="86"/>
      <c r="D2267" s="601"/>
      <c r="E2267" s="602"/>
      <c r="F2267" s="910">
        <f t="shared" si="32"/>
        <v>0</v>
      </c>
      <c r="G2267" s="207"/>
      <c r="H2267" s="453"/>
      <c r="I2267" s="717"/>
      <c r="J2267" s="460"/>
    </row>
    <row r="2268" spans="1:10" ht="15" hidden="1" thickBot="1" x14ac:dyDescent="0.4">
      <c r="A2268" s="454"/>
      <c r="B2268" s="987"/>
      <c r="C2268" s="86"/>
      <c r="D2268" s="601"/>
      <c r="E2268" s="602"/>
      <c r="F2268" s="910">
        <f t="shared" si="32"/>
        <v>0</v>
      </c>
      <c r="G2268" s="207"/>
      <c r="H2268" s="453"/>
      <c r="I2268" s="717"/>
      <c r="J2268" s="460"/>
    </row>
    <row r="2269" spans="1:10" ht="15" hidden="1" thickBot="1" x14ac:dyDescent="0.4">
      <c r="A2269" s="454"/>
      <c r="B2269" s="987"/>
      <c r="C2269" s="86"/>
      <c r="D2269" s="601"/>
      <c r="E2269" s="602"/>
      <c r="F2269" s="910">
        <f t="shared" si="32"/>
        <v>0</v>
      </c>
      <c r="G2269" s="207"/>
      <c r="H2269" s="453"/>
      <c r="I2269" s="717"/>
      <c r="J2269" s="460"/>
    </row>
    <row r="2270" spans="1:10" ht="15" hidden="1" thickBot="1" x14ac:dyDescent="0.4">
      <c r="A2270" s="454"/>
      <c r="B2270" s="987"/>
      <c r="C2270" s="86"/>
      <c r="D2270" s="601"/>
      <c r="E2270" s="602"/>
      <c r="F2270" s="910">
        <f t="shared" si="32"/>
        <v>0</v>
      </c>
      <c r="G2270" s="207"/>
      <c r="H2270" s="453"/>
      <c r="I2270" s="717"/>
      <c r="J2270" s="460"/>
    </row>
    <row r="2271" spans="1:10" ht="15" hidden="1" thickBot="1" x14ac:dyDescent="0.4">
      <c r="A2271" s="454"/>
      <c r="B2271" s="987"/>
      <c r="C2271" s="86"/>
      <c r="D2271" s="601"/>
      <c r="E2271" s="602"/>
      <c r="F2271" s="910">
        <f t="shared" si="32"/>
        <v>0</v>
      </c>
      <c r="G2271" s="207"/>
      <c r="H2271" s="453"/>
      <c r="I2271" s="717"/>
      <c r="J2271" s="460"/>
    </row>
    <row r="2272" spans="1:10" ht="15" hidden="1" thickBot="1" x14ac:dyDescent="0.4">
      <c r="A2272" s="454"/>
      <c r="B2272" s="987"/>
      <c r="C2272" s="86"/>
      <c r="D2272" s="601"/>
      <c r="E2272" s="602"/>
      <c r="F2272" s="910">
        <f t="shared" si="32"/>
        <v>0</v>
      </c>
      <c r="G2272" s="207"/>
      <c r="H2272" s="453"/>
      <c r="I2272" s="717"/>
      <c r="J2272" s="460"/>
    </row>
    <row r="2273" spans="1:10" ht="15" hidden="1" thickBot="1" x14ac:dyDescent="0.4">
      <c r="A2273" s="454"/>
      <c r="B2273" s="987"/>
      <c r="C2273" s="86"/>
      <c r="D2273" s="601"/>
      <c r="E2273" s="602"/>
      <c r="F2273" s="910">
        <f t="shared" si="32"/>
        <v>0</v>
      </c>
      <c r="G2273" s="207"/>
      <c r="H2273" s="453"/>
      <c r="I2273" s="717"/>
      <c r="J2273" s="460"/>
    </row>
    <row r="2274" spans="1:10" ht="15" hidden="1" thickBot="1" x14ac:dyDescent="0.4">
      <c r="A2274" s="454"/>
      <c r="B2274" s="987"/>
      <c r="C2274" s="86"/>
      <c r="D2274" s="601"/>
      <c r="E2274" s="602"/>
      <c r="F2274" s="910">
        <f t="shared" si="32"/>
        <v>0</v>
      </c>
      <c r="G2274" s="207"/>
      <c r="H2274" s="453"/>
      <c r="I2274" s="717"/>
      <c r="J2274" s="460"/>
    </row>
    <row r="2275" spans="1:10" ht="15" hidden="1" thickBot="1" x14ac:dyDescent="0.4">
      <c r="A2275" s="454"/>
      <c r="B2275" s="987"/>
      <c r="C2275" s="86"/>
      <c r="D2275" s="601"/>
      <c r="E2275" s="602"/>
      <c r="F2275" s="910">
        <f t="shared" si="32"/>
        <v>0</v>
      </c>
      <c r="G2275" s="207"/>
      <c r="H2275" s="453"/>
      <c r="I2275" s="717"/>
      <c r="J2275" s="460"/>
    </row>
    <row r="2276" spans="1:10" ht="15" hidden="1" thickBot="1" x14ac:dyDescent="0.4">
      <c r="A2276" s="454"/>
      <c r="B2276" s="987"/>
      <c r="C2276" s="86"/>
      <c r="D2276" s="601"/>
      <c r="E2276" s="602"/>
      <c r="F2276" s="910">
        <f t="shared" si="32"/>
        <v>0</v>
      </c>
      <c r="G2276" s="207"/>
      <c r="H2276" s="453"/>
      <c r="I2276" s="717"/>
      <c r="J2276" s="460"/>
    </row>
    <row r="2277" spans="1:10" ht="15" hidden="1" thickBot="1" x14ac:dyDescent="0.4">
      <c r="A2277" s="454"/>
      <c r="B2277" s="987"/>
      <c r="C2277" s="86"/>
      <c r="D2277" s="601"/>
      <c r="E2277" s="602"/>
      <c r="F2277" s="910">
        <f t="shared" si="32"/>
        <v>0</v>
      </c>
      <c r="G2277" s="207"/>
      <c r="H2277" s="453"/>
      <c r="I2277" s="717"/>
      <c r="J2277" s="460"/>
    </row>
    <row r="2278" spans="1:10" ht="15" hidden="1" thickBot="1" x14ac:dyDescent="0.4">
      <c r="A2278" s="454"/>
      <c r="B2278" s="987"/>
      <c r="C2278" s="86"/>
      <c r="D2278" s="601"/>
      <c r="E2278" s="602"/>
      <c r="F2278" s="910">
        <f t="shared" si="32"/>
        <v>0</v>
      </c>
      <c r="G2278" s="207"/>
      <c r="H2278" s="453"/>
      <c r="I2278" s="717"/>
      <c r="J2278" s="460"/>
    </row>
    <row r="2279" spans="1:10" ht="15" hidden="1" thickBot="1" x14ac:dyDescent="0.4">
      <c r="A2279" s="454"/>
      <c r="B2279" s="987"/>
      <c r="C2279" s="86"/>
      <c r="D2279" s="601"/>
      <c r="E2279" s="602"/>
      <c r="F2279" s="910">
        <f t="shared" si="32"/>
        <v>0</v>
      </c>
      <c r="G2279" s="207"/>
      <c r="H2279" s="453"/>
      <c r="I2279" s="717"/>
      <c r="J2279" s="460"/>
    </row>
    <row r="2280" spans="1:10" ht="15" hidden="1" thickBot="1" x14ac:dyDescent="0.4">
      <c r="A2280" s="454"/>
      <c r="B2280" s="987"/>
      <c r="C2280" s="86"/>
      <c r="D2280" s="601"/>
      <c r="E2280" s="602"/>
      <c r="F2280" s="910">
        <f t="shared" si="32"/>
        <v>0</v>
      </c>
      <c r="G2280" s="207"/>
      <c r="H2280" s="453"/>
      <c r="I2280" s="717"/>
      <c r="J2280" s="460"/>
    </row>
    <row r="2281" spans="1:10" ht="15" hidden="1" thickBot="1" x14ac:dyDescent="0.4">
      <c r="A2281" s="454"/>
      <c r="B2281" s="987"/>
      <c r="C2281" s="86"/>
      <c r="D2281" s="601"/>
      <c r="E2281" s="602"/>
      <c r="F2281" s="910">
        <f t="shared" si="32"/>
        <v>0</v>
      </c>
      <c r="G2281" s="207"/>
      <c r="H2281" s="453"/>
      <c r="I2281" s="717"/>
      <c r="J2281" s="460"/>
    </row>
    <row r="2282" spans="1:10" ht="15" hidden="1" thickBot="1" x14ac:dyDescent="0.4">
      <c r="A2282" s="454"/>
      <c r="B2282" s="987"/>
      <c r="C2282" s="86"/>
      <c r="D2282" s="601"/>
      <c r="E2282" s="602"/>
      <c r="F2282" s="910">
        <f t="shared" si="32"/>
        <v>0</v>
      </c>
      <c r="G2282" s="207"/>
      <c r="H2282" s="453"/>
      <c r="I2282" s="717"/>
      <c r="J2282" s="460"/>
    </row>
    <row r="2283" spans="1:10" ht="15" hidden="1" thickBot="1" x14ac:dyDescent="0.4">
      <c r="A2283" s="454"/>
      <c r="B2283" s="987"/>
      <c r="C2283" s="86"/>
      <c r="D2283" s="601"/>
      <c r="E2283" s="602"/>
      <c r="F2283" s="910">
        <f t="shared" si="32"/>
        <v>0</v>
      </c>
      <c r="G2283" s="207"/>
      <c r="H2283" s="453"/>
      <c r="I2283" s="717"/>
      <c r="J2283" s="460"/>
    </row>
    <row r="2284" spans="1:10" ht="15" hidden="1" thickBot="1" x14ac:dyDescent="0.4">
      <c r="A2284" s="454"/>
      <c r="B2284" s="987"/>
      <c r="C2284" s="86"/>
      <c r="D2284" s="601"/>
      <c r="E2284" s="602"/>
      <c r="F2284" s="910">
        <f t="shared" si="32"/>
        <v>0</v>
      </c>
      <c r="G2284" s="207"/>
      <c r="H2284" s="453"/>
      <c r="I2284" s="717"/>
      <c r="J2284" s="460"/>
    </row>
    <row r="2285" spans="1:10" ht="15" hidden="1" thickBot="1" x14ac:dyDescent="0.4">
      <c r="A2285" s="454"/>
      <c r="B2285" s="987"/>
      <c r="C2285" s="86"/>
      <c r="D2285" s="601"/>
      <c r="E2285" s="602"/>
      <c r="F2285" s="910">
        <f t="shared" si="32"/>
        <v>0</v>
      </c>
      <c r="G2285" s="207"/>
      <c r="H2285" s="453"/>
      <c r="I2285" s="717"/>
      <c r="J2285" s="460"/>
    </row>
    <row r="2286" spans="1:10" ht="15" hidden="1" thickBot="1" x14ac:dyDescent="0.4">
      <c r="A2286" s="454"/>
      <c r="B2286" s="987"/>
      <c r="C2286" s="86"/>
      <c r="D2286" s="601"/>
      <c r="E2286" s="602"/>
      <c r="F2286" s="910">
        <f t="shared" si="32"/>
        <v>0</v>
      </c>
      <c r="G2286" s="207"/>
      <c r="H2286" s="453"/>
      <c r="I2286" s="717"/>
      <c r="J2286" s="460"/>
    </row>
    <row r="2287" spans="1:10" ht="15" hidden="1" thickBot="1" x14ac:dyDescent="0.4">
      <c r="A2287" s="454"/>
      <c r="B2287" s="987"/>
      <c r="C2287" s="86"/>
      <c r="D2287" s="601"/>
      <c r="E2287" s="602"/>
      <c r="F2287" s="910">
        <f t="shared" si="32"/>
        <v>0</v>
      </c>
      <c r="G2287" s="207"/>
      <c r="H2287" s="453"/>
      <c r="I2287" s="717"/>
      <c r="J2287" s="460"/>
    </row>
    <row r="2288" spans="1:10" ht="15" hidden="1" thickBot="1" x14ac:dyDescent="0.4">
      <c r="A2288" s="454"/>
      <c r="B2288" s="987"/>
      <c r="C2288" s="86"/>
      <c r="D2288" s="601"/>
      <c r="E2288" s="602"/>
      <c r="F2288" s="910">
        <f t="shared" si="32"/>
        <v>0</v>
      </c>
      <c r="G2288" s="207"/>
      <c r="H2288" s="453"/>
      <c r="I2288" s="717"/>
      <c r="J2288" s="460"/>
    </row>
    <row r="2289" spans="1:10" ht="15" hidden="1" thickBot="1" x14ac:dyDescent="0.4">
      <c r="A2289" s="454"/>
      <c r="B2289" s="987"/>
      <c r="C2289" s="86"/>
      <c r="D2289" s="601"/>
      <c r="E2289" s="602"/>
      <c r="F2289" s="910">
        <f t="shared" si="32"/>
        <v>0</v>
      </c>
      <c r="G2289" s="207"/>
      <c r="H2289" s="453"/>
      <c r="I2289" s="717"/>
      <c r="J2289" s="460"/>
    </row>
    <row r="2290" spans="1:10" ht="15" hidden="1" thickBot="1" x14ac:dyDescent="0.4">
      <c r="A2290" s="454"/>
      <c r="B2290" s="987"/>
      <c r="C2290" s="86"/>
      <c r="D2290" s="601"/>
      <c r="E2290" s="602"/>
      <c r="F2290" s="910">
        <f t="shared" si="32"/>
        <v>0</v>
      </c>
      <c r="G2290" s="207"/>
      <c r="H2290" s="453"/>
      <c r="I2290" s="717"/>
      <c r="J2290" s="460"/>
    </row>
    <row r="2291" spans="1:10" ht="15" hidden="1" thickBot="1" x14ac:dyDescent="0.4">
      <c r="A2291" s="454"/>
      <c r="B2291" s="987"/>
      <c r="C2291" s="86"/>
      <c r="D2291" s="601"/>
      <c r="E2291" s="602"/>
      <c r="F2291" s="910">
        <f t="shared" si="32"/>
        <v>0</v>
      </c>
      <c r="G2291" s="207"/>
      <c r="H2291" s="453"/>
      <c r="I2291" s="717"/>
      <c r="J2291" s="460"/>
    </row>
    <row r="2292" spans="1:10" ht="15" hidden="1" thickBot="1" x14ac:dyDescent="0.4">
      <c r="A2292" s="454"/>
      <c r="B2292" s="987"/>
      <c r="C2292" s="86"/>
      <c r="D2292" s="601"/>
      <c r="E2292" s="602"/>
      <c r="F2292" s="910">
        <f t="shared" ref="F2292:F2355" si="33">D2292+E2292</f>
        <v>0</v>
      </c>
      <c r="G2292" s="207"/>
      <c r="H2292" s="453"/>
      <c r="I2292" s="717"/>
      <c r="J2292" s="460"/>
    </row>
    <row r="2293" spans="1:10" ht="15" hidden="1" thickBot="1" x14ac:dyDescent="0.4">
      <c r="A2293" s="454"/>
      <c r="B2293" s="987"/>
      <c r="C2293" s="86"/>
      <c r="D2293" s="601"/>
      <c r="E2293" s="602"/>
      <c r="F2293" s="910">
        <f t="shared" si="33"/>
        <v>0</v>
      </c>
      <c r="G2293" s="207"/>
      <c r="H2293" s="453"/>
      <c r="I2293" s="717"/>
      <c r="J2293" s="460"/>
    </row>
    <row r="2294" spans="1:10" ht="15" hidden="1" thickBot="1" x14ac:dyDescent="0.4">
      <c r="A2294" s="454"/>
      <c r="B2294" s="987"/>
      <c r="C2294" s="86"/>
      <c r="D2294" s="601"/>
      <c r="E2294" s="602"/>
      <c r="F2294" s="910">
        <f t="shared" si="33"/>
        <v>0</v>
      </c>
      <c r="G2294" s="207"/>
      <c r="H2294" s="453"/>
      <c r="I2294" s="717"/>
      <c r="J2294" s="460"/>
    </row>
    <row r="2295" spans="1:10" ht="15" hidden="1" thickBot="1" x14ac:dyDescent="0.4">
      <c r="A2295" s="454"/>
      <c r="B2295" s="987"/>
      <c r="C2295" s="86"/>
      <c r="D2295" s="601"/>
      <c r="E2295" s="602"/>
      <c r="F2295" s="910">
        <f t="shared" si="33"/>
        <v>0</v>
      </c>
      <c r="G2295" s="207"/>
      <c r="H2295" s="453"/>
      <c r="I2295" s="717"/>
      <c r="J2295" s="460"/>
    </row>
    <row r="2296" spans="1:10" ht="15" hidden="1" thickBot="1" x14ac:dyDescent="0.4">
      <c r="A2296" s="454"/>
      <c r="B2296" s="987"/>
      <c r="C2296" s="86"/>
      <c r="D2296" s="601"/>
      <c r="E2296" s="602"/>
      <c r="F2296" s="910">
        <f t="shared" si="33"/>
        <v>0</v>
      </c>
      <c r="G2296" s="207"/>
      <c r="H2296" s="453"/>
      <c r="I2296" s="717"/>
      <c r="J2296" s="460"/>
    </row>
    <row r="2297" spans="1:10" ht="15" hidden="1" thickBot="1" x14ac:dyDescent="0.4">
      <c r="A2297" s="454"/>
      <c r="B2297" s="987"/>
      <c r="C2297" s="86"/>
      <c r="D2297" s="601"/>
      <c r="E2297" s="602"/>
      <c r="F2297" s="910">
        <f t="shared" si="33"/>
        <v>0</v>
      </c>
      <c r="G2297" s="207"/>
      <c r="H2297" s="453"/>
      <c r="I2297" s="717"/>
      <c r="J2297" s="460"/>
    </row>
    <row r="2298" spans="1:10" ht="15" hidden="1" thickBot="1" x14ac:dyDescent="0.4">
      <c r="A2298" s="454"/>
      <c r="B2298" s="987"/>
      <c r="C2298" s="86"/>
      <c r="D2298" s="601"/>
      <c r="E2298" s="602"/>
      <c r="F2298" s="910">
        <f t="shared" si="33"/>
        <v>0</v>
      </c>
      <c r="G2298" s="207"/>
      <c r="H2298" s="453"/>
      <c r="I2298" s="717"/>
      <c r="J2298" s="460"/>
    </row>
    <row r="2299" spans="1:10" ht="15" hidden="1" thickBot="1" x14ac:dyDescent="0.4">
      <c r="A2299" s="454"/>
      <c r="B2299" s="987"/>
      <c r="C2299" s="86"/>
      <c r="D2299" s="601"/>
      <c r="E2299" s="602"/>
      <c r="F2299" s="910">
        <f t="shared" si="33"/>
        <v>0</v>
      </c>
      <c r="G2299" s="207"/>
      <c r="H2299" s="453"/>
      <c r="I2299" s="717"/>
      <c r="J2299" s="460"/>
    </row>
    <row r="2300" spans="1:10" ht="15" hidden="1" thickBot="1" x14ac:dyDescent="0.4">
      <c r="A2300" s="454"/>
      <c r="B2300" s="987"/>
      <c r="C2300" s="86"/>
      <c r="D2300" s="601"/>
      <c r="E2300" s="602"/>
      <c r="F2300" s="910">
        <f t="shared" si="33"/>
        <v>0</v>
      </c>
      <c r="G2300" s="207"/>
      <c r="H2300" s="453"/>
      <c r="I2300" s="717"/>
      <c r="J2300" s="460"/>
    </row>
    <row r="2301" spans="1:10" ht="15" hidden="1" thickBot="1" x14ac:dyDescent="0.4">
      <c r="A2301" s="454"/>
      <c r="B2301" s="987"/>
      <c r="C2301" s="86"/>
      <c r="D2301" s="601"/>
      <c r="E2301" s="602"/>
      <c r="F2301" s="910">
        <f t="shared" si="33"/>
        <v>0</v>
      </c>
      <c r="G2301" s="207"/>
      <c r="H2301" s="453"/>
      <c r="I2301" s="717"/>
      <c r="J2301" s="460"/>
    </row>
    <row r="2302" spans="1:10" ht="15" hidden="1" thickBot="1" x14ac:dyDescent="0.4">
      <c r="A2302" s="454"/>
      <c r="B2302" s="987"/>
      <c r="C2302" s="86"/>
      <c r="D2302" s="601"/>
      <c r="E2302" s="602"/>
      <c r="F2302" s="910">
        <f t="shared" si="33"/>
        <v>0</v>
      </c>
      <c r="G2302" s="207"/>
      <c r="H2302" s="453"/>
      <c r="I2302" s="717"/>
      <c r="J2302" s="460"/>
    </row>
    <row r="2303" spans="1:10" ht="15" hidden="1" thickBot="1" x14ac:dyDescent="0.4">
      <c r="A2303" s="454"/>
      <c r="B2303" s="987"/>
      <c r="C2303" s="86"/>
      <c r="D2303" s="601"/>
      <c r="E2303" s="602"/>
      <c r="F2303" s="910">
        <f t="shared" si="33"/>
        <v>0</v>
      </c>
      <c r="G2303" s="207"/>
      <c r="H2303" s="453"/>
      <c r="I2303" s="717"/>
      <c r="J2303" s="460"/>
    </row>
    <row r="2304" spans="1:10" ht="15" hidden="1" thickBot="1" x14ac:dyDescent="0.4">
      <c r="A2304" s="454"/>
      <c r="B2304" s="987"/>
      <c r="C2304" s="86"/>
      <c r="D2304" s="601"/>
      <c r="E2304" s="602"/>
      <c r="F2304" s="910">
        <f t="shared" si="33"/>
        <v>0</v>
      </c>
      <c r="G2304" s="207"/>
      <c r="H2304" s="453"/>
      <c r="I2304" s="717"/>
      <c r="J2304" s="460"/>
    </row>
    <row r="2305" spans="1:10" ht="15" hidden="1" thickBot="1" x14ac:dyDescent="0.4">
      <c r="A2305" s="454"/>
      <c r="B2305" s="987"/>
      <c r="C2305" s="86"/>
      <c r="D2305" s="601"/>
      <c r="E2305" s="602"/>
      <c r="F2305" s="910">
        <f t="shared" si="33"/>
        <v>0</v>
      </c>
      <c r="G2305" s="207"/>
      <c r="H2305" s="453"/>
      <c r="I2305" s="717"/>
      <c r="J2305" s="460"/>
    </row>
    <row r="2306" spans="1:10" ht="15" hidden="1" thickBot="1" x14ac:dyDescent="0.4">
      <c r="A2306" s="454"/>
      <c r="B2306" s="987"/>
      <c r="C2306" s="86"/>
      <c r="D2306" s="601"/>
      <c r="E2306" s="602"/>
      <c r="F2306" s="910">
        <f t="shared" si="33"/>
        <v>0</v>
      </c>
      <c r="G2306" s="207"/>
      <c r="H2306" s="453"/>
      <c r="I2306" s="717"/>
      <c r="J2306" s="460"/>
    </row>
    <row r="2307" spans="1:10" ht="15" hidden="1" thickBot="1" x14ac:dyDescent="0.4">
      <c r="A2307" s="454"/>
      <c r="B2307" s="987"/>
      <c r="C2307" s="86"/>
      <c r="D2307" s="601"/>
      <c r="E2307" s="602"/>
      <c r="F2307" s="910">
        <f t="shared" si="33"/>
        <v>0</v>
      </c>
      <c r="G2307" s="207"/>
      <c r="H2307" s="453"/>
      <c r="I2307" s="717"/>
      <c r="J2307" s="460"/>
    </row>
    <row r="2308" spans="1:10" ht="15" hidden="1" thickBot="1" x14ac:dyDescent="0.4">
      <c r="A2308" s="454"/>
      <c r="B2308" s="987"/>
      <c r="C2308" s="86"/>
      <c r="D2308" s="601"/>
      <c r="E2308" s="602"/>
      <c r="F2308" s="910">
        <f t="shared" si="33"/>
        <v>0</v>
      </c>
      <c r="G2308" s="207"/>
      <c r="H2308" s="453"/>
      <c r="I2308" s="717"/>
      <c r="J2308" s="460"/>
    </row>
    <row r="2309" spans="1:10" ht="15" hidden="1" thickBot="1" x14ac:dyDescent="0.4">
      <c r="A2309" s="454"/>
      <c r="B2309" s="987"/>
      <c r="C2309" s="86"/>
      <c r="D2309" s="601"/>
      <c r="E2309" s="602"/>
      <c r="F2309" s="910">
        <f t="shared" si="33"/>
        <v>0</v>
      </c>
      <c r="G2309" s="207"/>
      <c r="H2309" s="453"/>
      <c r="I2309" s="717"/>
      <c r="J2309" s="460"/>
    </row>
    <row r="2310" spans="1:10" ht="15" hidden="1" thickBot="1" x14ac:dyDescent="0.4">
      <c r="A2310" s="454"/>
      <c r="B2310" s="987"/>
      <c r="C2310" s="86"/>
      <c r="D2310" s="601"/>
      <c r="E2310" s="602"/>
      <c r="F2310" s="910">
        <f t="shared" si="33"/>
        <v>0</v>
      </c>
      <c r="G2310" s="207"/>
      <c r="H2310" s="453"/>
      <c r="I2310" s="717"/>
      <c r="J2310" s="460"/>
    </row>
    <row r="2311" spans="1:10" ht="15" hidden="1" thickBot="1" x14ac:dyDescent="0.4">
      <c r="A2311" s="454"/>
      <c r="B2311" s="987"/>
      <c r="C2311" s="86"/>
      <c r="D2311" s="601"/>
      <c r="E2311" s="602"/>
      <c r="F2311" s="910">
        <f t="shared" si="33"/>
        <v>0</v>
      </c>
      <c r="G2311" s="207"/>
      <c r="H2311" s="453"/>
      <c r="I2311" s="717"/>
      <c r="J2311" s="460"/>
    </row>
    <row r="2312" spans="1:10" ht="15" hidden="1" thickBot="1" x14ac:dyDescent="0.4">
      <c r="A2312" s="454"/>
      <c r="B2312" s="987"/>
      <c r="C2312" s="86"/>
      <c r="D2312" s="601"/>
      <c r="E2312" s="602"/>
      <c r="F2312" s="910">
        <f t="shared" si="33"/>
        <v>0</v>
      </c>
      <c r="G2312" s="207"/>
      <c r="H2312" s="453"/>
      <c r="I2312" s="717"/>
      <c r="J2312" s="460"/>
    </row>
    <row r="2313" spans="1:10" ht="15" hidden="1" thickBot="1" x14ac:dyDescent="0.4">
      <c r="A2313" s="454"/>
      <c r="B2313" s="987"/>
      <c r="C2313" s="86"/>
      <c r="D2313" s="601"/>
      <c r="E2313" s="602"/>
      <c r="F2313" s="910">
        <f t="shared" si="33"/>
        <v>0</v>
      </c>
      <c r="G2313" s="207"/>
      <c r="H2313" s="453"/>
      <c r="I2313" s="717"/>
      <c r="J2313" s="460"/>
    </row>
    <row r="2314" spans="1:10" ht="15" hidden="1" thickBot="1" x14ac:dyDescent="0.4">
      <c r="A2314" s="454"/>
      <c r="B2314" s="987"/>
      <c r="C2314" s="86"/>
      <c r="D2314" s="601"/>
      <c r="E2314" s="602"/>
      <c r="F2314" s="910">
        <f t="shared" si="33"/>
        <v>0</v>
      </c>
      <c r="G2314" s="207"/>
      <c r="H2314" s="453"/>
      <c r="I2314" s="717"/>
      <c r="J2314" s="460"/>
    </row>
    <row r="2315" spans="1:10" ht="15" hidden="1" thickBot="1" x14ac:dyDescent="0.4">
      <c r="A2315" s="454"/>
      <c r="B2315" s="987"/>
      <c r="C2315" s="86"/>
      <c r="D2315" s="601"/>
      <c r="E2315" s="602"/>
      <c r="F2315" s="910">
        <f t="shared" si="33"/>
        <v>0</v>
      </c>
      <c r="G2315" s="207"/>
      <c r="H2315" s="453"/>
      <c r="I2315" s="717"/>
      <c r="J2315" s="460"/>
    </row>
    <row r="2316" spans="1:10" ht="15" hidden="1" thickBot="1" x14ac:dyDescent="0.4">
      <c r="A2316" s="454"/>
      <c r="B2316" s="987"/>
      <c r="C2316" s="86"/>
      <c r="D2316" s="601"/>
      <c r="E2316" s="602"/>
      <c r="F2316" s="910">
        <f t="shared" si="33"/>
        <v>0</v>
      </c>
      <c r="G2316" s="207"/>
      <c r="H2316" s="453"/>
      <c r="I2316" s="717"/>
      <c r="J2316" s="460"/>
    </row>
    <row r="2317" spans="1:10" ht="15" hidden="1" thickBot="1" x14ac:dyDescent="0.4">
      <c r="A2317" s="454"/>
      <c r="B2317" s="987"/>
      <c r="C2317" s="86"/>
      <c r="D2317" s="601"/>
      <c r="E2317" s="602"/>
      <c r="F2317" s="910">
        <f t="shared" si="33"/>
        <v>0</v>
      </c>
      <c r="G2317" s="207"/>
      <c r="H2317" s="453"/>
      <c r="I2317" s="717"/>
      <c r="J2317" s="460"/>
    </row>
    <row r="2318" spans="1:10" ht="15" hidden="1" thickBot="1" x14ac:dyDescent="0.4">
      <c r="A2318" s="454"/>
      <c r="B2318" s="987"/>
      <c r="C2318" s="86"/>
      <c r="D2318" s="601"/>
      <c r="E2318" s="602"/>
      <c r="F2318" s="910">
        <f t="shared" si="33"/>
        <v>0</v>
      </c>
      <c r="G2318" s="207"/>
      <c r="H2318" s="453"/>
      <c r="I2318" s="717"/>
      <c r="J2318" s="460"/>
    </row>
    <row r="2319" spans="1:10" ht="15" hidden="1" thickBot="1" x14ac:dyDescent="0.4">
      <c r="A2319" s="454"/>
      <c r="B2319" s="987"/>
      <c r="C2319" s="86"/>
      <c r="D2319" s="601"/>
      <c r="E2319" s="602"/>
      <c r="F2319" s="910">
        <f t="shared" si="33"/>
        <v>0</v>
      </c>
      <c r="G2319" s="207"/>
      <c r="H2319" s="453"/>
      <c r="I2319" s="717"/>
      <c r="J2319" s="460"/>
    </row>
    <row r="2320" spans="1:10" ht="15" hidden="1" thickBot="1" x14ac:dyDescent="0.4">
      <c r="A2320" s="454"/>
      <c r="B2320" s="987"/>
      <c r="C2320" s="86"/>
      <c r="D2320" s="601"/>
      <c r="E2320" s="602"/>
      <c r="F2320" s="910">
        <f t="shared" si="33"/>
        <v>0</v>
      </c>
      <c r="G2320" s="207"/>
      <c r="H2320" s="453"/>
      <c r="I2320" s="717"/>
      <c r="J2320" s="460"/>
    </row>
    <row r="2321" spans="1:10" ht="15" hidden="1" thickBot="1" x14ac:dyDescent="0.4">
      <c r="A2321" s="454"/>
      <c r="B2321" s="987"/>
      <c r="C2321" s="86"/>
      <c r="D2321" s="601"/>
      <c r="E2321" s="602"/>
      <c r="F2321" s="910">
        <f t="shared" si="33"/>
        <v>0</v>
      </c>
      <c r="G2321" s="207"/>
      <c r="H2321" s="453"/>
      <c r="I2321" s="717"/>
      <c r="J2321" s="460"/>
    </row>
    <row r="2322" spans="1:10" ht="15" hidden="1" thickBot="1" x14ac:dyDescent="0.4">
      <c r="A2322" s="454"/>
      <c r="B2322" s="987"/>
      <c r="C2322" s="86"/>
      <c r="D2322" s="601"/>
      <c r="E2322" s="602"/>
      <c r="F2322" s="910">
        <f t="shared" si="33"/>
        <v>0</v>
      </c>
      <c r="G2322" s="207"/>
      <c r="H2322" s="453"/>
      <c r="I2322" s="717"/>
      <c r="J2322" s="460"/>
    </row>
    <row r="2323" spans="1:10" ht="15" hidden="1" thickBot="1" x14ac:dyDescent="0.4">
      <c r="A2323" s="454"/>
      <c r="B2323" s="987"/>
      <c r="C2323" s="86"/>
      <c r="D2323" s="601"/>
      <c r="E2323" s="602"/>
      <c r="F2323" s="910">
        <f t="shared" si="33"/>
        <v>0</v>
      </c>
      <c r="G2323" s="207"/>
      <c r="H2323" s="453"/>
      <c r="I2323" s="717"/>
      <c r="J2323" s="460"/>
    </row>
    <row r="2324" spans="1:10" ht="15" hidden="1" thickBot="1" x14ac:dyDescent="0.4">
      <c r="A2324" s="454"/>
      <c r="B2324" s="987"/>
      <c r="C2324" s="86"/>
      <c r="D2324" s="601"/>
      <c r="E2324" s="602"/>
      <c r="F2324" s="910">
        <f t="shared" si="33"/>
        <v>0</v>
      </c>
      <c r="G2324" s="207"/>
      <c r="H2324" s="453"/>
      <c r="I2324" s="717"/>
      <c r="J2324" s="460"/>
    </row>
    <row r="2325" spans="1:10" ht="15" hidden="1" thickBot="1" x14ac:dyDescent="0.4">
      <c r="A2325" s="454"/>
      <c r="B2325" s="987"/>
      <c r="C2325" s="86"/>
      <c r="D2325" s="601"/>
      <c r="E2325" s="602"/>
      <c r="F2325" s="910">
        <f t="shared" si="33"/>
        <v>0</v>
      </c>
      <c r="G2325" s="207"/>
      <c r="H2325" s="453"/>
      <c r="I2325" s="717"/>
      <c r="J2325" s="460"/>
    </row>
    <row r="2326" spans="1:10" ht="15" hidden="1" thickBot="1" x14ac:dyDescent="0.4">
      <c r="A2326" s="454"/>
      <c r="B2326" s="987"/>
      <c r="C2326" s="86"/>
      <c r="D2326" s="601"/>
      <c r="E2326" s="602"/>
      <c r="F2326" s="910">
        <f t="shared" si="33"/>
        <v>0</v>
      </c>
      <c r="G2326" s="207"/>
      <c r="H2326" s="453"/>
      <c r="I2326" s="717"/>
      <c r="J2326" s="460"/>
    </row>
    <row r="2327" spans="1:10" ht="15" hidden="1" thickBot="1" x14ac:dyDescent="0.4">
      <c r="A2327" s="454"/>
      <c r="B2327" s="987"/>
      <c r="C2327" s="86"/>
      <c r="D2327" s="601"/>
      <c r="E2327" s="602"/>
      <c r="F2327" s="910">
        <f t="shared" si="33"/>
        <v>0</v>
      </c>
      <c r="G2327" s="207"/>
      <c r="H2327" s="453"/>
      <c r="I2327" s="717"/>
      <c r="J2327" s="460"/>
    </row>
    <row r="2328" spans="1:10" ht="15" hidden="1" thickBot="1" x14ac:dyDescent="0.4">
      <c r="A2328" s="454"/>
      <c r="B2328" s="987"/>
      <c r="C2328" s="86"/>
      <c r="D2328" s="601"/>
      <c r="E2328" s="602"/>
      <c r="F2328" s="910">
        <f t="shared" si="33"/>
        <v>0</v>
      </c>
      <c r="G2328" s="207"/>
      <c r="H2328" s="453"/>
      <c r="I2328" s="717"/>
      <c r="J2328" s="460"/>
    </row>
    <row r="2329" spans="1:10" ht="15" hidden="1" thickBot="1" x14ac:dyDescent="0.4">
      <c r="A2329" s="454"/>
      <c r="B2329" s="987"/>
      <c r="C2329" s="86"/>
      <c r="D2329" s="601"/>
      <c r="E2329" s="602"/>
      <c r="F2329" s="910">
        <f t="shared" si="33"/>
        <v>0</v>
      </c>
      <c r="G2329" s="207"/>
      <c r="H2329" s="453"/>
      <c r="I2329" s="717"/>
      <c r="J2329" s="460"/>
    </row>
    <row r="2330" spans="1:10" ht="15" hidden="1" thickBot="1" x14ac:dyDescent="0.4">
      <c r="A2330" s="454"/>
      <c r="B2330" s="987"/>
      <c r="C2330" s="86"/>
      <c r="D2330" s="601"/>
      <c r="E2330" s="602"/>
      <c r="F2330" s="910">
        <f t="shared" si="33"/>
        <v>0</v>
      </c>
      <c r="G2330" s="207"/>
      <c r="H2330" s="453"/>
      <c r="I2330" s="717"/>
      <c r="J2330" s="460"/>
    </row>
    <row r="2331" spans="1:10" ht="15" hidden="1" thickBot="1" x14ac:dyDescent="0.4">
      <c r="A2331" s="454"/>
      <c r="B2331" s="987"/>
      <c r="C2331" s="86"/>
      <c r="D2331" s="601"/>
      <c r="E2331" s="602"/>
      <c r="F2331" s="910">
        <f t="shared" si="33"/>
        <v>0</v>
      </c>
      <c r="G2331" s="207"/>
      <c r="H2331" s="453"/>
      <c r="I2331" s="717"/>
      <c r="J2331" s="460"/>
    </row>
    <row r="2332" spans="1:10" ht="15" hidden="1" thickBot="1" x14ac:dyDescent="0.4">
      <c r="A2332" s="454"/>
      <c r="B2332" s="987"/>
      <c r="C2332" s="86"/>
      <c r="D2332" s="601"/>
      <c r="E2332" s="602"/>
      <c r="F2332" s="910">
        <f t="shared" si="33"/>
        <v>0</v>
      </c>
      <c r="G2332" s="207"/>
      <c r="H2332" s="453"/>
      <c r="I2332" s="717"/>
      <c r="J2332" s="460"/>
    </row>
    <row r="2333" spans="1:10" ht="15" hidden="1" thickBot="1" x14ac:dyDescent="0.4">
      <c r="A2333" s="454"/>
      <c r="B2333" s="987"/>
      <c r="C2333" s="86"/>
      <c r="D2333" s="601"/>
      <c r="E2333" s="602"/>
      <c r="F2333" s="910">
        <f t="shared" si="33"/>
        <v>0</v>
      </c>
      <c r="G2333" s="207"/>
      <c r="H2333" s="453"/>
      <c r="I2333" s="717"/>
      <c r="J2333" s="460"/>
    </row>
    <row r="2334" spans="1:10" ht="15" hidden="1" thickBot="1" x14ac:dyDescent="0.4">
      <c r="A2334" s="454"/>
      <c r="B2334" s="987"/>
      <c r="C2334" s="86"/>
      <c r="D2334" s="601"/>
      <c r="E2334" s="602"/>
      <c r="F2334" s="910">
        <f t="shared" si="33"/>
        <v>0</v>
      </c>
      <c r="G2334" s="207"/>
      <c r="H2334" s="453"/>
      <c r="I2334" s="717"/>
      <c r="J2334" s="460"/>
    </row>
    <row r="2335" spans="1:10" ht="15" hidden="1" thickBot="1" x14ac:dyDescent="0.4">
      <c r="A2335" s="454"/>
      <c r="B2335" s="987"/>
      <c r="C2335" s="86"/>
      <c r="D2335" s="601"/>
      <c r="E2335" s="602"/>
      <c r="F2335" s="910">
        <f t="shared" si="33"/>
        <v>0</v>
      </c>
      <c r="G2335" s="207"/>
      <c r="H2335" s="453"/>
      <c r="I2335" s="717"/>
      <c r="J2335" s="460"/>
    </row>
    <row r="2336" spans="1:10" ht="15" hidden="1" thickBot="1" x14ac:dyDescent="0.4">
      <c r="A2336" s="454"/>
      <c r="B2336" s="987"/>
      <c r="C2336" s="86"/>
      <c r="D2336" s="601"/>
      <c r="E2336" s="602"/>
      <c r="F2336" s="910">
        <f t="shared" si="33"/>
        <v>0</v>
      </c>
      <c r="G2336" s="207"/>
      <c r="H2336" s="453"/>
      <c r="I2336" s="717"/>
      <c r="J2336" s="460"/>
    </row>
    <row r="2337" spans="1:10" ht="15" hidden="1" thickBot="1" x14ac:dyDescent="0.4">
      <c r="A2337" s="454"/>
      <c r="B2337" s="987"/>
      <c r="C2337" s="86"/>
      <c r="D2337" s="601"/>
      <c r="E2337" s="602"/>
      <c r="F2337" s="910">
        <f t="shared" si="33"/>
        <v>0</v>
      </c>
      <c r="G2337" s="207"/>
      <c r="H2337" s="453"/>
      <c r="I2337" s="717"/>
      <c r="J2337" s="460"/>
    </row>
    <row r="2338" spans="1:10" ht="15" hidden="1" thickBot="1" x14ac:dyDescent="0.4">
      <c r="A2338" s="454"/>
      <c r="B2338" s="987"/>
      <c r="C2338" s="86"/>
      <c r="D2338" s="601"/>
      <c r="E2338" s="602"/>
      <c r="F2338" s="910">
        <f t="shared" si="33"/>
        <v>0</v>
      </c>
      <c r="G2338" s="207"/>
      <c r="H2338" s="453"/>
      <c r="I2338" s="717"/>
      <c r="J2338" s="460"/>
    </row>
    <row r="2339" spans="1:10" ht="15" hidden="1" thickBot="1" x14ac:dyDescent="0.4">
      <c r="A2339" s="454"/>
      <c r="B2339" s="987"/>
      <c r="C2339" s="470"/>
      <c r="D2339" s="601"/>
      <c r="E2339" s="602"/>
      <c r="F2339" s="910">
        <f t="shared" si="33"/>
        <v>0</v>
      </c>
      <c r="G2339" s="207"/>
      <c r="H2339" s="453"/>
      <c r="I2339" s="717"/>
      <c r="J2339" s="448"/>
    </row>
    <row r="2340" spans="1:10" ht="15" customHeight="1" thickBot="1" x14ac:dyDescent="0.4">
      <c r="A2340" s="454"/>
      <c r="B2340" s="987"/>
      <c r="C2340" s="112" t="s">
        <v>1917</v>
      </c>
      <c r="D2340" s="1000">
        <f>SUM(D2341:D2440)</f>
        <v>0</v>
      </c>
      <c r="E2340" s="1000">
        <f>SUM(E2341:E2440)</f>
        <v>0</v>
      </c>
      <c r="F2340" s="910">
        <f t="shared" si="33"/>
        <v>0</v>
      </c>
      <c r="G2340" s="207"/>
      <c r="H2340" s="453" t="s">
        <v>978</v>
      </c>
      <c r="I2340" s="718">
        <f>Form3!G55+Form3!H55</f>
        <v>0</v>
      </c>
      <c r="J2340" s="460"/>
    </row>
    <row r="2341" spans="1:10" ht="15" customHeight="1" x14ac:dyDescent="0.35">
      <c r="A2341" s="454"/>
      <c r="B2341" s="987"/>
      <c r="C2341" s="1500"/>
      <c r="D2341" s="601"/>
      <c r="E2341" s="602"/>
      <c r="F2341" s="910">
        <f t="shared" si="33"/>
        <v>0</v>
      </c>
      <c r="G2341" s="207"/>
      <c r="H2341" s="453"/>
      <c r="I2341" s="717"/>
      <c r="J2341" s="460"/>
    </row>
    <row r="2342" spans="1:10" ht="15" customHeight="1" x14ac:dyDescent="0.35">
      <c r="A2342" s="454"/>
      <c r="B2342" s="987"/>
      <c r="C2342" s="1500"/>
      <c r="D2342" s="601"/>
      <c r="E2342" s="602"/>
      <c r="F2342" s="910">
        <f t="shared" si="33"/>
        <v>0</v>
      </c>
      <c r="G2342" s="207"/>
      <c r="H2342" s="453"/>
      <c r="I2342" s="717"/>
      <c r="J2342" s="460"/>
    </row>
    <row r="2343" spans="1:10" ht="15" customHeight="1" x14ac:dyDescent="0.35">
      <c r="A2343" s="454"/>
      <c r="B2343" s="987"/>
      <c r="C2343" s="1500"/>
      <c r="D2343" s="601"/>
      <c r="E2343" s="602"/>
      <c r="F2343" s="910">
        <f t="shared" si="33"/>
        <v>0</v>
      </c>
      <c r="G2343" s="207"/>
      <c r="H2343" s="453"/>
      <c r="I2343" s="717"/>
      <c r="J2343" s="460"/>
    </row>
    <row r="2344" spans="1:10" ht="15" customHeight="1" x14ac:dyDescent="0.35">
      <c r="A2344" s="454"/>
      <c r="B2344" s="987"/>
      <c r="C2344" s="1500"/>
      <c r="D2344" s="601"/>
      <c r="E2344" s="602"/>
      <c r="F2344" s="910">
        <f t="shared" si="33"/>
        <v>0</v>
      </c>
      <c r="G2344" s="207"/>
      <c r="H2344" s="453"/>
      <c r="I2344" s="717"/>
      <c r="J2344" s="460"/>
    </row>
    <row r="2345" spans="1:10" ht="15" customHeight="1" x14ac:dyDescent="0.35">
      <c r="A2345" s="454"/>
      <c r="B2345" s="987"/>
      <c r="C2345" s="1500"/>
      <c r="D2345" s="601"/>
      <c r="E2345" s="602"/>
      <c r="F2345" s="910">
        <f t="shared" si="33"/>
        <v>0</v>
      </c>
      <c r="G2345" s="207"/>
      <c r="H2345" s="453"/>
      <c r="I2345" s="717"/>
      <c r="J2345" s="460"/>
    </row>
    <row r="2346" spans="1:10" ht="15" customHeight="1" x14ac:dyDescent="0.35">
      <c r="A2346" s="454"/>
      <c r="B2346" s="987"/>
      <c r="C2346" s="1500"/>
      <c r="D2346" s="601"/>
      <c r="E2346" s="602"/>
      <c r="F2346" s="910">
        <f t="shared" si="33"/>
        <v>0</v>
      </c>
      <c r="G2346" s="207"/>
      <c r="H2346" s="453"/>
      <c r="I2346" s="717"/>
      <c r="J2346" s="460"/>
    </row>
    <row r="2347" spans="1:10" ht="15" customHeight="1" x14ac:dyDescent="0.35">
      <c r="A2347" s="454"/>
      <c r="B2347" s="987"/>
      <c r="C2347" s="1500"/>
      <c r="D2347" s="601"/>
      <c r="E2347" s="602"/>
      <c r="F2347" s="910">
        <f t="shared" si="33"/>
        <v>0</v>
      </c>
      <c r="G2347" s="207"/>
      <c r="H2347" s="453"/>
      <c r="I2347" s="717"/>
      <c r="J2347" s="460"/>
    </row>
    <row r="2348" spans="1:10" ht="15" customHeight="1" x14ac:dyDescent="0.35">
      <c r="A2348" s="454"/>
      <c r="B2348" s="987"/>
      <c r="C2348" s="1500"/>
      <c r="D2348" s="601"/>
      <c r="E2348" s="602"/>
      <c r="F2348" s="910">
        <f t="shared" si="33"/>
        <v>0</v>
      </c>
      <c r="G2348" s="207"/>
      <c r="H2348" s="453"/>
      <c r="I2348" s="717"/>
      <c r="J2348" s="460"/>
    </row>
    <row r="2349" spans="1:10" ht="15" customHeight="1" x14ac:dyDescent="0.35">
      <c r="A2349" s="454"/>
      <c r="B2349" s="987"/>
      <c r="C2349" s="1500"/>
      <c r="D2349" s="601"/>
      <c r="E2349" s="602"/>
      <c r="F2349" s="910">
        <f t="shared" si="33"/>
        <v>0</v>
      </c>
      <c r="G2349" s="207"/>
      <c r="H2349" s="453"/>
      <c r="I2349" s="717"/>
      <c r="J2349" s="460"/>
    </row>
    <row r="2350" spans="1:10" ht="15" customHeight="1" thickBot="1" x14ac:dyDescent="0.4">
      <c r="A2350" s="454"/>
      <c r="B2350" s="987"/>
      <c r="C2350" s="1500"/>
      <c r="D2350" s="601"/>
      <c r="E2350" s="602"/>
      <c r="F2350" s="910">
        <f t="shared" si="33"/>
        <v>0</v>
      </c>
      <c r="G2350" s="207"/>
      <c r="H2350" s="453"/>
      <c r="I2350" s="717"/>
      <c r="J2350" s="460"/>
    </row>
    <row r="2351" spans="1:10" ht="15" hidden="1" thickBot="1" x14ac:dyDescent="0.4">
      <c r="A2351" s="454"/>
      <c r="B2351" s="987"/>
      <c r="C2351" s="86"/>
      <c r="D2351" s="601"/>
      <c r="E2351" s="602"/>
      <c r="F2351" s="910">
        <f t="shared" si="33"/>
        <v>0</v>
      </c>
      <c r="G2351" s="207"/>
      <c r="H2351" s="453"/>
      <c r="I2351" s="717"/>
      <c r="J2351" s="460"/>
    </row>
    <row r="2352" spans="1:10" ht="15" hidden="1" thickBot="1" x14ac:dyDescent="0.4">
      <c r="A2352" s="454"/>
      <c r="B2352" s="987"/>
      <c r="C2352" s="86"/>
      <c r="D2352" s="601"/>
      <c r="E2352" s="602"/>
      <c r="F2352" s="910">
        <f t="shared" si="33"/>
        <v>0</v>
      </c>
      <c r="G2352" s="207"/>
      <c r="H2352" s="453"/>
      <c r="I2352" s="717"/>
      <c r="J2352" s="460"/>
    </row>
    <row r="2353" spans="1:10" ht="15" hidden="1" thickBot="1" x14ac:dyDescent="0.4">
      <c r="A2353" s="454"/>
      <c r="B2353" s="987"/>
      <c r="C2353" s="86"/>
      <c r="D2353" s="601"/>
      <c r="E2353" s="602"/>
      <c r="F2353" s="910">
        <f t="shared" si="33"/>
        <v>0</v>
      </c>
      <c r="G2353" s="207"/>
      <c r="H2353" s="453"/>
      <c r="I2353" s="717"/>
      <c r="J2353" s="460"/>
    </row>
    <row r="2354" spans="1:10" ht="15" hidden="1" thickBot="1" x14ac:dyDescent="0.4">
      <c r="A2354" s="454"/>
      <c r="B2354" s="987"/>
      <c r="C2354" s="86"/>
      <c r="D2354" s="601"/>
      <c r="E2354" s="602"/>
      <c r="F2354" s="910">
        <f t="shared" si="33"/>
        <v>0</v>
      </c>
      <c r="G2354" s="207"/>
      <c r="H2354" s="453"/>
      <c r="I2354" s="717"/>
      <c r="J2354" s="460"/>
    </row>
    <row r="2355" spans="1:10" ht="15" hidden="1" thickBot="1" x14ac:dyDescent="0.4">
      <c r="A2355" s="454"/>
      <c r="B2355" s="987"/>
      <c r="C2355" s="86"/>
      <c r="D2355" s="601"/>
      <c r="E2355" s="602"/>
      <c r="F2355" s="910">
        <f t="shared" si="33"/>
        <v>0</v>
      </c>
      <c r="G2355" s="207"/>
      <c r="H2355" s="453"/>
      <c r="I2355" s="717"/>
      <c r="J2355" s="460"/>
    </row>
    <row r="2356" spans="1:10" ht="15" hidden="1" thickBot="1" x14ac:dyDescent="0.4">
      <c r="A2356" s="454"/>
      <c r="B2356" s="987"/>
      <c r="C2356" s="86"/>
      <c r="D2356" s="601"/>
      <c r="E2356" s="602"/>
      <c r="F2356" s="910">
        <f t="shared" ref="F2356:F2419" si="34">D2356+E2356</f>
        <v>0</v>
      </c>
      <c r="G2356" s="207"/>
      <c r="H2356" s="453"/>
      <c r="I2356" s="717"/>
      <c r="J2356" s="460"/>
    </row>
    <row r="2357" spans="1:10" ht="15" hidden="1" thickBot="1" x14ac:dyDescent="0.4">
      <c r="A2357" s="454"/>
      <c r="B2357" s="987"/>
      <c r="C2357" s="86"/>
      <c r="D2357" s="601"/>
      <c r="E2357" s="602"/>
      <c r="F2357" s="910">
        <f t="shared" si="34"/>
        <v>0</v>
      </c>
      <c r="G2357" s="207"/>
      <c r="H2357" s="453"/>
      <c r="I2357" s="717"/>
      <c r="J2357" s="460"/>
    </row>
    <row r="2358" spans="1:10" ht="15" hidden="1" thickBot="1" x14ac:dyDescent="0.4">
      <c r="A2358" s="454"/>
      <c r="B2358" s="987"/>
      <c r="C2358" s="86"/>
      <c r="D2358" s="601"/>
      <c r="E2358" s="602"/>
      <c r="F2358" s="910">
        <f t="shared" si="34"/>
        <v>0</v>
      </c>
      <c r="G2358" s="207"/>
      <c r="H2358" s="453"/>
      <c r="I2358" s="717"/>
      <c r="J2358" s="460"/>
    </row>
    <row r="2359" spans="1:10" ht="15" hidden="1" thickBot="1" x14ac:dyDescent="0.4">
      <c r="A2359" s="454"/>
      <c r="B2359" s="987"/>
      <c r="C2359" s="86"/>
      <c r="D2359" s="601"/>
      <c r="E2359" s="602"/>
      <c r="F2359" s="910">
        <f t="shared" si="34"/>
        <v>0</v>
      </c>
      <c r="G2359" s="207"/>
      <c r="H2359" s="453"/>
      <c r="I2359" s="717"/>
      <c r="J2359" s="460"/>
    </row>
    <row r="2360" spans="1:10" ht="15" hidden="1" thickBot="1" x14ac:dyDescent="0.4">
      <c r="A2360" s="454"/>
      <c r="B2360" s="987"/>
      <c r="C2360" s="86"/>
      <c r="D2360" s="601"/>
      <c r="E2360" s="602"/>
      <c r="F2360" s="910">
        <f t="shared" si="34"/>
        <v>0</v>
      </c>
      <c r="G2360" s="207"/>
      <c r="H2360" s="453"/>
      <c r="I2360" s="717"/>
      <c r="J2360" s="460"/>
    </row>
    <row r="2361" spans="1:10" ht="15" hidden="1" thickBot="1" x14ac:dyDescent="0.4">
      <c r="A2361" s="454"/>
      <c r="B2361" s="987"/>
      <c r="C2361" s="86"/>
      <c r="D2361" s="601"/>
      <c r="E2361" s="602"/>
      <c r="F2361" s="910">
        <f t="shared" si="34"/>
        <v>0</v>
      </c>
      <c r="G2361" s="207"/>
      <c r="H2361" s="453"/>
      <c r="I2361" s="717"/>
      <c r="J2361" s="460"/>
    </row>
    <row r="2362" spans="1:10" ht="15" hidden="1" thickBot="1" x14ac:dyDescent="0.4">
      <c r="A2362" s="454"/>
      <c r="B2362" s="987"/>
      <c r="C2362" s="86"/>
      <c r="D2362" s="601"/>
      <c r="E2362" s="602"/>
      <c r="F2362" s="910">
        <f t="shared" si="34"/>
        <v>0</v>
      </c>
      <c r="G2362" s="207"/>
      <c r="H2362" s="453"/>
      <c r="I2362" s="717"/>
      <c r="J2362" s="460"/>
    </row>
    <row r="2363" spans="1:10" ht="15" hidden="1" thickBot="1" x14ac:dyDescent="0.4">
      <c r="A2363" s="454"/>
      <c r="B2363" s="987"/>
      <c r="C2363" s="86"/>
      <c r="D2363" s="601"/>
      <c r="E2363" s="602"/>
      <c r="F2363" s="910">
        <f t="shared" si="34"/>
        <v>0</v>
      </c>
      <c r="G2363" s="207"/>
      <c r="H2363" s="453"/>
      <c r="I2363" s="717"/>
      <c r="J2363" s="460"/>
    </row>
    <row r="2364" spans="1:10" ht="15" hidden="1" thickBot="1" x14ac:dyDescent="0.4">
      <c r="A2364" s="454"/>
      <c r="B2364" s="987"/>
      <c r="C2364" s="86"/>
      <c r="D2364" s="601"/>
      <c r="E2364" s="602"/>
      <c r="F2364" s="910">
        <f t="shared" si="34"/>
        <v>0</v>
      </c>
      <c r="G2364" s="207"/>
      <c r="H2364" s="453"/>
      <c r="I2364" s="717"/>
      <c r="J2364" s="460"/>
    </row>
    <row r="2365" spans="1:10" ht="15" hidden="1" thickBot="1" x14ac:dyDescent="0.4">
      <c r="A2365" s="454"/>
      <c r="B2365" s="987"/>
      <c r="C2365" s="86"/>
      <c r="D2365" s="601"/>
      <c r="E2365" s="602"/>
      <c r="F2365" s="910">
        <f t="shared" si="34"/>
        <v>0</v>
      </c>
      <c r="G2365" s="207"/>
      <c r="H2365" s="453"/>
      <c r="I2365" s="717"/>
      <c r="J2365" s="460"/>
    </row>
    <row r="2366" spans="1:10" ht="15" hidden="1" thickBot="1" x14ac:dyDescent="0.4">
      <c r="A2366" s="454"/>
      <c r="B2366" s="987"/>
      <c r="C2366" s="86"/>
      <c r="D2366" s="601"/>
      <c r="E2366" s="602"/>
      <c r="F2366" s="910">
        <f t="shared" si="34"/>
        <v>0</v>
      </c>
      <c r="G2366" s="207"/>
      <c r="H2366" s="453"/>
      <c r="I2366" s="717"/>
      <c r="J2366" s="460"/>
    </row>
    <row r="2367" spans="1:10" ht="15" hidden="1" thickBot="1" x14ac:dyDescent="0.4">
      <c r="A2367" s="454"/>
      <c r="B2367" s="987"/>
      <c r="C2367" s="86"/>
      <c r="D2367" s="601"/>
      <c r="E2367" s="602"/>
      <c r="F2367" s="910">
        <f t="shared" si="34"/>
        <v>0</v>
      </c>
      <c r="G2367" s="207"/>
      <c r="H2367" s="453"/>
      <c r="I2367" s="717"/>
      <c r="J2367" s="460"/>
    </row>
    <row r="2368" spans="1:10" ht="15" hidden="1" thickBot="1" x14ac:dyDescent="0.4">
      <c r="A2368" s="454"/>
      <c r="B2368" s="987"/>
      <c r="C2368" s="86"/>
      <c r="D2368" s="601"/>
      <c r="E2368" s="602"/>
      <c r="F2368" s="910">
        <f t="shared" si="34"/>
        <v>0</v>
      </c>
      <c r="G2368" s="207"/>
      <c r="H2368" s="453"/>
      <c r="I2368" s="717"/>
      <c r="J2368" s="460"/>
    </row>
    <row r="2369" spans="1:10" ht="15" hidden="1" thickBot="1" x14ac:dyDescent="0.4">
      <c r="A2369" s="454"/>
      <c r="B2369" s="987"/>
      <c r="C2369" s="86"/>
      <c r="D2369" s="601"/>
      <c r="E2369" s="602"/>
      <c r="F2369" s="910">
        <f t="shared" si="34"/>
        <v>0</v>
      </c>
      <c r="G2369" s="207"/>
      <c r="H2369" s="453"/>
      <c r="I2369" s="717"/>
      <c r="J2369" s="460"/>
    </row>
    <row r="2370" spans="1:10" ht="15" hidden="1" thickBot="1" x14ac:dyDescent="0.4">
      <c r="A2370" s="454"/>
      <c r="B2370" s="987"/>
      <c r="C2370" s="86"/>
      <c r="D2370" s="601"/>
      <c r="E2370" s="602"/>
      <c r="F2370" s="910">
        <f t="shared" si="34"/>
        <v>0</v>
      </c>
      <c r="G2370" s="207"/>
      <c r="H2370" s="453"/>
      <c r="I2370" s="717"/>
      <c r="J2370" s="460"/>
    </row>
    <row r="2371" spans="1:10" ht="15" hidden="1" thickBot="1" x14ac:dyDescent="0.4">
      <c r="A2371" s="454"/>
      <c r="B2371" s="987"/>
      <c r="C2371" s="86"/>
      <c r="D2371" s="601"/>
      <c r="E2371" s="602"/>
      <c r="F2371" s="910">
        <f t="shared" si="34"/>
        <v>0</v>
      </c>
      <c r="G2371" s="207"/>
      <c r="H2371" s="453"/>
      <c r="I2371" s="717"/>
      <c r="J2371" s="460"/>
    </row>
    <row r="2372" spans="1:10" ht="15" hidden="1" thickBot="1" x14ac:dyDescent="0.4">
      <c r="A2372" s="454"/>
      <c r="B2372" s="987"/>
      <c r="C2372" s="86"/>
      <c r="D2372" s="601"/>
      <c r="E2372" s="602"/>
      <c r="F2372" s="910">
        <f t="shared" si="34"/>
        <v>0</v>
      </c>
      <c r="G2372" s="207"/>
      <c r="H2372" s="453"/>
      <c r="I2372" s="717"/>
      <c r="J2372" s="460"/>
    </row>
    <row r="2373" spans="1:10" ht="15" hidden="1" thickBot="1" x14ac:dyDescent="0.4">
      <c r="A2373" s="454"/>
      <c r="B2373" s="987"/>
      <c r="C2373" s="86"/>
      <c r="D2373" s="601"/>
      <c r="E2373" s="602"/>
      <c r="F2373" s="910">
        <f t="shared" si="34"/>
        <v>0</v>
      </c>
      <c r="G2373" s="207"/>
      <c r="H2373" s="453"/>
      <c r="I2373" s="717"/>
      <c r="J2373" s="460"/>
    </row>
    <row r="2374" spans="1:10" ht="15" hidden="1" thickBot="1" x14ac:dyDescent="0.4">
      <c r="A2374" s="454"/>
      <c r="B2374" s="987"/>
      <c r="C2374" s="86"/>
      <c r="D2374" s="601"/>
      <c r="E2374" s="602"/>
      <c r="F2374" s="910">
        <f t="shared" si="34"/>
        <v>0</v>
      </c>
      <c r="G2374" s="207"/>
      <c r="H2374" s="453"/>
      <c r="I2374" s="717"/>
      <c r="J2374" s="460"/>
    </row>
    <row r="2375" spans="1:10" ht="15" hidden="1" thickBot="1" x14ac:dyDescent="0.4">
      <c r="A2375" s="454"/>
      <c r="B2375" s="987"/>
      <c r="C2375" s="86"/>
      <c r="D2375" s="601"/>
      <c r="E2375" s="602"/>
      <c r="F2375" s="910">
        <f t="shared" si="34"/>
        <v>0</v>
      </c>
      <c r="G2375" s="207"/>
      <c r="H2375" s="453"/>
      <c r="I2375" s="717"/>
      <c r="J2375" s="460"/>
    </row>
    <row r="2376" spans="1:10" ht="15" hidden="1" thickBot="1" x14ac:dyDescent="0.4">
      <c r="A2376" s="454"/>
      <c r="B2376" s="987"/>
      <c r="C2376" s="86"/>
      <c r="D2376" s="601"/>
      <c r="E2376" s="602"/>
      <c r="F2376" s="910">
        <f t="shared" si="34"/>
        <v>0</v>
      </c>
      <c r="G2376" s="207"/>
      <c r="H2376" s="453"/>
      <c r="I2376" s="717"/>
      <c r="J2376" s="460"/>
    </row>
    <row r="2377" spans="1:10" ht="15" hidden="1" thickBot="1" x14ac:dyDescent="0.4">
      <c r="A2377" s="454"/>
      <c r="B2377" s="987"/>
      <c r="C2377" s="86"/>
      <c r="D2377" s="601"/>
      <c r="E2377" s="602"/>
      <c r="F2377" s="910">
        <f t="shared" si="34"/>
        <v>0</v>
      </c>
      <c r="G2377" s="207"/>
      <c r="H2377" s="453"/>
      <c r="I2377" s="717"/>
      <c r="J2377" s="460"/>
    </row>
    <row r="2378" spans="1:10" ht="15" hidden="1" thickBot="1" x14ac:dyDescent="0.4">
      <c r="A2378" s="454"/>
      <c r="B2378" s="987"/>
      <c r="C2378" s="86"/>
      <c r="D2378" s="601"/>
      <c r="E2378" s="602"/>
      <c r="F2378" s="910">
        <f t="shared" si="34"/>
        <v>0</v>
      </c>
      <c r="G2378" s="207"/>
      <c r="H2378" s="453"/>
      <c r="I2378" s="717"/>
      <c r="J2378" s="460"/>
    </row>
    <row r="2379" spans="1:10" ht="15" hidden="1" thickBot="1" x14ac:dyDescent="0.4">
      <c r="A2379" s="454"/>
      <c r="B2379" s="987"/>
      <c r="C2379" s="86"/>
      <c r="D2379" s="601"/>
      <c r="E2379" s="602"/>
      <c r="F2379" s="910">
        <f t="shared" si="34"/>
        <v>0</v>
      </c>
      <c r="G2379" s="207"/>
      <c r="H2379" s="453"/>
      <c r="I2379" s="717"/>
      <c r="J2379" s="460"/>
    </row>
    <row r="2380" spans="1:10" ht="15" hidden="1" thickBot="1" x14ac:dyDescent="0.4">
      <c r="A2380" s="454"/>
      <c r="B2380" s="987"/>
      <c r="C2380" s="86"/>
      <c r="D2380" s="601"/>
      <c r="E2380" s="602"/>
      <c r="F2380" s="910">
        <f t="shared" si="34"/>
        <v>0</v>
      </c>
      <c r="G2380" s="207"/>
      <c r="H2380" s="453"/>
      <c r="I2380" s="717"/>
      <c r="J2380" s="460"/>
    </row>
    <row r="2381" spans="1:10" ht="15" hidden="1" thickBot="1" x14ac:dyDescent="0.4">
      <c r="A2381" s="454"/>
      <c r="B2381" s="987"/>
      <c r="C2381" s="86"/>
      <c r="D2381" s="601"/>
      <c r="E2381" s="602"/>
      <c r="F2381" s="910">
        <f t="shared" si="34"/>
        <v>0</v>
      </c>
      <c r="G2381" s="207"/>
      <c r="H2381" s="453"/>
      <c r="I2381" s="717"/>
      <c r="J2381" s="460"/>
    </row>
    <row r="2382" spans="1:10" ht="15" hidden="1" thickBot="1" x14ac:dyDescent="0.4">
      <c r="A2382" s="454"/>
      <c r="B2382" s="987"/>
      <c r="C2382" s="86"/>
      <c r="D2382" s="601"/>
      <c r="E2382" s="602"/>
      <c r="F2382" s="910">
        <f t="shared" si="34"/>
        <v>0</v>
      </c>
      <c r="G2382" s="207"/>
      <c r="H2382" s="453"/>
      <c r="I2382" s="717"/>
      <c r="J2382" s="460"/>
    </row>
    <row r="2383" spans="1:10" ht="15" hidden="1" thickBot="1" x14ac:dyDescent="0.4">
      <c r="A2383" s="454"/>
      <c r="B2383" s="987"/>
      <c r="C2383" s="86"/>
      <c r="D2383" s="601"/>
      <c r="E2383" s="602"/>
      <c r="F2383" s="910">
        <f t="shared" si="34"/>
        <v>0</v>
      </c>
      <c r="G2383" s="207"/>
      <c r="H2383" s="453"/>
      <c r="I2383" s="717"/>
      <c r="J2383" s="460"/>
    </row>
    <row r="2384" spans="1:10" ht="15" hidden="1" thickBot="1" x14ac:dyDescent="0.4">
      <c r="A2384" s="454"/>
      <c r="B2384" s="987"/>
      <c r="C2384" s="86"/>
      <c r="D2384" s="601"/>
      <c r="E2384" s="602"/>
      <c r="F2384" s="910">
        <f t="shared" si="34"/>
        <v>0</v>
      </c>
      <c r="G2384" s="207"/>
      <c r="H2384" s="453"/>
      <c r="I2384" s="717"/>
      <c r="J2384" s="460"/>
    </row>
    <row r="2385" spans="1:10" ht="15" hidden="1" thickBot="1" x14ac:dyDescent="0.4">
      <c r="A2385" s="454"/>
      <c r="B2385" s="987"/>
      <c r="C2385" s="86"/>
      <c r="D2385" s="601"/>
      <c r="E2385" s="602"/>
      <c r="F2385" s="910">
        <f t="shared" si="34"/>
        <v>0</v>
      </c>
      <c r="G2385" s="207"/>
      <c r="H2385" s="453"/>
      <c r="I2385" s="717"/>
      <c r="J2385" s="460"/>
    </row>
    <row r="2386" spans="1:10" ht="15" hidden="1" thickBot="1" x14ac:dyDescent="0.4">
      <c r="A2386" s="454"/>
      <c r="B2386" s="987"/>
      <c r="C2386" s="86"/>
      <c r="D2386" s="601"/>
      <c r="E2386" s="602"/>
      <c r="F2386" s="910">
        <f t="shared" si="34"/>
        <v>0</v>
      </c>
      <c r="G2386" s="207"/>
      <c r="H2386" s="453"/>
      <c r="I2386" s="717"/>
      <c r="J2386" s="460"/>
    </row>
    <row r="2387" spans="1:10" ht="15" hidden="1" thickBot="1" x14ac:dyDescent="0.4">
      <c r="A2387" s="454"/>
      <c r="B2387" s="987"/>
      <c r="C2387" s="86"/>
      <c r="D2387" s="601"/>
      <c r="E2387" s="602"/>
      <c r="F2387" s="910">
        <f t="shared" si="34"/>
        <v>0</v>
      </c>
      <c r="G2387" s="207"/>
      <c r="H2387" s="453"/>
      <c r="I2387" s="717"/>
      <c r="J2387" s="460"/>
    </row>
    <row r="2388" spans="1:10" ht="15" hidden="1" thickBot="1" x14ac:dyDescent="0.4">
      <c r="A2388" s="454"/>
      <c r="B2388" s="987"/>
      <c r="C2388" s="86"/>
      <c r="D2388" s="601"/>
      <c r="E2388" s="602"/>
      <c r="F2388" s="910">
        <f t="shared" si="34"/>
        <v>0</v>
      </c>
      <c r="G2388" s="207"/>
      <c r="H2388" s="453"/>
      <c r="I2388" s="717"/>
      <c r="J2388" s="460"/>
    </row>
    <row r="2389" spans="1:10" ht="15" hidden="1" thickBot="1" x14ac:dyDescent="0.4">
      <c r="A2389" s="454"/>
      <c r="B2389" s="987"/>
      <c r="C2389" s="86"/>
      <c r="D2389" s="601"/>
      <c r="E2389" s="602"/>
      <c r="F2389" s="910">
        <f t="shared" si="34"/>
        <v>0</v>
      </c>
      <c r="G2389" s="207"/>
      <c r="H2389" s="453"/>
      <c r="I2389" s="717"/>
      <c r="J2389" s="460"/>
    </row>
    <row r="2390" spans="1:10" ht="15" hidden="1" thickBot="1" x14ac:dyDescent="0.4">
      <c r="A2390" s="454"/>
      <c r="B2390" s="987"/>
      <c r="C2390" s="86"/>
      <c r="D2390" s="601"/>
      <c r="E2390" s="602"/>
      <c r="F2390" s="910">
        <f t="shared" si="34"/>
        <v>0</v>
      </c>
      <c r="G2390" s="207"/>
      <c r="H2390" s="453"/>
      <c r="I2390" s="717"/>
      <c r="J2390" s="460"/>
    </row>
    <row r="2391" spans="1:10" ht="15" hidden="1" thickBot="1" x14ac:dyDescent="0.4">
      <c r="A2391" s="454"/>
      <c r="B2391" s="987"/>
      <c r="C2391" s="86"/>
      <c r="D2391" s="601"/>
      <c r="E2391" s="602"/>
      <c r="F2391" s="910">
        <f t="shared" si="34"/>
        <v>0</v>
      </c>
      <c r="G2391" s="207"/>
      <c r="H2391" s="453"/>
      <c r="I2391" s="717"/>
      <c r="J2391" s="460"/>
    </row>
    <row r="2392" spans="1:10" ht="15" hidden="1" thickBot="1" x14ac:dyDescent="0.4">
      <c r="A2392" s="454"/>
      <c r="B2392" s="987"/>
      <c r="C2392" s="86"/>
      <c r="D2392" s="601"/>
      <c r="E2392" s="602"/>
      <c r="F2392" s="910">
        <f t="shared" si="34"/>
        <v>0</v>
      </c>
      <c r="G2392" s="207"/>
      <c r="H2392" s="453"/>
      <c r="I2392" s="717"/>
      <c r="J2392" s="460"/>
    </row>
    <row r="2393" spans="1:10" ht="15" hidden="1" thickBot="1" x14ac:dyDescent="0.4">
      <c r="A2393" s="454"/>
      <c r="B2393" s="987"/>
      <c r="C2393" s="86"/>
      <c r="D2393" s="601"/>
      <c r="E2393" s="602"/>
      <c r="F2393" s="910">
        <f t="shared" si="34"/>
        <v>0</v>
      </c>
      <c r="G2393" s="207"/>
      <c r="H2393" s="453"/>
      <c r="I2393" s="717"/>
      <c r="J2393" s="460"/>
    </row>
    <row r="2394" spans="1:10" ht="15" hidden="1" thickBot="1" x14ac:dyDescent="0.4">
      <c r="A2394" s="454"/>
      <c r="B2394" s="987"/>
      <c r="C2394" s="86"/>
      <c r="D2394" s="601"/>
      <c r="E2394" s="602"/>
      <c r="F2394" s="910">
        <f t="shared" si="34"/>
        <v>0</v>
      </c>
      <c r="G2394" s="207"/>
      <c r="H2394" s="453"/>
      <c r="I2394" s="717"/>
      <c r="J2394" s="460"/>
    </row>
    <row r="2395" spans="1:10" ht="15" hidden="1" thickBot="1" x14ac:dyDescent="0.4">
      <c r="A2395" s="454"/>
      <c r="B2395" s="987"/>
      <c r="C2395" s="86"/>
      <c r="D2395" s="601"/>
      <c r="E2395" s="602"/>
      <c r="F2395" s="910">
        <f t="shared" si="34"/>
        <v>0</v>
      </c>
      <c r="G2395" s="207"/>
      <c r="H2395" s="453"/>
      <c r="I2395" s="717"/>
      <c r="J2395" s="460"/>
    </row>
    <row r="2396" spans="1:10" ht="15" hidden="1" thickBot="1" x14ac:dyDescent="0.4">
      <c r="A2396" s="454"/>
      <c r="B2396" s="987"/>
      <c r="C2396" s="86"/>
      <c r="D2396" s="601"/>
      <c r="E2396" s="602"/>
      <c r="F2396" s="910">
        <f t="shared" si="34"/>
        <v>0</v>
      </c>
      <c r="G2396" s="207"/>
      <c r="H2396" s="453"/>
      <c r="I2396" s="717"/>
      <c r="J2396" s="460"/>
    </row>
    <row r="2397" spans="1:10" ht="15" hidden="1" thickBot="1" x14ac:dyDescent="0.4">
      <c r="A2397" s="454"/>
      <c r="B2397" s="987"/>
      <c r="C2397" s="86"/>
      <c r="D2397" s="601"/>
      <c r="E2397" s="602"/>
      <c r="F2397" s="910">
        <f t="shared" si="34"/>
        <v>0</v>
      </c>
      <c r="G2397" s="207"/>
      <c r="H2397" s="453"/>
      <c r="I2397" s="717"/>
      <c r="J2397" s="460"/>
    </row>
    <row r="2398" spans="1:10" ht="15" hidden="1" thickBot="1" x14ac:dyDescent="0.4">
      <c r="A2398" s="454"/>
      <c r="B2398" s="987"/>
      <c r="C2398" s="86"/>
      <c r="D2398" s="601"/>
      <c r="E2398" s="602"/>
      <c r="F2398" s="910">
        <f t="shared" si="34"/>
        <v>0</v>
      </c>
      <c r="G2398" s="207"/>
      <c r="H2398" s="453"/>
      <c r="I2398" s="717"/>
      <c r="J2398" s="460"/>
    </row>
    <row r="2399" spans="1:10" ht="15" hidden="1" thickBot="1" x14ac:dyDescent="0.4">
      <c r="A2399" s="454"/>
      <c r="B2399" s="987"/>
      <c r="C2399" s="86"/>
      <c r="D2399" s="601"/>
      <c r="E2399" s="602"/>
      <c r="F2399" s="910">
        <f t="shared" si="34"/>
        <v>0</v>
      </c>
      <c r="G2399" s="207"/>
      <c r="H2399" s="453"/>
      <c r="I2399" s="717"/>
      <c r="J2399" s="460"/>
    </row>
    <row r="2400" spans="1:10" ht="15" hidden="1" thickBot="1" x14ac:dyDescent="0.4">
      <c r="A2400" s="454"/>
      <c r="B2400" s="987"/>
      <c r="C2400" s="86"/>
      <c r="D2400" s="601"/>
      <c r="E2400" s="602"/>
      <c r="F2400" s="910">
        <f t="shared" si="34"/>
        <v>0</v>
      </c>
      <c r="G2400" s="207"/>
      <c r="H2400" s="453"/>
      <c r="I2400" s="717"/>
      <c r="J2400" s="460"/>
    </row>
    <row r="2401" spans="1:10" ht="15" hidden="1" thickBot="1" x14ac:dyDescent="0.4">
      <c r="A2401" s="454"/>
      <c r="B2401" s="987"/>
      <c r="C2401" s="86"/>
      <c r="D2401" s="601"/>
      <c r="E2401" s="602"/>
      <c r="F2401" s="910">
        <f t="shared" si="34"/>
        <v>0</v>
      </c>
      <c r="G2401" s="207"/>
      <c r="H2401" s="453"/>
      <c r="I2401" s="717"/>
      <c r="J2401" s="460"/>
    </row>
    <row r="2402" spans="1:10" ht="15" hidden="1" thickBot="1" x14ac:dyDescent="0.4">
      <c r="A2402" s="454"/>
      <c r="B2402" s="987"/>
      <c r="C2402" s="86"/>
      <c r="D2402" s="601"/>
      <c r="E2402" s="602"/>
      <c r="F2402" s="910">
        <f t="shared" si="34"/>
        <v>0</v>
      </c>
      <c r="G2402" s="207"/>
      <c r="H2402" s="453"/>
      <c r="I2402" s="717"/>
      <c r="J2402" s="460"/>
    </row>
    <row r="2403" spans="1:10" ht="15" hidden="1" thickBot="1" x14ac:dyDescent="0.4">
      <c r="A2403" s="454"/>
      <c r="B2403" s="987"/>
      <c r="C2403" s="86"/>
      <c r="D2403" s="601"/>
      <c r="E2403" s="602"/>
      <c r="F2403" s="910">
        <f t="shared" si="34"/>
        <v>0</v>
      </c>
      <c r="G2403" s="207"/>
      <c r="H2403" s="453"/>
      <c r="I2403" s="717"/>
      <c r="J2403" s="460"/>
    </row>
    <row r="2404" spans="1:10" ht="15" hidden="1" thickBot="1" x14ac:dyDescent="0.4">
      <c r="A2404" s="454"/>
      <c r="B2404" s="987"/>
      <c r="C2404" s="86"/>
      <c r="D2404" s="601"/>
      <c r="E2404" s="602"/>
      <c r="F2404" s="910">
        <f t="shared" si="34"/>
        <v>0</v>
      </c>
      <c r="G2404" s="207"/>
      <c r="H2404" s="453"/>
      <c r="I2404" s="717"/>
      <c r="J2404" s="460"/>
    </row>
    <row r="2405" spans="1:10" ht="15" hidden="1" thickBot="1" x14ac:dyDescent="0.4">
      <c r="A2405" s="454"/>
      <c r="B2405" s="987"/>
      <c r="C2405" s="86"/>
      <c r="D2405" s="601"/>
      <c r="E2405" s="602"/>
      <c r="F2405" s="910">
        <f t="shared" si="34"/>
        <v>0</v>
      </c>
      <c r="G2405" s="207"/>
      <c r="H2405" s="453"/>
      <c r="I2405" s="717"/>
      <c r="J2405" s="460"/>
    </row>
    <row r="2406" spans="1:10" ht="15" hidden="1" thickBot="1" x14ac:dyDescent="0.4">
      <c r="A2406" s="454"/>
      <c r="B2406" s="987"/>
      <c r="C2406" s="86"/>
      <c r="D2406" s="601"/>
      <c r="E2406" s="602"/>
      <c r="F2406" s="910">
        <f t="shared" si="34"/>
        <v>0</v>
      </c>
      <c r="G2406" s="207"/>
      <c r="H2406" s="453"/>
      <c r="I2406" s="717"/>
      <c r="J2406" s="460"/>
    </row>
    <row r="2407" spans="1:10" ht="15" hidden="1" thickBot="1" x14ac:dyDescent="0.4">
      <c r="A2407" s="454"/>
      <c r="B2407" s="987"/>
      <c r="C2407" s="86"/>
      <c r="D2407" s="601"/>
      <c r="E2407" s="602"/>
      <c r="F2407" s="910">
        <f t="shared" si="34"/>
        <v>0</v>
      </c>
      <c r="G2407" s="207"/>
      <c r="H2407" s="453"/>
      <c r="I2407" s="717"/>
      <c r="J2407" s="460"/>
    </row>
    <row r="2408" spans="1:10" ht="15" hidden="1" thickBot="1" x14ac:dyDescent="0.4">
      <c r="A2408" s="454"/>
      <c r="B2408" s="987"/>
      <c r="C2408" s="86"/>
      <c r="D2408" s="601"/>
      <c r="E2408" s="602"/>
      <c r="F2408" s="910">
        <f t="shared" si="34"/>
        <v>0</v>
      </c>
      <c r="G2408" s="207"/>
      <c r="H2408" s="453"/>
      <c r="I2408" s="717"/>
      <c r="J2408" s="460"/>
    </row>
    <row r="2409" spans="1:10" ht="15" hidden="1" thickBot="1" x14ac:dyDescent="0.4">
      <c r="A2409" s="454"/>
      <c r="B2409" s="987"/>
      <c r="C2409" s="86"/>
      <c r="D2409" s="601"/>
      <c r="E2409" s="602"/>
      <c r="F2409" s="910">
        <f t="shared" si="34"/>
        <v>0</v>
      </c>
      <c r="G2409" s="207"/>
      <c r="H2409" s="453"/>
      <c r="I2409" s="717"/>
      <c r="J2409" s="460"/>
    </row>
    <row r="2410" spans="1:10" ht="15" hidden="1" thickBot="1" x14ac:dyDescent="0.4">
      <c r="A2410" s="454"/>
      <c r="B2410" s="987"/>
      <c r="C2410" s="86"/>
      <c r="D2410" s="601"/>
      <c r="E2410" s="602"/>
      <c r="F2410" s="910">
        <f t="shared" si="34"/>
        <v>0</v>
      </c>
      <c r="G2410" s="207"/>
      <c r="H2410" s="453"/>
      <c r="I2410" s="717"/>
      <c r="J2410" s="460"/>
    </row>
    <row r="2411" spans="1:10" ht="15" hidden="1" thickBot="1" x14ac:dyDescent="0.4">
      <c r="A2411" s="454"/>
      <c r="B2411" s="987"/>
      <c r="C2411" s="86"/>
      <c r="D2411" s="601"/>
      <c r="E2411" s="602"/>
      <c r="F2411" s="910">
        <f t="shared" si="34"/>
        <v>0</v>
      </c>
      <c r="G2411" s="207"/>
      <c r="H2411" s="453"/>
      <c r="I2411" s="717"/>
      <c r="J2411" s="460"/>
    </row>
    <row r="2412" spans="1:10" ht="15" hidden="1" thickBot="1" x14ac:dyDescent="0.4">
      <c r="A2412" s="454"/>
      <c r="B2412" s="987"/>
      <c r="C2412" s="86"/>
      <c r="D2412" s="601"/>
      <c r="E2412" s="602"/>
      <c r="F2412" s="910">
        <f t="shared" si="34"/>
        <v>0</v>
      </c>
      <c r="G2412" s="207"/>
      <c r="H2412" s="453"/>
      <c r="I2412" s="717"/>
      <c r="J2412" s="460"/>
    </row>
    <row r="2413" spans="1:10" ht="15" hidden="1" thickBot="1" x14ac:dyDescent="0.4">
      <c r="A2413" s="454"/>
      <c r="B2413" s="987"/>
      <c r="C2413" s="86"/>
      <c r="D2413" s="601"/>
      <c r="E2413" s="602"/>
      <c r="F2413" s="910">
        <f t="shared" si="34"/>
        <v>0</v>
      </c>
      <c r="G2413" s="207"/>
      <c r="H2413" s="453"/>
      <c r="I2413" s="717"/>
      <c r="J2413" s="460"/>
    </row>
    <row r="2414" spans="1:10" ht="15" hidden="1" thickBot="1" x14ac:dyDescent="0.4">
      <c r="A2414" s="454"/>
      <c r="B2414" s="987"/>
      <c r="C2414" s="86"/>
      <c r="D2414" s="601"/>
      <c r="E2414" s="602"/>
      <c r="F2414" s="910">
        <f t="shared" si="34"/>
        <v>0</v>
      </c>
      <c r="G2414" s="207"/>
      <c r="H2414" s="453"/>
      <c r="I2414" s="717"/>
      <c r="J2414" s="460"/>
    </row>
    <row r="2415" spans="1:10" ht="15" hidden="1" thickBot="1" x14ac:dyDescent="0.4">
      <c r="A2415" s="454"/>
      <c r="B2415" s="987"/>
      <c r="C2415" s="86"/>
      <c r="D2415" s="601"/>
      <c r="E2415" s="602"/>
      <c r="F2415" s="910">
        <f t="shared" si="34"/>
        <v>0</v>
      </c>
      <c r="G2415" s="207"/>
      <c r="H2415" s="453"/>
      <c r="I2415" s="717"/>
      <c r="J2415" s="460"/>
    </row>
    <row r="2416" spans="1:10" ht="15" hidden="1" thickBot="1" x14ac:dyDescent="0.4">
      <c r="A2416" s="454"/>
      <c r="B2416" s="987"/>
      <c r="C2416" s="86"/>
      <c r="D2416" s="601"/>
      <c r="E2416" s="602"/>
      <c r="F2416" s="910">
        <f t="shared" si="34"/>
        <v>0</v>
      </c>
      <c r="G2416" s="207"/>
      <c r="H2416" s="453"/>
      <c r="I2416" s="717"/>
      <c r="J2416" s="460"/>
    </row>
    <row r="2417" spans="1:10" ht="15" hidden="1" thickBot="1" x14ac:dyDescent="0.4">
      <c r="A2417" s="454"/>
      <c r="B2417" s="987"/>
      <c r="C2417" s="86"/>
      <c r="D2417" s="601"/>
      <c r="E2417" s="602"/>
      <c r="F2417" s="910">
        <f t="shared" si="34"/>
        <v>0</v>
      </c>
      <c r="G2417" s="207"/>
      <c r="H2417" s="453"/>
      <c r="I2417" s="717"/>
      <c r="J2417" s="460"/>
    </row>
    <row r="2418" spans="1:10" ht="15" hidden="1" thickBot="1" x14ac:dyDescent="0.4">
      <c r="A2418" s="454"/>
      <c r="B2418" s="987"/>
      <c r="C2418" s="86"/>
      <c r="D2418" s="601"/>
      <c r="E2418" s="602"/>
      <c r="F2418" s="910">
        <f t="shared" si="34"/>
        <v>0</v>
      </c>
      <c r="G2418" s="207"/>
      <c r="H2418" s="453"/>
      <c r="I2418" s="717"/>
      <c r="J2418" s="460"/>
    </row>
    <row r="2419" spans="1:10" ht="15" hidden="1" thickBot="1" x14ac:dyDescent="0.4">
      <c r="A2419" s="454"/>
      <c r="B2419" s="987"/>
      <c r="C2419" s="86"/>
      <c r="D2419" s="601"/>
      <c r="E2419" s="602"/>
      <c r="F2419" s="910">
        <f t="shared" si="34"/>
        <v>0</v>
      </c>
      <c r="G2419" s="207"/>
      <c r="H2419" s="453"/>
      <c r="I2419" s="717"/>
      <c r="J2419" s="460"/>
    </row>
    <row r="2420" spans="1:10" ht="15" hidden="1" thickBot="1" x14ac:dyDescent="0.4">
      <c r="A2420" s="454"/>
      <c r="B2420" s="987"/>
      <c r="C2420" s="86"/>
      <c r="D2420" s="601"/>
      <c r="E2420" s="602"/>
      <c r="F2420" s="910">
        <f t="shared" ref="F2420:F2483" si="35">D2420+E2420</f>
        <v>0</v>
      </c>
      <c r="G2420" s="207"/>
      <c r="H2420" s="453"/>
      <c r="I2420" s="717"/>
      <c r="J2420" s="460"/>
    </row>
    <row r="2421" spans="1:10" ht="15" hidden="1" thickBot="1" x14ac:dyDescent="0.4">
      <c r="A2421" s="454"/>
      <c r="B2421" s="987"/>
      <c r="C2421" s="86"/>
      <c r="D2421" s="601"/>
      <c r="E2421" s="602"/>
      <c r="F2421" s="910">
        <f t="shared" si="35"/>
        <v>0</v>
      </c>
      <c r="G2421" s="207"/>
      <c r="H2421" s="453"/>
      <c r="I2421" s="717"/>
      <c r="J2421" s="460"/>
    </row>
    <row r="2422" spans="1:10" ht="15" hidden="1" thickBot="1" x14ac:dyDescent="0.4">
      <c r="A2422" s="454"/>
      <c r="B2422" s="987"/>
      <c r="C2422" s="86"/>
      <c r="D2422" s="601"/>
      <c r="E2422" s="602"/>
      <c r="F2422" s="910">
        <f t="shared" si="35"/>
        <v>0</v>
      </c>
      <c r="G2422" s="207"/>
      <c r="H2422" s="453"/>
      <c r="I2422" s="717"/>
      <c r="J2422" s="460"/>
    </row>
    <row r="2423" spans="1:10" ht="15" hidden="1" thickBot="1" x14ac:dyDescent="0.4">
      <c r="A2423" s="454"/>
      <c r="B2423" s="987"/>
      <c r="C2423" s="86"/>
      <c r="D2423" s="601"/>
      <c r="E2423" s="602"/>
      <c r="F2423" s="910">
        <f t="shared" si="35"/>
        <v>0</v>
      </c>
      <c r="G2423" s="207"/>
      <c r="H2423" s="453"/>
      <c r="I2423" s="717"/>
      <c r="J2423" s="460"/>
    </row>
    <row r="2424" spans="1:10" ht="15" hidden="1" thickBot="1" x14ac:dyDescent="0.4">
      <c r="A2424" s="454"/>
      <c r="B2424" s="987"/>
      <c r="C2424" s="86"/>
      <c r="D2424" s="601"/>
      <c r="E2424" s="602"/>
      <c r="F2424" s="910">
        <f t="shared" si="35"/>
        <v>0</v>
      </c>
      <c r="G2424" s="207"/>
      <c r="H2424" s="453"/>
      <c r="I2424" s="717"/>
      <c r="J2424" s="460"/>
    </row>
    <row r="2425" spans="1:10" ht="15" hidden="1" thickBot="1" x14ac:dyDescent="0.4">
      <c r="A2425" s="454"/>
      <c r="B2425" s="987"/>
      <c r="C2425" s="86"/>
      <c r="D2425" s="601"/>
      <c r="E2425" s="602"/>
      <c r="F2425" s="910">
        <f t="shared" si="35"/>
        <v>0</v>
      </c>
      <c r="G2425" s="207"/>
      <c r="H2425" s="453"/>
      <c r="I2425" s="717"/>
      <c r="J2425" s="460"/>
    </row>
    <row r="2426" spans="1:10" ht="15" hidden="1" thickBot="1" x14ac:dyDescent="0.4">
      <c r="A2426" s="454"/>
      <c r="B2426" s="987"/>
      <c r="C2426" s="86"/>
      <c r="D2426" s="601"/>
      <c r="E2426" s="602"/>
      <c r="F2426" s="910">
        <f t="shared" si="35"/>
        <v>0</v>
      </c>
      <c r="G2426" s="207"/>
      <c r="H2426" s="453"/>
      <c r="I2426" s="717"/>
      <c r="J2426" s="460"/>
    </row>
    <row r="2427" spans="1:10" ht="15" hidden="1" thickBot="1" x14ac:dyDescent="0.4">
      <c r="A2427" s="454"/>
      <c r="B2427" s="987"/>
      <c r="C2427" s="86"/>
      <c r="D2427" s="601"/>
      <c r="E2427" s="602"/>
      <c r="F2427" s="910">
        <f t="shared" si="35"/>
        <v>0</v>
      </c>
      <c r="G2427" s="207"/>
      <c r="H2427" s="453"/>
      <c r="I2427" s="717"/>
      <c r="J2427" s="460"/>
    </row>
    <row r="2428" spans="1:10" ht="15" hidden="1" thickBot="1" x14ac:dyDescent="0.4">
      <c r="A2428" s="454"/>
      <c r="B2428" s="987"/>
      <c r="C2428" s="86"/>
      <c r="D2428" s="601"/>
      <c r="E2428" s="602"/>
      <c r="F2428" s="910">
        <f t="shared" si="35"/>
        <v>0</v>
      </c>
      <c r="G2428" s="207"/>
      <c r="H2428" s="453"/>
      <c r="I2428" s="717"/>
      <c r="J2428" s="460"/>
    </row>
    <row r="2429" spans="1:10" ht="15" hidden="1" thickBot="1" x14ac:dyDescent="0.4">
      <c r="A2429" s="454"/>
      <c r="B2429" s="987"/>
      <c r="C2429" s="86"/>
      <c r="D2429" s="601"/>
      <c r="E2429" s="602"/>
      <c r="F2429" s="910">
        <f t="shared" si="35"/>
        <v>0</v>
      </c>
      <c r="G2429" s="207"/>
      <c r="H2429" s="453"/>
      <c r="I2429" s="717"/>
      <c r="J2429" s="460"/>
    </row>
    <row r="2430" spans="1:10" ht="15" hidden="1" thickBot="1" x14ac:dyDescent="0.4">
      <c r="A2430" s="454"/>
      <c r="B2430" s="987"/>
      <c r="C2430" s="86"/>
      <c r="D2430" s="601"/>
      <c r="E2430" s="602"/>
      <c r="F2430" s="910">
        <f t="shared" si="35"/>
        <v>0</v>
      </c>
      <c r="G2430" s="207"/>
      <c r="H2430" s="453"/>
      <c r="I2430" s="717"/>
      <c r="J2430" s="460"/>
    </row>
    <row r="2431" spans="1:10" ht="15" hidden="1" thickBot="1" x14ac:dyDescent="0.4">
      <c r="A2431" s="454"/>
      <c r="B2431" s="987"/>
      <c r="C2431" s="86"/>
      <c r="D2431" s="601"/>
      <c r="E2431" s="602"/>
      <c r="F2431" s="910">
        <f t="shared" si="35"/>
        <v>0</v>
      </c>
      <c r="G2431" s="207"/>
      <c r="H2431" s="453"/>
      <c r="I2431" s="717"/>
      <c r="J2431" s="460"/>
    </row>
    <row r="2432" spans="1:10" ht="15" hidden="1" thickBot="1" x14ac:dyDescent="0.4">
      <c r="A2432" s="454"/>
      <c r="B2432" s="987"/>
      <c r="C2432" s="86"/>
      <c r="D2432" s="601"/>
      <c r="E2432" s="602"/>
      <c r="F2432" s="910">
        <f t="shared" si="35"/>
        <v>0</v>
      </c>
      <c r="G2432" s="207"/>
      <c r="H2432" s="453"/>
      <c r="I2432" s="717"/>
      <c r="J2432" s="460"/>
    </row>
    <row r="2433" spans="1:10" ht="15" hidden="1" thickBot="1" x14ac:dyDescent="0.4">
      <c r="A2433" s="454"/>
      <c r="B2433" s="987"/>
      <c r="C2433" s="86"/>
      <c r="D2433" s="601"/>
      <c r="E2433" s="602"/>
      <c r="F2433" s="910">
        <f t="shared" si="35"/>
        <v>0</v>
      </c>
      <c r="G2433" s="207"/>
      <c r="H2433" s="453"/>
      <c r="I2433" s="717"/>
      <c r="J2433" s="460"/>
    </row>
    <row r="2434" spans="1:10" ht="15" hidden="1" thickBot="1" x14ac:dyDescent="0.4">
      <c r="A2434" s="454"/>
      <c r="B2434" s="987"/>
      <c r="C2434" s="86"/>
      <c r="D2434" s="601"/>
      <c r="E2434" s="602"/>
      <c r="F2434" s="910">
        <f t="shared" si="35"/>
        <v>0</v>
      </c>
      <c r="G2434" s="207"/>
      <c r="H2434" s="453"/>
      <c r="I2434" s="717"/>
      <c r="J2434" s="460"/>
    </row>
    <row r="2435" spans="1:10" ht="15" hidden="1" thickBot="1" x14ac:dyDescent="0.4">
      <c r="A2435" s="454"/>
      <c r="B2435" s="987"/>
      <c r="C2435" s="86"/>
      <c r="D2435" s="601"/>
      <c r="E2435" s="602"/>
      <c r="F2435" s="910">
        <f t="shared" si="35"/>
        <v>0</v>
      </c>
      <c r="G2435" s="207"/>
      <c r="H2435" s="453"/>
      <c r="I2435" s="717"/>
      <c r="J2435" s="460"/>
    </row>
    <row r="2436" spans="1:10" ht="15" hidden="1" thickBot="1" x14ac:dyDescent="0.4">
      <c r="A2436" s="454"/>
      <c r="B2436" s="987"/>
      <c r="C2436" s="86"/>
      <c r="D2436" s="601"/>
      <c r="E2436" s="602"/>
      <c r="F2436" s="910">
        <f t="shared" si="35"/>
        <v>0</v>
      </c>
      <c r="G2436" s="207"/>
      <c r="H2436" s="453"/>
      <c r="I2436" s="717"/>
      <c r="J2436" s="460"/>
    </row>
    <row r="2437" spans="1:10" ht="15" hidden="1" thickBot="1" x14ac:dyDescent="0.4">
      <c r="A2437" s="454"/>
      <c r="B2437" s="987"/>
      <c r="C2437" s="86"/>
      <c r="D2437" s="601"/>
      <c r="E2437" s="602"/>
      <c r="F2437" s="910">
        <f t="shared" si="35"/>
        <v>0</v>
      </c>
      <c r="G2437" s="207"/>
      <c r="H2437" s="453"/>
      <c r="I2437" s="717"/>
      <c r="J2437" s="460"/>
    </row>
    <row r="2438" spans="1:10" ht="15" hidden="1" thickBot="1" x14ac:dyDescent="0.4">
      <c r="A2438" s="454"/>
      <c r="B2438" s="987"/>
      <c r="C2438" s="86"/>
      <c r="D2438" s="601"/>
      <c r="E2438" s="602"/>
      <c r="F2438" s="910">
        <f t="shared" si="35"/>
        <v>0</v>
      </c>
      <c r="G2438" s="207"/>
      <c r="H2438" s="453"/>
      <c r="I2438" s="717"/>
      <c r="J2438" s="460"/>
    </row>
    <row r="2439" spans="1:10" ht="15" hidden="1" thickBot="1" x14ac:dyDescent="0.4">
      <c r="A2439" s="454"/>
      <c r="B2439" s="987"/>
      <c r="C2439" s="86"/>
      <c r="D2439" s="601"/>
      <c r="E2439" s="602"/>
      <c r="F2439" s="910">
        <f t="shared" si="35"/>
        <v>0</v>
      </c>
      <c r="G2439" s="207"/>
      <c r="H2439" s="453"/>
      <c r="I2439" s="717"/>
      <c r="J2439" s="460"/>
    </row>
    <row r="2440" spans="1:10" ht="15" hidden="1" thickBot="1" x14ac:dyDescent="0.4">
      <c r="A2440" s="454"/>
      <c r="B2440" s="987"/>
      <c r="C2440" s="470"/>
      <c r="D2440" s="601"/>
      <c r="E2440" s="602"/>
      <c r="F2440" s="910">
        <f t="shared" si="35"/>
        <v>0</v>
      </c>
      <c r="G2440" s="207"/>
      <c r="H2440" s="453"/>
      <c r="I2440" s="717"/>
      <c r="J2440" s="448"/>
    </row>
    <row r="2441" spans="1:10" ht="15" customHeight="1" thickBot="1" x14ac:dyDescent="0.4">
      <c r="A2441" s="454"/>
      <c r="B2441" s="987"/>
      <c r="C2441" s="112" t="s">
        <v>1914</v>
      </c>
      <c r="D2441" s="1000">
        <f>SUM(D2442:D2541)</f>
        <v>0</v>
      </c>
      <c r="E2441" s="1000">
        <f>SUM(E2442:E2541)</f>
        <v>0</v>
      </c>
      <c r="F2441" s="910">
        <f t="shared" si="35"/>
        <v>0</v>
      </c>
      <c r="G2441" s="207"/>
      <c r="H2441" s="453" t="s">
        <v>978</v>
      </c>
      <c r="I2441" s="718">
        <f>Form3!G56+Form3!H56</f>
        <v>0</v>
      </c>
      <c r="J2441" s="460"/>
    </row>
    <row r="2442" spans="1:10" ht="15" customHeight="1" x14ac:dyDescent="0.35">
      <c r="A2442" s="454"/>
      <c r="B2442" s="987"/>
      <c r="C2442" s="1500"/>
      <c r="D2442" s="601"/>
      <c r="E2442" s="602"/>
      <c r="F2442" s="910">
        <f t="shared" si="35"/>
        <v>0</v>
      </c>
      <c r="G2442" s="207"/>
      <c r="H2442" s="453"/>
      <c r="I2442" s="717"/>
      <c r="J2442" s="460"/>
    </row>
    <row r="2443" spans="1:10" ht="15" customHeight="1" x14ac:dyDescent="0.35">
      <c r="A2443" s="454"/>
      <c r="B2443" s="987"/>
      <c r="C2443" s="1500"/>
      <c r="D2443" s="601"/>
      <c r="E2443" s="602"/>
      <c r="F2443" s="910">
        <f t="shared" si="35"/>
        <v>0</v>
      </c>
      <c r="G2443" s="207"/>
      <c r="H2443" s="453"/>
      <c r="I2443" s="717"/>
      <c r="J2443" s="460"/>
    </row>
    <row r="2444" spans="1:10" ht="15" customHeight="1" x14ac:dyDescent="0.35">
      <c r="A2444" s="454"/>
      <c r="B2444" s="987"/>
      <c r="C2444" s="1500"/>
      <c r="D2444" s="601"/>
      <c r="E2444" s="602"/>
      <c r="F2444" s="910">
        <f t="shared" si="35"/>
        <v>0</v>
      </c>
      <c r="G2444" s="207"/>
      <c r="H2444" s="453"/>
      <c r="I2444" s="717"/>
      <c r="J2444" s="460"/>
    </row>
    <row r="2445" spans="1:10" ht="15" customHeight="1" x14ac:dyDescent="0.35">
      <c r="A2445" s="454"/>
      <c r="B2445" s="987"/>
      <c r="C2445" s="1500"/>
      <c r="D2445" s="601"/>
      <c r="E2445" s="602"/>
      <c r="F2445" s="910">
        <f t="shared" si="35"/>
        <v>0</v>
      </c>
      <c r="G2445" s="207"/>
      <c r="H2445" s="453"/>
      <c r="I2445" s="717"/>
      <c r="J2445" s="460"/>
    </row>
    <row r="2446" spans="1:10" ht="15" customHeight="1" x14ac:dyDescent="0.35">
      <c r="A2446" s="454"/>
      <c r="B2446" s="987"/>
      <c r="C2446" s="1500"/>
      <c r="D2446" s="601"/>
      <c r="E2446" s="602"/>
      <c r="F2446" s="910">
        <f t="shared" si="35"/>
        <v>0</v>
      </c>
      <c r="G2446" s="207"/>
      <c r="H2446" s="453"/>
      <c r="I2446" s="717"/>
      <c r="J2446" s="460"/>
    </row>
    <row r="2447" spans="1:10" ht="15" customHeight="1" x14ac:dyDescent="0.35">
      <c r="A2447" s="454"/>
      <c r="B2447" s="987"/>
      <c r="C2447" s="1500"/>
      <c r="D2447" s="601"/>
      <c r="E2447" s="602"/>
      <c r="F2447" s="910">
        <f t="shared" si="35"/>
        <v>0</v>
      </c>
      <c r="G2447" s="207"/>
      <c r="H2447" s="453"/>
      <c r="I2447" s="717"/>
      <c r="J2447" s="460"/>
    </row>
    <row r="2448" spans="1:10" ht="15" customHeight="1" x14ac:dyDescent="0.35">
      <c r="A2448" s="454"/>
      <c r="B2448" s="987"/>
      <c r="C2448" s="1500"/>
      <c r="D2448" s="601"/>
      <c r="E2448" s="602"/>
      <c r="F2448" s="910">
        <f t="shared" si="35"/>
        <v>0</v>
      </c>
      <c r="G2448" s="207"/>
      <c r="H2448" s="453"/>
      <c r="I2448" s="717"/>
      <c r="J2448" s="460"/>
    </row>
    <row r="2449" spans="1:10" ht="15" customHeight="1" x14ac:dyDescent="0.35">
      <c r="A2449" s="454"/>
      <c r="B2449" s="987"/>
      <c r="C2449" s="1500"/>
      <c r="D2449" s="601"/>
      <c r="E2449" s="602"/>
      <c r="F2449" s="910">
        <f t="shared" si="35"/>
        <v>0</v>
      </c>
      <c r="G2449" s="207"/>
      <c r="H2449" s="453"/>
      <c r="I2449" s="717"/>
      <c r="J2449" s="460"/>
    </row>
    <row r="2450" spans="1:10" ht="15" customHeight="1" x14ac:dyDescent="0.35">
      <c r="A2450" s="454"/>
      <c r="B2450" s="987"/>
      <c r="C2450" s="1500"/>
      <c r="D2450" s="601"/>
      <c r="E2450" s="602"/>
      <c r="F2450" s="910">
        <f t="shared" si="35"/>
        <v>0</v>
      </c>
      <c r="G2450" s="207"/>
      <c r="H2450" s="453"/>
      <c r="I2450" s="717"/>
      <c r="J2450" s="460"/>
    </row>
    <row r="2451" spans="1:10" ht="15" customHeight="1" thickBot="1" x14ac:dyDescent="0.4">
      <c r="A2451" s="454"/>
      <c r="B2451" s="987"/>
      <c r="C2451" s="1500"/>
      <c r="D2451" s="601"/>
      <c r="E2451" s="602"/>
      <c r="F2451" s="910">
        <f t="shared" si="35"/>
        <v>0</v>
      </c>
      <c r="G2451" s="207"/>
      <c r="H2451" s="453"/>
      <c r="I2451" s="717"/>
      <c r="J2451" s="460"/>
    </row>
    <row r="2452" spans="1:10" ht="15" hidden="1" thickBot="1" x14ac:dyDescent="0.4">
      <c r="A2452" s="454"/>
      <c r="B2452" s="987"/>
      <c r="C2452" s="86"/>
      <c r="D2452" s="601"/>
      <c r="E2452" s="602"/>
      <c r="F2452" s="910">
        <f t="shared" si="35"/>
        <v>0</v>
      </c>
      <c r="G2452" s="207"/>
      <c r="H2452" s="453"/>
      <c r="I2452" s="717"/>
      <c r="J2452" s="460"/>
    </row>
    <row r="2453" spans="1:10" ht="15" hidden="1" thickBot="1" x14ac:dyDescent="0.4">
      <c r="A2453" s="454"/>
      <c r="B2453" s="987"/>
      <c r="C2453" s="86"/>
      <c r="D2453" s="601"/>
      <c r="E2453" s="602"/>
      <c r="F2453" s="910">
        <f t="shared" si="35"/>
        <v>0</v>
      </c>
      <c r="G2453" s="207"/>
      <c r="H2453" s="453"/>
      <c r="I2453" s="717"/>
      <c r="J2453" s="460"/>
    </row>
    <row r="2454" spans="1:10" ht="15" hidden="1" thickBot="1" x14ac:dyDescent="0.4">
      <c r="A2454" s="454"/>
      <c r="B2454" s="987"/>
      <c r="C2454" s="86"/>
      <c r="D2454" s="601"/>
      <c r="E2454" s="602"/>
      <c r="F2454" s="910">
        <f t="shared" si="35"/>
        <v>0</v>
      </c>
      <c r="G2454" s="207"/>
      <c r="H2454" s="453"/>
      <c r="I2454" s="717"/>
      <c r="J2454" s="460"/>
    </row>
    <row r="2455" spans="1:10" ht="15" hidden="1" thickBot="1" x14ac:dyDescent="0.4">
      <c r="A2455" s="454"/>
      <c r="B2455" s="987"/>
      <c r="C2455" s="86"/>
      <c r="D2455" s="601"/>
      <c r="E2455" s="602"/>
      <c r="F2455" s="910">
        <f t="shared" si="35"/>
        <v>0</v>
      </c>
      <c r="G2455" s="207"/>
      <c r="H2455" s="453"/>
      <c r="I2455" s="717"/>
      <c r="J2455" s="460"/>
    </row>
    <row r="2456" spans="1:10" ht="15" hidden="1" thickBot="1" x14ac:dyDescent="0.4">
      <c r="A2456" s="454"/>
      <c r="B2456" s="987"/>
      <c r="C2456" s="86"/>
      <c r="D2456" s="601"/>
      <c r="E2456" s="602"/>
      <c r="F2456" s="910">
        <f t="shared" si="35"/>
        <v>0</v>
      </c>
      <c r="G2456" s="207"/>
      <c r="H2456" s="453"/>
      <c r="I2456" s="717"/>
      <c r="J2456" s="460"/>
    </row>
    <row r="2457" spans="1:10" ht="15" hidden="1" thickBot="1" x14ac:dyDescent="0.4">
      <c r="A2457" s="454"/>
      <c r="B2457" s="987"/>
      <c r="C2457" s="86"/>
      <c r="D2457" s="601"/>
      <c r="E2457" s="602"/>
      <c r="F2457" s="910">
        <f t="shared" si="35"/>
        <v>0</v>
      </c>
      <c r="G2457" s="207"/>
      <c r="H2457" s="453"/>
      <c r="I2457" s="717"/>
      <c r="J2457" s="460"/>
    </row>
    <row r="2458" spans="1:10" ht="15" hidden="1" thickBot="1" x14ac:dyDescent="0.4">
      <c r="A2458" s="454"/>
      <c r="B2458" s="987"/>
      <c r="C2458" s="86"/>
      <c r="D2458" s="601"/>
      <c r="E2458" s="602"/>
      <c r="F2458" s="910">
        <f t="shared" si="35"/>
        <v>0</v>
      </c>
      <c r="G2458" s="207"/>
      <c r="H2458" s="453"/>
      <c r="I2458" s="717"/>
      <c r="J2458" s="460"/>
    </row>
    <row r="2459" spans="1:10" ht="15" hidden="1" thickBot="1" x14ac:dyDescent="0.4">
      <c r="A2459" s="454"/>
      <c r="B2459" s="987"/>
      <c r="C2459" s="86"/>
      <c r="D2459" s="601"/>
      <c r="E2459" s="602"/>
      <c r="F2459" s="910">
        <f t="shared" si="35"/>
        <v>0</v>
      </c>
      <c r="G2459" s="207"/>
      <c r="H2459" s="453"/>
      <c r="I2459" s="717"/>
      <c r="J2459" s="460"/>
    </row>
    <row r="2460" spans="1:10" ht="15" hidden="1" thickBot="1" x14ac:dyDescent="0.4">
      <c r="A2460" s="454"/>
      <c r="B2460" s="987"/>
      <c r="C2460" s="86"/>
      <c r="D2460" s="601"/>
      <c r="E2460" s="602"/>
      <c r="F2460" s="910">
        <f t="shared" si="35"/>
        <v>0</v>
      </c>
      <c r="G2460" s="207"/>
      <c r="H2460" s="453"/>
      <c r="I2460" s="717"/>
      <c r="J2460" s="460"/>
    </row>
    <row r="2461" spans="1:10" ht="15" hidden="1" thickBot="1" x14ac:dyDescent="0.4">
      <c r="A2461" s="454"/>
      <c r="B2461" s="987"/>
      <c r="C2461" s="86"/>
      <c r="D2461" s="601"/>
      <c r="E2461" s="602"/>
      <c r="F2461" s="910">
        <f t="shared" si="35"/>
        <v>0</v>
      </c>
      <c r="G2461" s="207"/>
      <c r="H2461" s="453"/>
      <c r="I2461" s="717"/>
      <c r="J2461" s="460"/>
    </row>
    <row r="2462" spans="1:10" ht="15" hidden="1" thickBot="1" x14ac:dyDescent="0.4">
      <c r="A2462" s="454"/>
      <c r="B2462" s="987"/>
      <c r="C2462" s="86"/>
      <c r="D2462" s="601"/>
      <c r="E2462" s="602"/>
      <c r="F2462" s="910">
        <f t="shared" si="35"/>
        <v>0</v>
      </c>
      <c r="G2462" s="207"/>
      <c r="H2462" s="453"/>
      <c r="I2462" s="717"/>
      <c r="J2462" s="460"/>
    </row>
    <row r="2463" spans="1:10" ht="15" hidden="1" thickBot="1" x14ac:dyDescent="0.4">
      <c r="A2463" s="454"/>
      <c r="B2463" s="987"/>
      <c r="C2463" s="86"/>
      <c r="D2463" s="601"/>
      <c r="E2463" s="602"/>
      <c r="F2463" s="910">
        <f t="shared" si="35"/>
        <v>0</v>
      </c>
      <c r="G2463" s="207"/>
      <c r="H2463" s="453"/>
      <c r="I2463" s="717"/>
      <c r="J2463" s="460"/>
    </row>
    <row r="2464" spans="1:10" ht="15" hidden="1" thickBot="1" x14ac:dyDescent="0.4">
      <c r="A2464" s="454"/>
      <c r="B2464" s="987"/>
      <c r="C2464" s="86"/>
      <c r="D2464" s="601"/>
      <c r="E2464" s="602"/>
      <c r="F2464" s="910">
        <f t="shared" si="35"/>
        <v>0</v>
      </c>
      <c r="G2464" s="207"/>
      <c r="H2464" s="453"/>
      <c r="I2464" s="717"/>
      <c r="J2464" s="460"/>
    </row>
    <row r="2465" spans="1:10" ht="15" hidden="1" thickBot="1" x14ac:dyDescent="0.4">
      <c r="A2465" s="454"/>
      <c r="B2465" s="987"/>
      <c r="C2465" s="86"/>
      <c r="D2465" s="601"/>
      <c r="E2465" s="602"/>
      <c r="F2465" s="910">
        <f t="shared" si="35"/>
        <v>0</v>
      </c>
      <c r="G2465" s="207"/>
      <c r="H2465" s="453"/>
      <c r="I2465" s="717"/>
      <c r="J2465" s="460"/>
    </row>
    <row r="2466" spans="1:10" ht="15" hidden="1" thickBot="1" x14ac:dyDescent="0.4">
      <c r="A2466" s="454"/>
      <c r="B2466" s="987"/>
      <c r="C2466" s="86"/>
      <c r="D2466" s="601"/>
      <c r="E2466" s="602"/>
      <c r="F2466" s="910">
        <f t="shared" si="35"/>
        <v>0</v>
      </c>
      <c r="G2466" s="207"/>
      <c r="H2466" s="453"/>
      <c r="I2466" s="717"/>
      <c r="J2466" s="460"/>
    </row>
    <row r="2467" spans="1:10" ht="15" hidden="1" thickBot="1" x14ac:dyDescent="0.4">
      <c r="A2467" s="454"/>
      <c r="B2467" s="987"/>
      <c r="C2467" s="86"/>
      <c r="D2467" s="601"/>
      <c r="E2467" s="602"/>
      <c r="F2467" s="910">
        <f t="shared" si="35"/>
        <v>0</v>
      </c>
      <c r="G2467" s="207"/>
      <c r="H2467" s="453"/>
      <c r="I2467" s="717"/>
      <c r="J2467" s="460"/>
    </row>
    <row r="2468" spans="1:10" ht="15" hidden="1" thickBot="1" x14ac:dyDescent="0.4">
      <c r="A2468" s="454"/>
      <c r="B2468" s="987"/>
      <c r="C2468" s="86"/>
      <c r="D2468" s="601"/>
      <c r="E2468" s="602"/>
      <c r="F2468" s="910">
        <f t="shared" si="35"/>
        <v>0</v>
      </c>
      <c r="G2468" s="207"/>
      <c r="H2468" s="453"/>
      <c r="I2468" s="717"/>
      <c r="J2468" s="460"/>
    </row>
    <row r="2469" spans="1:10" ht="15" hidden="1" thickBot="1" x14ac:dyDescent="0.4">
      <c r="A2469" s="454"/>
      <c r="B2469" s="987"/>
      <c r="C2469" s="86"/>
      <c r="D2469" s="601"/>
      <c r="E2469" s="602"/>
      <c r="F2469" s="910">
        <f t="shared" si="35"/>
        <v>0</v>
      </c>
      <c r="G2469" s="207"/>
      <c r="H2469" s="453"/>
      <c r="I2469" s="717"/>
      <c r="J2469" s="460"/>
    </row>
    <row r="2470" spans="1:10" ht="15" hidden="1" thickBot="1" x14ac:dyDescent="0.4">
      <c r="A2470" s="454"/>
      <c r="B2470" s="987"/>
      <c r="C2470" s="86"/>
      <c r="D2470" s="601"/>
      <c r="E2470" s="602"/>
      <c r="F2470" s="910">
        <f t="shared" si="35"/>
        <v>0</v>
      </c>
      <c r="G2470" s="207"/>
      <c r="H2470" s="453"/>
      <c r="I2470" s="717"/>
      <c r="J2470" s="460"/>
    </row>
    <row r="2471" spans="1:10" ht="15" hidden="1" thickBot="1" x14ac:dyDescent="0.4">
      <c r="A2471" s="454"/>
      <c r="B2471" s="987"/>
      <c r="C2471" s="86"/>
      <c r="D2471" s="601"/>
      <c r="E2471" s="602"/>
      <c r="F2471" s="910">
        <f t="shared" si="35"/>
        <v>0</v>
      </c>
      <c r="G2471" s="207"/>
      <c r="H2471" s="453"/>
      <c r="I2471" s="717"/>
      <c r="J2471" s="460"/>
    </row>
    <row r="2472" spans="1:10" ht="15" hidden="1" thickBot="1" x14ac:dyDescent="0.4">
      <c r="A2472" s="454"/>
      <c r="B2472" s="987"/>
      <c r="C2472" s="86"/>
      <c r="D2472" s="601"/>
      <c r="E2472" s="602"/>
      <c r="F2472" s="910">
        <f t="shared" si="35"/>
        <v>0</v>
      </c>
      <c r="G2472" s="207"/>
      <c r="H2472" s="453"/>
      <c r="I2472" s="717"/>
      <c r="J2472" s="460"/>
    </row>
    <row r="2473" spans="1:10" ht="15" hidden="1" thickBot="1" x14ac:dyDescent="0.4">
      <c r="A2473" s="454"/>
      <c r="B2473" s="987"/>
      <c r="C2473" s="86"/>
      <c r="D2473" s="601"/>
      <c r="E2473" s="602"/>
      <c r="F2473" s="910">
        <f t="shared" si="35"/>
        <v>0</v>
      </c>
      <c r="G2473" s="207"/>
      <c r="H2473" s="453"/>
      <c r="I2473" s="717"/>
      <c r="J2473" s="460"/>
    </row>
    <row r="2474" spans="1:10" ht="15" hidden="1" thickBot="1" x14ac:dyDescent="0.4">
      <c r="A2474" s="454"/>
      <c r="B2474" s="987"/>
      <c r="C2474" s="86"/>
      <c r="D2474" s="601"/>
      <c r="E2474" s="602"/>
      <c r="F2474" s="910">
        <f t="shared" si="35"/>
        <v>0</v>
      </c>
      <c r="G2474" s="207"/>
      <c r="H2474" s="453"/>
      <c r="I2474" s="717"/>
      <c r="J2474" s="460"/>
    </row>
    <row r="2475" spans="1:10" ht="15" hidden="1" thickBot="1" x14ac:dyDescent="0.4">
      <c r="A2475" s="454"/>
      <c r="B2475" s="987"/>
      <c r="C2475" s="86"/>
      <c r="D2475" s="601"/>
      <c r="E2475" s="602"/>
      <c r="F2475" s="910">
        <f t="shared" si="35"/>
        <v>0</v>
      </c>
      <c r="G2475" s="207"/>
      <c r="H2475" s="453"/>
      <c r="I2475" s="717"/>
      <c r="J2475" s="460"/>
    </row>
    <row r="2476" spans="1:10" ht="15" hidden="1" thickBot="1" x14ac:dyDescent="0.4">
      <c r="A2476" s="454"/>
      <c r="B2476" s="987"/>
      <c r="C2476" s="86"/>
      <c r="D2476" s="601"/>
      <c r="E2476" s="602"/>
      <c r="F2476" s="910">
        <f t="shared" si="35"/>
        <v>0</v>
      </c>
      <c r="G2476" s="207"/>
      <c r="H2476" s="453"/>
      <c r="I2476" s="717"/>
      <c r="J2476" s="460"/>
    </row>
    <row r="2477" spans="1:10" ht="15" hidden="1" thickBot="1" x14ac:dyDescent="0.4">
      <c r="A2477" s="454"/>
      <c r="B2477" s="987"/>
      <c r="C2477" s="86"/>
      <c r="D2477" s="601"/>
      <c r="E2477" s="602"/>
      <c r="F2477" s="910">
        <f t="shared" si="35"/>
        <v>0</v>
      </c>
      <c r="G2477" s="207"/>
      <c r="H2477" s="453"/>
      <c r="I2477" s="717"/>
      <c r="J2477" s="460"/>
    </row>
    <row r="2478" spans="1:10" ht="15" hidden="1" thickBot="1" x14ac:dyDescent="0.4">
      <c r="A2478" s="454"/>
      <c r="B2478" s="987"/>
      <c r="C2478" s="86"/>
      <c r="D2478" s="601"/>
      <c r="E2478" s="602"/>
      <c r="F2478" s="910">
        <f t="shared" si="35"/>
        <v>0</v>
      </c>
      <c r="G2478" s="207"/>
      <c r="H2478" s="453"/>
      <c r="I2478" s="717"/>
      <c r="J2478" s="460"/>
    </row>
    <row r="2479" spans="1:10" ht="15" hidden="1" thickBot="1" x14ac:dyDescent="0.4">
      <c r="A2479" s="454"/>
      <c r="B2479" s="987"/>
      <c r="C2479" s="86"/>
      <c r="D2479" s="601"/>
      <c r="E2479" s="602"/>
      <c r="F2479" s="910">
        <f t="shared" si="35"/>
        <v>0</v>
      </c>
      <c r="G2479" s="207"/>
      <c r="H2479" s="453"/>
      <c r="I2479" s="717"/>
      <c r="J2479" s="460"/>
    </row>
    <row r="2480" spans="1:10" ht="15" hidden="1" thickBot="1" x14ac:dyDescent="0.4">
      <c r="A2480" s="454"/>
      <c r="B2480" s="987"/>
      <c r="C2480" s="86"/>
      <c r="D2480" s="601"/>
      <c r="E2480" s="602"/>
      <c r="F2480" s="910">
        <f t="shared" si="35"/>
        <v>0</v>
      </c>
      <c r="G2480" s="207"/>
      <c r="H2480" s="453"/>
      <c r="I2480" s="717"/>
      <c r="J2480" s="460"/>
    </row>
    <row r="2481" spans="1:10" ht="15" hidden="1" thickBot="1" x14ac:dyDescent="0.4">
      <c r="A2481" s="454"/>
      <c r="B2481" s="987"/>
      <c r="C2481" s="86"/>
      <c r="D2481" s="601"/>
      <c r="E2481" s="602"/>
      <c r="F2481" s="910">
        <f t="shared" si="35"/>
        <v>0</v>
      </c>
      <c r="G2481" s="207"/>
      <c r="H2481" s="453"/>
      <c r="I2481" s="717"/>
      <c r="J2481" s="460"/>
    </row>
    <row r="2482" spans="1:10" ht="15" hidden="1" thickBot="1" x14ac:dyDescent="0.4">
      <c r="A2482" s="454"/>
      <c r="B2482" s="987"/>
      <c r="C2482" s="86"/>
      <c r="D2482" s="601"/>
      <c r="E2482" s="602"/>
      <c r="F2482" s="910">
        <f t="shared" si="35"/>
        <v>0</v>
      </c>
      <c r="G2482" s="207"/>
      <c r="H2482" s="453"/>
      <c r="I2482" s="717"/>
      <c r="J2482" s="460"/>
    </row>
    <row r="2483" spans="1:10" ht="15" hidden="1" thickBot="1" x14ac:dyDescent="0.4">
      <c r="A2483" s="454"/>
      <c r="B2483" s="987"/>
      <c r="C2483" s="86"/>
      <c r="D2483" s="601"/>
      <c r="E2483" s="602"/>
      <c r="F2483" s="910">
        <f t="shared" si="35"/>
        <v>0</v>
      </c>
      <c r="G2483" s="207"/>
      <c r="H2483" s="453"/>
      <c r="I2483" s="717"/>
      <c r="J2483" s="460"/>
    </row>
    <row r="2484" spans="1:10" ht="15" hidden="1" thickBot="1" x14ac:dyDescent="0.4">
      <c r="A2484" s="454"/>
      <c r="B2484" s="987"/>
      <c r="C2484" s="86"/>
      <c r="D2484" s="601"/>
      <c r="E2484" s="602"/>
      <c r="F2484" s="910">
        <f t="shared" ref="F2484:F2547" si="36">D2484+E2484</f>
        <v>0</v>
      </c>
      <c r="G2484" s="207"/>
      <c r="H2484" s="453"/>
      <c r="I2484" s="717"/>
      <c r="J2484" s="460"/>
    </row>
    <row r="2485" spans="1:10" ht="15" hidden="1" thickBot="1" x14ac:dyDescent="0.4">
      <c r="A2485" s="454"/>
      <c r="B2485" s="987"/>
      <c r="C2485" s="86"/>
      <c r="D2485" s="601"/>
      <c r="E2485" s="602"/>
      <c r="F2485" s="910">
        <f t="shared" si="36"/>
        <v>0</v>
      </c>
      <c r="G2485" s="207"/>
      <c r="H2485" s="453"/>
      <c r="I2485" s="717"/>
      <c r="J2485" s="460"/>
    </row>
    <row r="2486" spans="1:10" ht="15" hidden="1" thickBot="1" x14ac:dyDescent="0.4">
      <c r="A2486" s="454"/>
      <c r="B2486" s="987"/>
      <c r="C2486" s="86"/>
      <c r="D2486" s="601"/>
      <c r="E2486" s="602"/>
      <c r="F2486" s="910">
        <f t="shared" si="36"/>
        <v>0</v>
      </c>
      <c r="G2486" s="207"/>
      <c r="H2486" s="453"/>
      <c r="I2486" s="717"/>
      <c r="J2486" s="460"/>
    </row>
    <row r="2487" spans="1:10" ht="15" hidden="1" thickBot="1" x14ac:dyDescent="0.4">
      <c r="A2487" s="454"/>
      <c r="B2487" s="987"/>
      <c r="C2487" s="86"/>
      <c r="D2487" s="601"/>
      <c r="E2487" s="602"/>
      <c r="F2487" s="910">
        <f t="shared" si="36"/>
        <v>0</v>
      </c>
      <c r="G2487" s="207"/>
      <c r="H2487" s="453"/>
      <c r="I2487" s="717"/>
      <c r="J2487" s="460"/>
    </row>
    <row r="2488" spans="1:10" ht="15" hidden="1" thickBot="1" x14ac:dyDescent="0.4">
      <c r="A2488" s="454"/>
      <c r="B2488" s="987"/>
      <c r="C2488" s="86"/>
      <c r="D2488" s="601"/>
      <c r="E2488" s="602"/>
      <c r="F2488" s="910">
        <f t="shared" si="36"/>
        <v>0</v>
      </c>
      <c r="G2488" s="207"/>
      <c r="H2488" s="453"/>
      <c r="I2488" s="717"/>
      <c r="J2488" s="460"/>
    </row>
    <row r="2489" spans="1:10" ht="15" hidden="1" thickBot="1" x14ac:dyDescent="0.4">
      <c r="A2489" s="454"/>
      <c r="B2489" s="987"/>
      <c r="C2489" s="86"/>
      <c r="D2489" s="601"/>
      <c r="E2489" s="602"/>
      <c r="F2489" s="910">
        <f t="shared" si="36"/>
        <v>0</v>
      </c>
      <c r="G2489" s="207"/>
      <c r="H2489" s="453"/>
      <c r="I2489" s="717"/>
      <c r="J2489" s="460"/>
    </row>
    <row r="2490" spans="1:10" ht="15" hidden="1" thickBot="1" x14ac:dyDescent="0.4">
      <c r="A2490" s="454"/>
      <c r="B2490" s="987"/>
      <c r="C2490" s="86"/>
      <c r="D2490" s="601"/>
      <c r="E2490" s="602"/>
      <c r="F2490" s="910">
        <f t="shared" si="36"/>
        <v>0</v>
      </c>
      <c r="G2490" s="207"/>
      <c r="H2490" s="453"/>
      <c r="I2490" s="717"/>
      <c r="J2490" s="460"/>
    </row>
    <row r="2491" spans="1:10" ht="15" hidden="1" thickBot="1" x14ac:dyDescent="0.4">
      <c r="A2491" s="454"/>
      <c r="B2491" s="987"/>
      <c r="C2491" s="86"/>
      <c r="D2491" s="601"/>
      <c r="E2491" s="602"/>
      <c r="F2491" s="910">
        <f t="shared" si="36"/>
        <v>0</v>
      </c>
      <c r="G2491" s="207"/>
      <c r="H2491" s="453"/>
      <c r="I2491" s="717"/>
      <c r="J2491" s="460"/>
    </row>
    <row r="2492" spans="1:10" ht="15" hidden="1" thickBot="1" x14ac:dyDescent="0.4">
      <c r="A2492" s="454"/>
      <c r="B2492" s="987"/>
      <c r="C2492" s="86"/>
      <c r="D2492" s="601"/>
      <c r="E2492" s="602"/>
      <c r="F2492" s="910">
        <f t="shared" si="36"/>
        <v>0</v>
      </c>
      <c r="G2492" s="207"/>
      <c r="H2492" s="453"/>
      <c r="I2492" s="717"/>
      <c r="J2492" s="460"/>
    </row>
    <row r="2493" spans="1:10" ht="15" hidden="1" thickBot="1" x14ac:dyDescent="0.4">
      <c r="A2493" s="454"/>
      <c r="B2493" s="987"/>
      <c r="C2493" s="86"/>
      <c r="D2493" s="601"/>
      <c r="E2493" s="602"/>
      <c r="F2493" s="910">
        <f t="shared" si="36"/>
        <v>0</v>
      </c>
      <c r="G2493" s="207"/>
      <c r="H2493" s="453"/>
      <c r="I2493" s="717"/>
      <c r="J2493" s="460"/>
    </row>
    <row r="2494" spans="1:10" ht="15" hidden="1" thickBot="1" x14ac:dyDescent="0.4">
      <c r="A2494" s="454"/>
      <c r="B2494" s="987"/>
      <c r="C2494" s="86"/>
      <c r="D2494" s="601"/>
      <c r="E2494" s="602"/>
      <c r="F2494" s="910">
        <f t="shared" si="36"/>
        <v>0</v>
      </c>
      <c r="G2494" s="207"/>
      <c r="H2494" s="453"/>
      <c r="I2494" s="717"/>
      <c r="J2494" s="460"/>
    </row>
    <row r="2495" spans="1:10" ht="15" hidden="1" thickBot="1" x14ac:dyDescent="0.4">
      <c r="A2495" s="454"/>
      <c r="B2495" s="987"/>
      <c r="C2495" s="86"/>
      <c r="D2495" s="601"/>
      <c r="E2495" s="602"/>
      <c r="F2495" s="910">
        <f t="shared" si="36"/>
        <v>0</v>
      </c>
      <c r="G2495" s="207"/>
      <c r="H2495" s="453"/>
      <c r="I2495" s="717"/>
      <c r="J2495" s="460"/>
    </row>
    <row r="2496" spans="1:10" ht="15" hidden="1" thickBot="1" x14ac:dyDescent="0.4">
      <c r="A2496" s="454"/>
      <c r="B2496" s="987"/>
      <c r="C2496" s="86"/>
      <c r="D2496" s="601"/>
      <c r="E2496" s="602"/>
      <c r="F2496" s="910">
        <f t="shared" si="36"/>
        <v>0</v>
      </c>
      <c r="G2496" s="207"/>
      <c r="H2496" s="453"/>
      <c r="I2496" s="717"/>
      <c r="J2496" s="460"/>
    </row>
    <row r="2497" spans="1:10" ht="15" hidden="1" thickBot="1" x14ac:dyDescent="0.4">
      <c r="A2497" s="454"/>
      <c r="B2497" s="987"/>
      <c r="C2497" s="86"/>
      <c r="D2497" s="601"/>
      <c r="E2497" s="602"/>
      <c r="F2497" s="910">
        <f t="shared" si="36"/>
        <v>0</v>
      </c>
      <c r="G2497" s="207"/>
      <c r="H2497" s="453"/>
      <c r="I2497" s="717"/>
      <c r="J2497" s="460"/>
    </row>
    <row r="2498" spans="1:10" ht="15" hidden="1" thickBot="1" x14ac:dyDescent="0.4">
      <c r="A2498" s="454"/>
      <c r="B2498" s="987"/>
      <c r="C2498" s="86"/>
      <c r="D2498" s="601"/>
      <c r="E2498" s="602"/>
      <c r="F2498" s="910">
        <f t="shared" si="36"/>
        <v>0</v>
      </c>
      <c r="G2498" s="207"/>
      <c r="H2498" s="453"/>
      <c r="I2498" s="717"/>
      <c r="J2498" s="460"/>
    </row>
    <row r="2499" spans="1:10" ht="15" hidden="1" thickBot="1" x14ac:dyDescent="0.4">
      <c r="A2499" s="454"/>
      <c r="B2499" s="987"/>
      <c r="C2499" s="86"/>
      <c r="D2499" s="601"/>
      <c r="E2499" s="602"/>
      <c r="F2499" s="910">
        <f t="shared" si="36"/>
        <v>0</v>
      </c>
      <c r="G2499" s="207"/>
      <c r="H2499" s="453"/>
      <c r="I2499" s="717"/>
      <c r="J2499" s="460"/>
    </row>
    <row r="2500" spans="1:10" ht="15" hidden="1" thickBot="1" x14ac:dyDescent="0.4">
      <c r="A2500" s="454"/>
      <c r="B2500" s="987"/>
      <c r="C2500" s="86"/>
      <c r="D2500" s="601"/>
      <c r="E2500" s="602"/>
      <c r="F2500" s="910">
        <f t="shared" si="36"/>
        <v>0</v>
      </c>
      <c r="G2500" s="207"/>
      <c r="H2500" s="453"/>
      <c r="I2500" s="717"/>
      <c r="J2500" s="460"/>
    </row>
    <row r="2501" spans="1:10" ht="15" hidden="1" thickBot="1" x14ac:dyDescent="0.4">
      <c r="A2501" s="454"/>
      <c r="B2501" s="987"/>
      <c r="C2501" s="86"/>
      <c r="D2501" s="601"/>
      <c r="E2501" s="602"/>
      <c r="F2501" s="910">
        <f t="shared" si="36"/>
        <v>0</v>
      </c>
      <c r="G2501" s="207"/>
      <c r="H2501" s="453"/>
      <c r="I2501" s="717"/>
      <c r="J2501" s="460"/>
    </row>
    <row r="2502" spans="1:10" ht="15" hidden="1" thickBot="1" x14ac:dyDescent="0.4">
      <c r="A2502" s="454"/>
      <c r="B2502" s="987"/>
      <c r="C2502" s="86"/>
      <c r="D2502" s="601"/>
      <c r="E2502" s="602"/>
      <c r="F2502" s="910">
        <f t="shared" si="36"/>
        <v>0</v>
      </c>
      <c r="G2502" s="207"/>
      <c r="H2502" s="453"/>
      <c r="I2502" s="717"/>
      <c r="J2502" s="460"/>
    </row>
    <row r="2503" spans="1:10" ht="15" hidden="1" thickBot="1" x14ac:dyDescent="0.4">
      <c r="A2503" s="454"/>
      <c r="B2503" s="987"/>
      <c r="C2503" s="86"/>
      <c r="D2503" s="601"/>
      <c r="E2503" s="602"/>
      <c r="F2503" s="910">
        <f t="shared" si="36"/>
        <v>0</v>
      </c>
      <c r="G2503" s="207"/>
      <c r="H2503" s="453"/>
      <c r="I2503" s="717"/>
      <c r="J2503" s="460"/>
    </row>
    <row r="2504" spans="1:10" ht="15" hidden="1" thickBot="1" x14ac:dyDescent="0.4">
      <c r="A2504" s="454"/>
      <c r="B2504" s="987"/>
      <c r="C2504" s="86"/>
      <c r="D2504" s="601"/>
      <c r="E2504" s="602"/>
      <c r="F2504" s="910">
        <f t="shared" si="36"/>
        <v>0</v>
      </c>
      <c r="G2504" s="207"/>
      <c r="H2504" s="453"/>
      <c r="I2504" s="717"/>
      <c r="J2504" s="460"/>
    </row>
    <row r="2505" spans="1:10" ht="15" hidden="1" thickBot="1" x14ac:dyDescent="0.4">
      <c r="A2505" s="454"/>
      <c r="B2505" s="987"/>
      <c r="C2505" s="86"/>
      <c r="D2505" s="601"/>
      <c r="E2505" s="602"/>
      <c r="F2505" s="910">
        <f t="shared" si="36"/>
        <v>0</v>
      </c>
      <c r="G2505" s="207"/>
      <c r="H2505" s="453"/>
      <c r="I2505" s="717"/>
      <c r="J2505" s="460"/>
    </row>
    <row r="2506" spans="1:10" ht="15" hidden="1" thickBot="1" x14ac:dyDescent="0.4">
      <c r="A2506" s="454"/>
      <c r="B2506" s="987"/>
      <c r="C2506" s="86"/>
      <c r="D2506" s="601"/>
      <c r="E2506" s="602"/>
      <c r="F2506" s="910">
        <f t="shared" si="36"/>
        <v>0</v>
      </c>
      <c r="G2506" s="207"/>
      <c r="H2506" s="453"/>
      <c r="I2506" s="717"/>
      <c r="J2506" s="460"/>
    </row>
    <row r="2507" spans="1:10" ht="15" hidden="1" thickBot="1" x14ac:dyDescent="0.4">
      <c r="A2507" s="454"/>
      <c r="B2507" s="987"/>
      <c r="C2507" s="86"/>
      <c r="D2507" s="601"/>
      <c r="E2507" s="602"/>
      <c r="F2507" s="910">
        <f t="shared" si="36"/>
        <v>0</v>
      </c>
      <c r="G2507" s="207"/>
      <c r="H2507" s="453"/>
      <c r="I2507" s="717"/>
      <c r="J2507" s="460"/>
    </row>
    <row r="2508" spans="1:10" ht="15" hidden="1" thickBot="1" x14ac:dyDescent="0.4">
      <c r="A2508" s="454"/>
      <c r="B2508" s="987"/>
      <c r="C2508" s="86"/>
      <c r="D2508" s="601"/>
      <c r="E2508" s="602"/>
      <c r="F2508" s="910">
        <f t="shared" si="36"/>
        <v>0</v>
      </c>
      <c r="G2508" s="207"/>
      <c r="H2508" s="453"/>
      <c r="I2508" s="717"/>
      <c r="J2508" s="460"/>
    </row>
    <row r="2509" spans="1:10" ht="15" hidden="1" thickBot="1" x14ac:dyDescent="0.4">
      <c r="A2509" s="454"/>
      <c r="B2509" s="987"/>
      <c r="C2509" s="86"/>
      <c r="D2509" s="601"/>
      <c r="E2509" s="602"/>
      <c r="F2509" s="910">
        <f t="shared" si="36"/>
        <v>0</v>
      </c>
      <c r="G2509" s="207"/>
      <c r="H2509" s="453"/>
      <c r="I2509" s="717"/>
      <c r="J2509" s="460"/>
    </row>
    <row r="2510" spans="1:10" ht="15" hidden="1" thickBot="1" x14ac:dyDescent="0.4">
      <c r="A2510" s="454"/>
      <c r="B2510" s="987"/>
      <c r="C2510" s="86"/>
      <c r="D2510" s="601"/>
      <c r="E2510" s="602"/>
      <c r="F2510" s="910">
        <f t="shared" si="36"/>
        <v>0</v>
      </c>
      <c r="G2510" s="207"/>
      <c r="H2510" s="453"/>
      <c r="I2510" s="717"/>
      <c r="J2510" s="460"/>
    </row>
    <row r="2511" spans="1:10" ht="15" hidden="1" thickBot="1" x14ac:dyDescent="0.4">
      <c r="A2511" s="454"/>
      <c r="B2511" s="987"/>
      <c r="C2511" s="86"/>
      <c r="D2511" s="601"/>
      <c r="E2511" s="602"/>
      <c r="F2511" s="910">
        <f t="shared" si="36"/>
        <v>0</v>
      </c>
      <c r="G2511" s="207"/>
      <c r="H2511" s="453"/>
      <c r="I2511" s="717"/>
      <c r="J2511" s="460"/>
    </row>
    <row r="2512" spans="1:10" ht="15" hidden="1" thickBot="1" x14ac:dyDescent="0.4">
      <c r="A2512" s="454"/>
      <c r="B2512" s="987"/>
      <c r="C2512" s="86"/>
      <c r="D2512" s="601"/>
      <c r="E2512" s="602"/>
      <c r="F2512" s="910">
        <f t="shared" si="36"/>
        <v>0</v>
      </c>
      <c r="G2512" s="207"/>
      <c r="H2512" s="453"/>
      <c r="I2512" s="717"/>
      <c r="J2512" s="460"/>
    </row>
    <row r="2513" spans="1:10" ht="15" hidden="1" thickBot="1" x14ac:dyDescent="0.4">
      <c r="A2513" s="454"/>
      <c r="B2513" s="987"/>
      <c r="C2513" s="86"/>
      <c r="D2513" s="601"/>
      <c r="E2513" s="602"/>
      <c r="F2513" s="910">
        <f t="shared" si="36"/>
        <v>0</v>
      </c>
      <c r="G2513" s="207"/>
      <c r="H2513" s="453"/>
      <c r="I2513" s="717"/>
      <c r="J2513" s="460"/>
    </row>
    <row r="2514" spans="1:10" ht="15" hidden="1" thickBot="1" x14ac:dyDescent="0.4">
      <c r="A2514" s="454"/>
      <c r="B2514" s="987"/>
      <c r="C2514" s="86"/>
      <c r="D2514" s="601"/>
      <c r="E2514" s="602"/>
      <c r="F2514" s="910">
        <f t="shared" si="36"/>
        <v>0</v>
      </c>
      <c r="G2514" s="207"/>
      <c r="H2514" s="453"/>
      <c r="I2514" s="717"/>
      <c r="J2514" s="460"/>
    </row>
    <row r="2515" spans="1:10" ht="15" hidden="1" thickBot="1" x14ac:dyDescent="0.4">
      <c r="A2515" s="454"/>
      <c r="B2515" s="987"/>
      <c r="C2515" s="86"/>
      <c r="D2515" s="601"/>
      <c r="E2515" s="602"/>
      <c r="F2515" s="910">
        <f t="shared" si="36"/>
        <v>0</v>
      </c>
      <c r="G2515" s="207"/>
      <c r="H2515" s="453"/>
      <c r="I2515" s="717"/>
      <c r="J2515" s="460"/>
    </row>
    <row r="2516" spans="1:10" ht="15" hidden="1" thickBot="1" x14ac:dyDescent="0.4">
      <c r="A2516" s="454"/>
      <c r="B2516" s="987"/>
      <c r="C2516" s="86"/>
      <c r="D2516" s="601"/>
      <c r="E2516" s="602"/>
      <c r="F2516" s="910">
        <f t="shared" si="36"/>
        <v>0</v>
      </c>
      <c r="G2516" s="207"/>
      <c r="H2516" s="453"/>
      <c r="I2516" s="717"/>
      <c r="J2516" s="460"/>
    </row>
    <row r="2517" spans="1:10" ht="15" hidden="1" thickBot="1" x14ac:dyDescent="0.4">
      <c r="A2517" s="454"/>
      <c r="B2517" s="987"/>
      <c r="C2517" s="86"/>
      <c r="D2517" s="601"/>
      <c r="E2517" s="602"/>
      <c r="F2517" s="910">
        <f t="shared" si="36"/>
        <v>0</v>
      </c>
      <c r="G2517" s="207"/>
      <c r="H2517" s="453"/>
      <c r="I2517" s="717"/>
      <c r="J2517" s="460"/>
    </row>
    <row r="2518" spans="1:10" ht="15" hidden="1" thickBot="1" x14ac:dyDescent="0.4">
      <c r="A2518" s="454"/>
      <c r="B2518" s="987"/>
      <c r="C2518" s="86"/>
      <c r="D2518" s="601"/>
      <c r="E2518" s="602"/>
      <c r="F2518" s="910">
        <f t="shared" si="36"/>
        <v>0</v>
      </c>
      <c r="G2518" s="207"/>
      <c r="H2518" s="453"/>
      <c r="I2518" s="717"/>
      <c r="J2518" s="460"/>
    </row>
    <row r="2519" spans="1:10" ht="15" hidden="1" thickBot="1" x14ac:dyDescent="0.4">
      <c r="A2519" s="454"/>
      <c r="B2519" s="987"/>
      <c r="C2519" s="86"/>
      <c r="D2519" s="601"/>
      <c r="E2519" s="602"/>
      <c r="F2519" s="910">
        <f t="shared" si="36"/>
        <v>0</v>
      </c>
      <c r="G2519" s="207"/>
      <c r="H2519" s="453"/>
      <c r="I2519" s="717"/>
      <c r="J2519" s="460"/>
    </row>
    <row r="2520" spans="1:10" ht="15" hidden="1" thickBot="1" x14ac:dyDescent="0.4">
      <c r="A2520" s="454"/>
      <c r="B2520" s="987"/>
      <c r="C2520" s="86"/>
      <c r="D2520" s="601"/>
      <c r="E2520" s="602"/>
      <c r="F2520" s="910">
        <f t="shared" si="36"/>
        <v>0</v>
      </c>
      <c r="G2520" s="207"/>
      <c r="H2520" s="453"/>
      <c r="I2520" s="717"/>
      <c r="J2520" s="460"/>
    </row>
    <row r="2521" spans="1:10" ht="15" hidden="1" thickBot="1" x14ac:dyDescent="0.4">
      <c r="A2521" s="454"/>
      <c r="B2521" s="987"/>
      <c r="C2521" s="86"/>
      <c r="D2521" s="601"/>
      <c r="E2521" s="602"/>
      <c r="F2521" s="910">
        <f t="shared" si="36"/>
        <v>0</v>
      </c>
      <c r="G2521" s="207"/>
      <c r="H2521" s="453"/>
      <c r="I2521" s="717"/>
      <c r="J2521" s="460"/>
    </row>
    <row r="2522" spans="1:10" ht="15" hidden="1" thickBot="1" x14ac:dyDescent="0.4">
      <c r="A2522" s="454"/>
      <c r="B2522" s="987"/>
      <c r="C2522" s="86"/>
      <c r="D2522" s="601"/>
      <c r="E2522" s="602"/>
      <c r="F2522" s="910">
        <f t="shared" si="36"/>
        <v>0</v>
      </c>
      <c r="G2522" s="207"/>
      <c r="H2522" s="453"/>
      <c r="I2522" s="717"/>
      <c r="J2522" s="460"/>
    </row>
    <row r="2523" spans="1:10" ht="15" hidden="1" thickBot="1" x14ac:dyDescent="0.4">
      <c r="A2523" s="454"/>
      <c r="B2523" s="987"/>
      <c r="C2523" s="86"/>
      <c r="D2523" s="601"/>
      <c r="E2523" s="602"/>
      <c r="F2523" s="910">
        <f t="shared" si="36"/>
        <v>0</v>
      </c>
      <c r="G2523" s="207"/>
      <c r="H2523" s="453"/>
      <c r="I2523" s="717"/>
      <c r="J2523" s="460"/>
    </row>
    <row r="2524" spans="1:10" ht="15" hidden="1" thickBot="1" x14ac:dyDescent="0.4">
      <c r="A2524" s="454"/>
      <c r="B2524" s="987"/>
      <c r="C2524" s="86"/>
      <c r="D2524" s="601"/>
      <c r="E2524" s="602"/>
      <c r="F2524" s="910">
        <f t="shared" si="36"/>
        <v>0</v>
      </c>
      <c r="G2524" s="207"/>
      <c r="H2524" s="453"/>
      <c r="I2524" s="717"/>
      <c r="J2524" s="460"/>
    </row>
    <row r="2525" spans="1:10" ht="15" hidden="1" thickBot="1" x14ac:dyDescent="0.4">
      <c r="A2525" s="454"/>
      <c r="B2525" s="987"/>
      <c r="C2525" s="86"/>
      <c r="D2525" s="601"/>
      <c r="E2525" s="602"/>
      <c r="F2525" s="910">
        <f t="shared" si="36"/>
        <v>0</v>
      </c>
      <c r="G2525" s="207"/>
      <c r="H2525" s="453"/>
      <c r="I2525" s="717"/>
      <c r="J2525" s="460"/>
    </row>
    <row r="2526" spans="1:10" ht="15" hidden="1" thickBot="1" x14ac:dyDescent="0.4">
      <c r="A2526" s="454"/>
      <c r="B2526" s="987"/>
      <c r="C2526" s="86"/>
      <c r="D2526" s="601"/>
      <c r="E2526" s="602"/>
      <c r="F2526" s="910">
        <f t="shared" si="36"/>
        <v>0</v>
      </c>
      <c r="G2526" s="207"/>
      <c r="H2526" s="453"/>
      <c r="I2526" s="717"/>
      <c r="J2526" s="460"/>
    </row>
    <row r="2527" spans="1:10" ht="15" hidden="1" thickBot="1" x14ac:dyDescent="0.4">
      <c r="A2527" s="454"/>
      <c r="B2527" s="987"/>
      <c r="C2527" s="86"/>
      <c r="D2527" s="601"/>
      <c r="E2527" s="602"/>
      <c r="F2527" s="910">
        <f t="shared" si="36"/>
        <v>0</v>
      </c>
      <c r="G2527" s="207"/>
      <c r="H2527" s="453"/>
      <c r="I2527" s="717"/>
      <c r="J2527" s="460"/>
    </row>
    <row r="2528" spans="1:10" ht="15" hidden="1" thickBot="1" x14ac:dyDescent="0.4">
      <c r="A2528" s="454"/>
      <c r="B2528" s="987"/>
      <c r="C2528" s="86"/>
      <c r="D2528" s="601"/>
      <c r="E2528" s="602"/>
      <c r="F2528" s="910">
        <f t="shared" si="36"/>
        <v>0</v>
      </c>
      <c r="G2528" s="207"/>
      <c r="H2528" s="453"/>
      <c r="I2528" s="717"/>
      <c r="J2528" s="460"/>
    </row>
    <row r="2529" spans="1:10" ht="15" hidden="1" thickBot="1" x14ac:dyDescent="0.4">
      <c r="A2529" s="454"/>
      <c r="B2529" s="987"/>
      <c r="C2529" s="86"/>
      <c r="D2529" s="601"/>
      <c r="E2529" s="602"/>
      <c r="F2529" s="910">
        <f t="shared" si="36"/>
        <v>0</v>
      </c>
      <c r="G2529" s="207"/>
      <c r="H2529" s="453"/>
      <c r="I2529" s="717"/>
      <c r="J2529" s="460"/>
    </row>
    <row r="2530" spans="1:10" ht="15" hidden="1" thickBot="1" x14ac:dyDescent="0.4">
      <c r="A2530" s="454"/>
      <c r="B2530" s="987"/>
      <c r="C2530" s="86"/>
      <c r="D2530" s="601"/>
      <c r="E2530" s="602"/>
      <c r="F2530" s="910">
        <f t="shared" si="36"/>
        <v>0</v>
      </c>
      <c r="G2530" s="207"/>
      <c r="H2530" s="453"/>
      <c r="I2530" s="717"/>
      <c r="J2530" s="460"/>
    </row>
    <row r="2531" spans="1:10" ht="15" hidden="1" thickBot="1" x14ac:dyDescent="0.4">
      <c r="A2531" s="454"/>
      <c r="B2531" s="987"/>
      <c r="C2531" s="86"/>
      <c r="D2531" s="601"/>
      <c r="E2531" s="602"/>
      <c r="F2531" s="910">
        <f t="shared" si="36"/>
        <v>0</v>
      </c>
      <c r="G2531" s="207"/>
      <c r="H2531" s="453"/>
      <c r="I2531" s="717"/>
      <c r="J2531" s="460"/>
    </row>
    <row r="2532" spans="1:10" ht="15" hidden="1" thickBot="1" x14ac:dyDescent="0.4">
      <c r="A2532" s="454"/>
      <c r="B2532" s="987"/>
      <c r="C2532" s="86"/>
      <c r="D2532" s="601"/>
      <c r="E2532" s="602"/>
      <c r="F2532" s="910">
        <f t="shared" si="36"/>
        <v>0</v>
      </c>
      <c r="G2532" s="207"/>
      <c r="H2532" s="453"/>
      <c r="I2532" s="717"/>
      <c r="J2532" s="460"/>
    </row>
    <row r="2533" spans="1:10" ht="15" hidden="1" thickBot="1" x14ac:dyDescent="0.4">
      <c r="A2533" s="454"/>
      <c r="B2533" s="987"/>
      <c r="C2533" s="86"/>
      <c r="D2533" s="601"/>
      <c r="E2533" s="602"/>
      <c r="F2533" s="910">
        <f t="shared" si="36"/>
        <v>0</v>
      </c>
      <c r="G2533" s="207"/>
      <c r="H2533" s="453"/>
      <c r="I2533" s="717"/>
      <c r="J2533" s="460"/>
    </row>
    <row r="2534" spans="1:10" ht="15" hidden="1" thickBot="1" x14ac:dyDescent="0.4">
      <c r="A2534" s="454"/>
      <c r="B2534" s="987"/>
      <c r="C2534" s="86"/>
      <c r="D2534" s="601"/>
      <c r="E2534" s="602"/>
      <c r="F2534" s="910">
        <f t="shared" si="36"/>
        <v>0</v>
      </c>
      <c r="G2534" s="207"/>
      <c r="H2534" s="453"/>
      <c r="I2534" s="717"/>
      <c r="J2534" s="460"/>
    </row>
    <row r="2535" spans="1:10" ht="15" hidden="1" thickBot="1" x14ac:dyDescent="0.4">
      <c r="A2535" s="454"/>
      <c r="B2535" s="987"/>
      <c r="C2535" s="86"/>
      <c r="D2535" s="601"/>
      <c r="E2535" s="602"/>
      <c r="F2535" s="910">
        <f t="shared" si="36"/>
        <v>0</v>
      </c>
      <c r="G2535" s="207"/>
      <c r="H2535" s="453"/>
      <c r="I2535" s="717"/>
      <c r="J2535" s="460"/>
    </row>
    <row r="2536" spans="1:10" ht="15" hidden="1" thickBot="1" x14ac:dyDescent="0.4">
      <c r="A2536" s="454"/>
      <c r="B2536" s="987"/>
      <c r="C2536" s="86"/>
      <c r="D2536" s="601"/>
      <c r="E2536" s="602"/>
      <c r="F2536" s="910">
        <f t="shared" si="36"/>
        <v>0</v>
      </c>
      <c r="G2536" s="207"/>
      <c r="H2536" s="453"/>
      <c r="I2536" s="717"/>
      <c r="J2536" s="460"/>
    </row>
    <row r="2537" spans="1:10" ht="15" hidden="1" thickBot="1" x14ac:dyDescent="0.4">
      <c r="A2537" s="454"/>
      <c r="B2537" s="987"/>
      <c r="C2537" s="86"/>
      <c r="D2537" s="601"/>
      <c r="E2537" s="602"/>
      <c r="F2537" s="910">
        <f t="shared" si="36"/>
        <v>0</v>
      </c>
      <c r="G2537" s="207"/>
      <c r="H2537" s="453"/>
      <c r="I2537" s="717"/>
      <c r="J2537" s="460"/>
    </row>
    <row r="2538" spans="1:10" ht="15" hidden="1" thickBot="1" x14ac:dyDescent="0.4">
      <c r="A2538" s="454"/>
      <c r="B2538" s="987"/>
      <c r="C2538" s="86"/>
      <c r="D2538" s="601"/>
      <c r="E2538" s="602"/>
      <c r="F2538" s="910">
        <f t="shared" si="36"/>
        <v>0</v>
      </c>
      <c r="G2538" s="207"/>
      <c r="H2538" s="453"/>
      <c r="I2538" s="717"/>
      <c r="J2538" s="460"/>
    </row>
    <row r="2539" spans="1:10" ht="15" hidden="1" thickBot="1" x14ac:dyDescent="0.4">
      <c r="A2539" s="454"/>
      <c r="B2539" s="987"/>
      <c r="C2539" s="86"/>
      <c r="D2539" s="601"/>
      <c r="E2539" s="602"/>
      <c r="F2539" s="910">
        <f t="shared" si="36"/>
        <v>0</v>
      </c>
      <c r="G2539" s="207"/>
      <c r="H2539" s="453"/>
      <c r="I2539" s="717"/>
      <c r="J2539" s="460"/>
    </row>
    <row r="2540" spans="1:10" ht="15" hidden="1" thickBot="1" x14ac:dyDescent="0.4">
      <c r="A2540" s="454"/>
      <c r="B2540" s="987"/>
      <c r="C2540" s="86"/>
      <c r="D2540" s="601"/>
      <c r="E2540" s="602"/>
      <c r="F2540" s="910">
        <f t="shared" si="36"/>
        <v>0</v>
      </c>
      <c r="G2540" s="207"/>
      <c r="H2540" s="453"/>
      <c r="I2540" s="717"/>
      <c r="J2540" s="460"/>
    </row>
    <row r="2541" spans="1:10" ht="15" hidden="1" thickBot="1" x14ac:dyDescent="0.4">
      <c r="A2541" s="454"/>
      <c r="B2541" s="987"/>
      <c r="C2541" s="470"/>
      <c r="D2541" s="601"/>
      <c r="E2541" s="602"/>
      <c r="F2541" s="910">
        <f t="shared" si="36"/>
        <v>0</v>
      </c>
      <c r="G2541" s="203"/>
      <c r="H2541" s="453"/>
      <c r="I2541" s="717"/>
      <c r="J2541" s="448"/>
    </row>
    <row r="2542" spans="1:10" ht="15" customHeight="1" thickBot="1" x14ac:dyDescent="0.4">
      <c r="A2542" s="454"/>
      <c r="B2542" s="987"/>
      <c r="C2542" s="112" t="s">
        <v>1913</v>
      </c>
      <c r="D2542" s="1000">
        <f>SUM(D2543:D2642)</f>
        <v>0</v>
      </c>
      <c r="E2542" s="1000">
        <f>SUM(E2543:E2642)</f>
        <v>0</v>
      </c>
      <c r="F2542" s="910">
        <f t="shared" si="36"/>
        <v>0</v>
      </c>
      <c r="G2542" s="203"/>
      <c r="H2542" s="453" t="s">
        <v>978</v>
      </c>
      <c r="I2542" s="718">
        <f>Form3!G57+Form3!H57</f>
        <v>0</v>
      </c>
      <c r="J2542" s="460"/>
    </row>
    <row r="2543" spans="1:10" ht="15" customHeight="1" x14ac:dyDescent="0.35">
      <c r="A2543" s="454"/>
      <c r="B2543" s="987"/>
      <c r="C2543" s="1500"/>
      <c r="D2543" s="601"/>
      <c r="E2543" s="602"/>
      <c r="F2543" s="910">
        <f t="shared" si="36"/>
        <v>0</v>
      </c>
      <c r="G2543" s="203"/>
      <c r="H2543" s="453"/>
      <c r="I2543" s="717"/>
      <c r="J2543" s="460"/>
    </row>
    <row r="2544" spans="1:10" ht="15" customHeight="1" x14ac:dyDescent="0.35">
      <c r="A2544" s="454"/>
      <c r="B2544" s="987"/>
      <c r="C2544" s="1500"/>
      <c r="D2544" s="601"/>
      <c r="E2544" s="602"/>
      <c r="F2544" s="910">
        <f t="shared" si="36"/>
        <v>0</v>
      </c>
      <c r="G2544" s="203"/>
      <c r="H2544" s="453"/>
      <c r="I2544" s="717"/>
      <c r="J2544" s="460"/>
    </row>
    <row r="2545" spans="1:10" ht="15" customHeight="1" x14ac:dyDescent="0.35">
      <c r="A2545" s="454"/>
      <c r="B2545" s="987"/>
      <c r="C2545" s="1500"/>
      <c r="D2545" s="601"/>
      <c r="E2545" s="602"/>
      <c r="F2545" s="910">
        <f t="shared" si="36"/>
        <v>0</v>
      </c>
      <c r="G2545" s="203"/>
      <c r="H2545" s="453"/>
      <c r="I2545" s="717"/>
      <c r="J2545" s="460"/>
    </row>
    <row r="2546" spans="1:10" ht="15" customHeight="1" x14ac:dyDescent="0.35">
      <c r="A2546" s="454"/>
      <c r="B2546" s="987"/>
      <c r="C2546" s="1500"/>
      <c r="D2546" s="601"/>
      <c r="E2546" s="602"/>
      <c r="F2546" s="910">
        <f t="shared" si="36"/>
        <v>0</v>
      </c>
      <c r="G2546" s="203"/>
      <c r="H2546" s="453"/>
      <c r="I2546" s="717"/>
      <c r="J2546" s="460"/>
    </row>
    <row r="2547" spans="1:10" ht="15" customHeight="1" x14ac:dyDescent="0.35">
      <c r="A2547" s="454"/>
      <c r="B2547" s="987"/>
      <c r="C2547" s="1500"/>
      <c r="D2547" s="601"/>
      <c r="E2547" s="602"/>
      <c r="F2547" s="910">
        <f t="shared" si="36"/>
        <v>0</v>
      </c>
      <c r="G2547" s="203"/>
      <c r="H2547" s="453"/>
      <c r="I2547" s="717"/>
      <c r="J2547" s="460"/>
    </row>
    <row r="2548" spans="1:10" ht="15" customHeight="1" x14ac:dyDescent="0.35">
      <c r="A2548" s="454"/>
      <c r="B2548" s="987"/>
      <c r="C2548" s="1500"/>
      <c r="D2548" s="601"/>
      <c r="E2548" s="602"/>
      <c r="F2548" s="910">
        <f t="shared" ref="F2548:F2611" si="37">D2548+E2548</f>
        <v>0</v>
      </c>
      <c r="G2548" s="203"/>
      <c r="H2548" s="453"/>
      <c r="I2548" s="717"/>
      <c r="J2548" s="460"/>
    </row>
    <row r="2549" spans="1:10" ht="15" customHeight="1" x14ac:dyDescent="0.35">
      <c r="A2549" s="454"/>
      <c r="B2549" s="987"/>
      <c r="C2549" s="1500"/>
      <c r="D2549" s="601"/>
      <c r="E2549" s="602"/>
      <c r="F2549" s="910">
        <f t="shared" si="37"/>
        <v>0</v>
      </c>
      <c r="G2549" s="203"/>
      <c r="H2549" s="453"/>
      <c r="I2549" s="717"/>
      <c r="J2549" s="460"/>
    </row>
    <row r="2550" spans="1:10" ht="15" customHeight="1" x14ac:dyDescent="0.35">
      <c r="A2550" s="454"/>
      <c r="B2550" s="987"/>
      <c r="C2550" s="1500"/>
      <c r="D2550" s="601"/>
      <c r="E2550" s="602"/>
      <c r="F2550" s="910">
        <f t="shared" si="37"/>
        <v>0</v>
      </c>
      <c r="G2550" s="203"/>
      <c r="H2550" s="453"/>
      <c r="I2550" s="717"/>
      <c r="J2550" s="460"/>
    </row>
    <row r="2551" spans="1:10" ht="15" customHeight="1" x14ac:dyDescent="0.35">
      <c r="A2551" s="454"/>
      <c r="B2551" s="987"/>
      <c r="C2551" s="1500"/>
      <c r="D2551" s="601"/>
      <c r="E2551" s="602"/>
      <c r="F2551" s="910">
        <f t="shared" si="37"/>
        <v>0</v>
      </c>
      <c r="G2551" s="203"/>
      <c r="H2551" s="453"/>
      <c r="I2551" s="717"/>
      <c r="J2551" s="460"/>
    </row>
    <row r="2552" spans="1:10" ht="15" customHeight="1" thickBot="1" x14ac:dyDescent="0.4">
      <c r="A2552" s="454"/>
      <c r="B2552" s="987"/>
      <c r="C2552" s="1500"/>
      <c r="D2552" s="601"/>
      <c r="E2552" s="602"/>
      <c r="F2552" s="910">
        <f t="shared" si="37"/>
        <v>0</v>
      </c>
      <c r="G2552" s="203"/>
      <c r="H2552" s="453"/>
      <c r="I2552" s="717"/>
      <c r="J2552" s="460"/>
    </row>
    <row r="2553" spans="1:10" ht="15" hidden="1" thickBot="1" x14ac:dyDescent="0.4">
      <c r="A2553" s="454"/>
      <c r="B2553" s="987"/>
      <c r="C2553" s="86"/>
      <c r="D2553" s="601"/>
      <c r="E2553" s="602"/>
      <c r="F2553" s="910">
        <f t="shared" si="37"/>
        <v>0</v>
      </c>
      <c r="G2553" s="203"/>
      <c r="H2553" s="453"/>
      <c r="I2553" s="717"/>
      <c r="J2553" s="460"/>
    </row>
    <row r="2554" spans="1:10" ht="15" hidden="1" thickBot="1" x14ac:dyDescent="0.4">
      <c r="A2554" s="454"/>
      <c r="B2554" s="987"/>
      <c r="C2554" s="86"/>
      <c r="D2554" s="601"/>
      <c r="E2554" s="602"/>
      <c r="F2554" s="910">
        <f t="shared" si="37"/>
        <v>0</v>
      </c>
      <c r="G2554" s="203"/>
      <c r="H2554" s="453"/>
      <c r="I2554" s="717"/>
      <c r="J2554" s="460"/>
    </row>
    <row r="2555" spans="1:10" ht="15" hidden="1" thickBot="1" x14ac:dyDescent="0.4">
      <c r="A2555" s="454"/>
      <c r="B2555" s="987"/>
      <c r="C2555" s="86"/>
      <c r="D2555" s="601"/>
      <c r="E2555" s="602"/>
      <c r="F2555" s="910">
        <f t="shared" si="37"/>
        <v>0</v>
      </c>
      <c r="G2555" s="203"/>
      <c r="H2555" s="453"/>
      <c r="I2555" s="717"/>
      <c r="J2555" s="460"/>
    </row>
    <row r="2556" spans="1:10" ht="15" hidden="1" thickBot="1" x14ac:dyDescent="0.4">
      <c r="A2556" s="454"/>
      <c r="B2556" s="987"/>
      <c r="C2556" s="86"/>
      <c r="D2556" s="601"/>
      <c r="E2556" s="602"/>
      <c r="F2556" s="910">
        <f t="shared" si="37"/>
        <v>0</v>
      </c>
      <c r="G2556" s="203"/>
      <c r="H2556" s="453"/>
      <c r="I2556" s="717"/>
      <c r="J2556" s="460"/>
    </row>
    <row r="2557" spans="1:10" ht="15" hidden="1" thickBot="1" x14ac:dyDescent="0.4">
      <c r="A2557" s="454"/>
      <c r="B2557" s="987"/>
      <c r="C2557" s="86"/>
      <c r="D2557" s="601"/>
      <c r="E2557" s="602"/>
      <c r="F2557" s="910">
        <f t="shared" si="37"/>
        <v>0</v>
      </c>
      <c r="G2557" s="203"/>
      <c r="H2557" s="453"/>
      <c r="I2557" s="717"/>
      <c r="J2557" s="460"/>
    </row>
    <row r="2558" spans="1:10" ht="15" hidden="1" thickBot="1" x14ac:dyDescent="0.4">
      <c r="A2558" s="454"/>
      <c r="B2558" s="987"/>
      <c r="C2558" s="86"/>
      <c r="D2558" s="601"/>
      <c r="E2558" s="602"/>
      <c r="F2558" s="910">
        <f t="shared" si="37"/>
        <v>0</v>
      </c>
      <c r="G2558" s="203"/>
      <c r="H2558" s="453"/>
      <c r="I2558" s="717"/>
      <c r="J2558" s="460"/>
    </row>
    <row r="2559" spans="1:10" ht="15" hidden="1" thickBot="1" x14ac:dyDescent="0.4">
      <c r="A2559" s="454"/>
      <c r="B2559" s="987"/>
      <c r="C2559" s="86"/>
      <c r="D2559" s="601"/>
      <c r="E2559" s="602"/>
      <c r="F2559" s="910">
        <f t="shared" si="37"/>
        <v>0</v>
      </c>
      <c r="G2559" s="203"/>
      <c r="H2559" s="453"/>
      <c r="I2559" s="717"/>
      <c r="J2559" s="460"/>
    </row>
    <row r="2560" spans="1:10" ht="15" hidden="1" thickBot="1" x14ac:dyDescent="0.4">
      <c r="A2560" s="454"/>
      <c r="B2560" s="987"/>
      <c r="C2560" s="86"/>
      <c r="D2560" s="601"/>
      <c r="E2560" s="602"/>
      <c r="F2560" s="910">
        <f t="shared" si="37"/>
        <v>0</v>
      </c>
      <c r="G2560" s="203"/>
      <c r="H2560" s="453"/>
      <c r="I2560" s="717"/>
      <c r="J2560" s="460"/>
    </row>
    <row r="2561" spans="1:10" ht="15" hidden="1" thickBot="1" x14ac:dyDescent="0.4">
      <c r="A2561" s="454"/>
      <c r="B2561" s="987"/>
      <c r="C2561" s="86"/>
      <c r="D2561" s="601"/>
      <c r="E2561" s="602"/>
      <c r="F2561" s="910">
        <f t="shared" si="37"/>
        <v>0</v>
      </c>
      <c r="G2561" s="203"/>
      <c r="H2561" s="453"/>
      <c r="I2561" s="717"/>
      <c r="J2561" s="460"/>
    </row>
    <row r="2562" spans="1:10" ht="15" hidden="1" thickBot="1" x14ac:dyDescent="0.4">
      <c r="A2562" s="454"/>
      <c r="B2562" s="987"/>
      <c r="C2562" s="86"/>
      <c r="D2562" s="601"/>
      <c r="E2562" s="602"/>
      <c r="F2562" s="910">
        <f t="shared" si="37"/>
        <v>0</v>
      </c>
      <c r="G2562" s="203"/>
      <c r="H2562" s="453"/>
      <c r="I2562" s="717"/>
      <c r="J2562" s="460"/>
    </row>
    <row r="2563" spans="1:10" ht="15" hidden="1" thickBot="1" x14ac:dyDescent="0.4">
      <c r="A2563" s="454"/>
      <c r="B2563" s="987"/>
      <c r="C2563" s="86"/>
      <c r="D2563" s="601"/>
      <c r="E2563" s="602"/>
      <c r="F2563" s="910">
        <f t="shared" si="37"/>
        <v>0</v>
      </c>
      <c r="G2563" s="203"/>
      <c r="H2563" s="453"/>
      <c r="I2563" s="717"/>
      <c r="J2563" s="460"/>
    </row>
    <row r="2564" spans="1:10" ht="15" hidden="1" thickBot="1" x14ac:dyDescent="0.4">
      <c r="A2564" s="454"/>
      <c r="B2564" s="987"/>
      <c r="C2564" s="86"/>
      <c r="D2564" s="601"/>
      <c r="E2564" s="602"/>
      <c r="F2564" s="910">
        <f t="shared" si="37"/>
        <v>0</v>
      </c>
      <c r="G2564" s="203"/>
      <c r="H2564" s="453"/>
      <c r="I2564" s="717"/>
      <c r="J2564" s="460"/>
    </row>
    <row r="2565" spans="1:10" ht="15" hidden="1" thickBot="1" x14ac:dyDescent="0.4">
      <c r="A2565" s="454"/>
      <c r="B2565" s="987"/>
      <c r="C2565" s="86"/>
      <c r="D2565" s="601"/>
      <c r="E2565" s="602"/>
      <c r="F2565" s="910">
        <f t="shared" si="37"/>
        <v>0</v>
      </c>
      <c r="G2565" s="203"/>
      <c r="H2565" s="453"/>
      <c r="I2565" s="717"/>
      <c r="J2565" s="460"/>
    </row>
    <row r="2566" spans="1:10" ht="15" hidden="1" thickBot="1" x14ac:dyDescent="0.4">
      <c r="A2566" s="454"/>
      <c r="B2566" s="987"/>
      <c r="C2566" s="86"/>
      <c r="D2566" s="601"/>
      <c r="E2566" s="602"/>
      <c r="F2566" s="910">
        <f t="shared" si="37"/>
        <v>0</v>
      </c>
      <c r="G2566" s="203"/>
      <c r="H2566" s="453"/>
      <c r="I2566" s="717"/>
      <c r="J2566" s="460"/>
    </row>
    <row r="2567" spans="1:10" ht="15" hidden="1" thickBot="1" x14ac:dyDescent="0.4">
      <c r="A2567" s="454"/>
      <c r="B2567" s="987"/>
      <c r="C2567" s="86"/>
      <c r="D2567" s="601"/>
      <c r="E2567" s="602"/>
      <c r="F2567" s="910">
        <f t="shared" si="37"/>
        <v>0</v>
      </c>
      <c r="G2567" s="203"/>
      <c r="H2567" s="453"/>
      <c r="I2567" s="717"/>
      <c r="J2567" s="460"/>
    </row>
    <row r="2568" spans="1:10" ht="15" hidden="1" thickBot="1" x14ac:dyDescent="0.4">
      <c r="A2568" s="454"/>
      <c r="B2568" s="987"/>
      <c r="C2568" s="86"/>
      <c r="D2568" s="601"/>
      <c r="E2568" s="602"/>
      <c r="F2568" s="910">
        <f t="shared" si="37"/>
        <v>0</v>
      </c>
      <c r="G2568" s="203"/>
      <c r="H2568" s="453"/>
      <c r="I2568" s="717"/>
      <c r="J2568" s="460"/>
    </row>
    <row r="2569" spans="1:10" ht="15" hidden="1" thickBot="1" x14ac:dyDescent="0.4">
      <c r="A2569" s="454"/>
      <c r="B2569" s="987"/>
      <c r="C2569" s="86"/>
      <c r="D2569" s="601"/>
      <c r="E2569" s="602"/>
      <c r="F2569" s="910">
        <f t="shared" si="37"/>
        <v>0</v>
      </c>
      <c r="G2569" s="203"/>
      <c r="H2569" s="453"/>
      <c r="I2569" s="717"/>
      <c r="J2569" s="460"/>
    </row>
    <row r="2570" spans="1:10" ht="15" hidden="1" thickBot="1" x14ac:dyDescent="0.4">
      <c r="A2570" s="454"/>
      <c r="B2570" s="987"/>
      <c r="C2570" s="86"/>
      <c r="D2570" s="601"/>
      <c r="E2570" s="602"/>
      <c r="F2570" s="910">
        <f t="shared" si="37"/>
        <v>0</v>
      </c>
      <c r="G2570" s="203"/>
      <c r="H2570" s="453"/>
      <c r="I2570" s="717"/>
      <c r="J2570" s="460"/>
    </row>
    <row r="2571" spans="1:10" ht="15" hidden="1" thickBot="1" x14ac:dyDescent="0.4">
      <c r="A2571" s="454"/>
      <c r="B2571" s="987"/>
      <c r="C2571" s="86"/>
      <c r="D2571" s="601"/>
      <c r="E2571" s="602"/>
      <c r="F2571" s="910">
        <f t="shared" si="37"/>
        <v>0</v>
      </c>
      <c r="G2571" s="203"/>
      <c r="H2571" s="453"/>
      <c r="I2571" s="717"/>
      <c r="J2571" s="460"/>
    </row>
    <row r="2572" spans="1:10" ht="15" hidden="1" thickBot="1" x14ac:dyDescent="0.4">
      <c r="A2572" s="454"/>
      <c r="B2572" s="987"/>
      <c r="C2572" s="86"/>
      <c r="D2572" s="601"/>
      <c r="E2572" s="602"/>
      <c r="F2572" s="910">
        <f t="shared" si="37"/>
        <v>0</v>
      </c>
      <c r="G2572" s="203"/>
      <c r="H2572" s="453"/>
      <c r="I2572" s="717"/>
      <c r="J2572" s="460"/>
    </row>
    <row r="2573" spans="1:10" ht="15" hidden="1" thickBot="1" x14ac:dyDescent="0.4">
      <c r="A2573" s="454"/>
      <c r="B2573" s="987"/>
      <c r="C2573" s="86"/>
      <c r="D2573" s="601"/>
      <c r="E2573" s="602"/>
      <c r="F2573" s="910">
        <f t="shared" si="37"/>
        <v>0</v>
      </c>
      <c r="G2573" s="203"/>
      <c r="H2573" s="453"/>
      <c r="I2573" s="717"/>
      <c r="J2573" s="460"/>
    </row>
    <row r="2574" spans="1:10" ht="15" hidden="1" thickBot="1" x14ac:dyDescent="0.4">
      <c r="A2574" s="454"/>
      <c r="B2574" s="987"/>
      <c r="C2574" s="86"/>
      <c r="D2574" s="601"/>
      <c r="E2574" s="602"/>
      <c r="F2574" s="910">
        <f t="shared" si="37"/>
        <v>0</v>
      </c>
      <c r="G2574" s="203"/>
      <c r="H2574" s="453"/>
      <c r="I2574" s="717"/>
      <c r="J2574" s="460"/>
    </row>
    <row r="2575" spans="1:10" ht="15" hidden="1" thickBot="1" x14ac:dyDescent="0.4">
      <c r="A2575" s="454"/>
      <c r="B2575" s="987"/>
      <c r="C2575" s="86"/>
      <c r="D2575" s="601"/>
      <c r="E2575" s="602"/>
      <c r="F2575" s="910">
        <f t="shared" si="37"/>
        <v>0</v>
      </c>
      <c r="G2575" s="203"/>
      <c r="H2575" s="453"/>
      <c r="I2575" s="717"/>
      <c r="J2575" s="460"/>
    </row>
    <row r="2576" spans="1:10" ht="15" hidden="1" thickBot="1" x14ac:dyDescent="0.4">
      <c r="A2576" s="454"/>
      <c r="B2576" s="987"/>
      <c r="C2576" s="86"/>
      <c r="D2576" s="601"/>
      <c r="E2576" s="602"/>
      <c r="F2576" s="910">
        <f t="shared" si="37"/>
        <v>0</v>
      </c>
      <c r="G2576" s="203"/>
      <c r="H2576" s="453"/>
      <c r="I2576" s="717"/>
      <c r="J2576" s="460"/>
    </row>
    <row r="2577" spans="1:10" ht="15" hidden="1" thickBot="1" x14ac:dyDescent="0.4">
      <c r="A2577" s="454"/>
      <c r="B2577" s="987"/>
      <c r="C2577" s="86"/>
      <c r="D2577" s="601"/>
      <c r="E2577" s="602"/>
      <c r="F2577" s="910">
        <f t="shared" si="37"/>
        <v>0</v>
      </c>
      <c r="G2577" s="203"/>
      <c r="H2577" s="453"/>
      <c r="I2577" s="717"/>
      <c r="J2577" s="460"/>
    </row>
    <row r="2578" spans="1:10" ht="15" hidden="1" thickBot="1" x14ac:dyDescent="0.4">
      <c r="A2578" s="454"/>
      <c r="B2578" s="987"/>
      <c r="C2578" s="86"/>
      <c r="D2578" s="601"/>
      <c r="E2578" s="602"/>
      <c r="F2578" s="910">
        <f t="shared" si="37"/>
        <v>0</v>
      </c>
      <c r="G2578" s="203"/>
      <c r="H2578" s="453"/>
      <c r="I2578" s="717"/>
      <c r="J2578" s="460"/>
    </row>
    <row r="2579" spans="1:10" ht="15" hidden="1" thickBot="1" x14ac:dyDescent="0.4">
      <c r="A2579" s="454"/>
      <c r="B2579" s="987"/>
      <c r="C2579" s="86"/>
      <c r="D2579" s="601"/>
      <c r="E2579" s="602"/>
      <c r="F2579" s="910">
        <f t="shared" si="37"/>
        <v>0</v>
      </c>
      <c r="G2579" s="203"/>
      <c r="H2579" s="453"/>
      <c r="I2579" s="717"/>
      <c r="J2579" s="460"/>
    </row>
    <row r="2580" spans="1:10" ht="15" hidden="1" thickBot="1" x14ac:dyDescent="0.4">
      <c r="A2580" s="454"/>
      <c r="B2580" s="987"/>
      <c r="C2580" s="86"/>
      <c r="D2580" s="601"/>
      <c r="E2580" s="602"/>
      <c r="F2580" s="910">
        <f t="shared" si="37"/>
        <v>0</v>
      </c>
      <c r="G2580" s="203"/>
      <c r="H2580" s="453"/>
      <c r="I2580" s="717"/>
      <c r="J2580" s="460"/>
    </row>
    <row r="2581" spans="1:10" ht="15" hidden="1" thickBot="1" x14ac:dyDescent="0.4">
      <c r="A2581" s="454"/>
      <c r="B2581" s="987"/>
      <c r="C2581" s="86"/>
      <c r="D2581" s="601"/>
      <c r="E2581" s="602"/>
      <c r="F2581" s="910">
        <f t="shared" si="37"/>
        <v>0</v>
      </c>
      <c r="G2581" s="203"/>
      <c r="H2581" s="453"/>
      <c r="I2581" s="717"/>
      <c r="J2581" s="460"/>
    </row>
    <row r="2582" spans="1:10" ht="15" hidden="1" thickBot="1" x14ac:dyDescent="0.4">
      <c r="A2582" s="454"/>
      <c r="B2582" s="987"/>
      <c r="C2582" s="86"/>
      <c r="D2582" s="601"/>
      <c r="E2582" s="602"/>
      <c r="F2582" s="910">
        <f t="shared" si="37"/>
        <v>0</v>
      </c>
      <c r="G2582" s="203"/>
      <c r="H2582" s="453"/>
      <c r="I2582" s="717"/>
      <c r="J2582" s="460"/>
    </row>
    <row r="2583" spans="1:10" ht="15" hidden="1" thickBot="1" x14ac:dyDescent="0.4">
      <c r="A2583" s="454"/>
      <c r="B2583" s="987"/>
      <c r="C2583" s="86"/>
      <c r="D2583" s="601"/>
      <c r="E2583" s="602"/>
      <c r="F2583" s="910">
        <f t="shared" si="37"/>
        <v>0</v>
      </c>
      <c r="G2583" s="203"/>
      <c r="H2583" s="453"/>
      <c r="I2583" s="717"/>
      <c r="J2583" s="460"/>
    </row>
    <row r="2584" spans="1:10" ht="15" hidden="1" thickBot="1" x14ac:dyDescent="0.4">
      <c r="A2584" s="454"/>
      <c r="B2584" s="987"/>
      <c r="C2584" s="86"/>
      <c r="D2584" s="601"/>
      <c r="E2584" s="602"/>
      <c r="F2584" s="910">
        <f t="shared" si="37"/>
        <v>0</v>
      </c>
      <c r="G2584" s="203"/>
      <c r="H2584" s="453"/>
      <c r="I2584" s="717"/>
      <c r="J2584" s="460"/>
    </row>
    <row r="2585" spans="1:10" ht="15" hidden="1" thickBot="1" x14ac:dyDescent="0.4">
      <c r="A2585" s="454"/>
      <c r="B2585" s="987"/>
      <c r="C2585" s="86"/>
      <c r="D2585" s="601"/>
      <c r="E2585" s="602"/>
      <c r="F2585" s="910">
        <f t="shared" si="37"/>
        <v>0</v>
      </c>
      <c r="G2585" s="203"/>
      <c r="H2585" s="453"/>
      <c r="I2585" s="717"/>
      <c r="J2585" s="460"/>
    </row>
    <row r="2586" spans="1:10" ht="15" hidden="1" thickBot="1" x14ac:dyDescent="0.4">
      <c r="A2586" s="454"/>
      <c r="B2586" s="987"/>
      <c r="C2586" s="86"/>
      <c r="D2586" s="601"/>
      <c r="E2586" s="602"/>
      <c r="F2586" s="910">
        <f t="shared" si="37"/>
        <v>0</v>
      </c>
      <c r="G2586" s="203"/>
      <c r="H2586" s="453"/>
      <c r="I2586" s="717"/>
      <c r="J2586" s="460"/>
    </row>
    <row r="2587" spans="1:10" ht="15" hidden="1" thickBot="1" x14ac:dyDescent="0.4">
      <c r="A2587" s="454"/>
      <c r="B2587" s="987"/>
      <c r="C2587" s="86"/>
      <c r="D2587" s="601"/>
      <c r="E2587" s="602"/>
      <c r="F2587" s="910">
        <f t="shared" si="37"/>
        <v>0</v>
      </c>
      <c r="G2587" s="203"/>
      <c r="H2587" s="453"/>
      <c r="I2587" s="717"/>
      <c r="J2587" s="460"/>
    </row>
    <row r="2588" spans="1:10" ht="15" hidden="1" thickBot="1" x14ac:dyDescent="0.4">
      <c r="A2588" s="454"/>
      <c r="B2588" s="987"/>
      <c r="C2588" s="86"/>
      <c r="D2588" s="601"/>
      <c r="E2588" s="602"/>
      <c r="F2588" s="910">
        <f t="shared" si="37"/>
        <v>0</v>
      </c>
      <c r="G2588" s="203"/>
      <c r="H2588" s="453"/>
      <c r="I2588" s="717"/>
      <c r="J2588" s="460"/>
    </row>
    <row r="2589" spans="1:10" ht="15" hidden="1" thickBot="1" x14ac:dyDescent="0.4">
      <c r="A2589" s="454"/>
      <c r="B2589" s="987"/>
      <c r="C2589" s="86"/>
      <c r="D2589" s="601"/>
      <c r="E2589" s="602"/>
      <c r="F2589" s="910">
        <f t="shared" si="37"/>
        <v>0</v>
      </c>
      <c r="G2589" s="203"/>
      <c r="H2589" s="453"/>
      <c r="I2589" s="717"/>
      <c r="J2589" s="460"/>
    </row>
    <row r="2590" spans="1:10" ht="15" hidden="1" thickBot="1" x14ac:dyDescent="0.4">
      <c r="A2590" s="454"/>
      <c r="B2590" s="987"/>
      <c r="C2590" s="86"/>
      <c r="D2590" s="601"/>
      <c r="E2590" s="602"/>
      <c r="F2590" s="910">
        <f t="shared" si="37"/>
        <v>0</v>
      </c>
      <c r="G2590" s="203"/>
      <c r="H2590" s="453"/>
      <c r="I2590" s="717"/>
      <c r="J2590" s="460"/>
    </row>
    <row r="2591" spans="1:10" ht="15" hidden="1" thickBot="1" x14ac:dyDescent="0.4">
      <c r="A2591" s="454"/>
      <c r="B2591" s="987"/>
      <c r="C2591" s="86"/>
      <c r="D2591" s="601"/>
      <c r="E2591" s="602"/>
      <c r="F2591" s="910">
        <f t="shared" si="37"/>
        <v>0</v>
      </c>
      <c r="G2591" s="203"/>
      <c r="H2591" s="453"/>
      <c r="I2591" s="717"/>
      <c r="J2591" s="460"/>
    </row>
    <row r="2592" spans="1:10" ht="15" hidden="1" thickBot="1" x14ac:dyDescent="0.4">
      <c r="A2592" s="454"/>
      <c r="B2592" s="987"/>
      <c r="C2592" s="86"/>
      <c r="D2592" s="601"/>
      <c r="E2592" s="602"/>
      <c r="F2592" s="910">
        <f t="shared" si="37"/>
        <v>0</v>
      </c>
      <c r="G2592" s="203"/>
      <c r="H2592" s="453"/>
      <c r="I2592" s="717"/>
      <c r="J2592" s="460"/>
    </row>
    <row r="2593" spans="1:10" ht="15" hidden="1" thickBot="1" x14ac:dyDescent="0.4">
      <c r="A2593" s="454"/>
      <c r="B2593" s="987"/>
      <c r="C2593" s="86"/>
      <c r="D2593" s="601"/>
      <c r="E2593" s="602"/>
      <c r="F2593" s="910">
        <f t="shared" si="37"/>
        <v>0</v>
      </c>
      <c r="G2593" s="203"/>
      <c r="H2593" s="453"/>
      <c r="I2593" s="717"/>
      <c r="J2593" s="460"/>
    </row>
    <row r="2594" spans="1:10" ht="15" hidden="1" thickBot="1" x14ac:dyDescent="0.4">
      <c r="A2594" s="454"/>
      <c r="B2594" s="987"/>
      <c r="C2594" s="86"/>
      <c r="D2594" s="601"/>
      <c r="E2594" s="602"/>
      <c r="F2594" s="910">
        <f t="shared" si="37"/>
        <v>0</v>
      </c>
      <c r="G2594" s="203"/>
      <c r="H2594" s="453"/>
      <c r="I2594" s="717"/>
      <c r="J2594" s="460"/>
    </row>
    <row r="2595" spans="1:10" ht="15" hidden="1" thickBot="1" x14ac:dyDescent="0.4">
      <c r="A2595" s="454"/>
      <c r="B2595" s="987"/>
      <c r="C2595" s="86"/>
      <c r="D2595" s="601"/>
      <c r="E2595" s="602"/>
      <c r="F2595" s="910">
        <f t="shared" si="37"/>
        <v>0</v>
      </c>
      <c r="G2595" s="203"/>
      <c r="H2595" s="453"/>
      <c r="I2595" s="717"/>
      <c r="J2595" s="460"/>
    </row>
    <row r="2596" spans="1:10" ht="15" hidden="1" thickBot="1" x14ac:dyDescent="0.4">
      <c r="A2596" s="454"/>
      <c r="B2596" s="987"/>
      <c r="C2596" s="86"/>
      <c r="D2596" s="601"/>
      <c r="E2596" s="602"/>
      <c r="F2596" s="910">
        <f t="shared" si="37"/>
        <v>0</v>
      </c>
      <c r="G2596" s="203"/>
      <c r="H2596" s="453"/>
      <c r="I2596" s="717"/>
      <c r="J2596" s="460"/>
    </row>
    <row r="2597" spans="1:10" ht="15" hidden="1" thickBot="1" x14ac:dyDescent="0.4">
      <c r="A2597" s="454"/>
      <c r="B2597" s="987"/>
      <c r="C2597" s="86"/>
      <c r="D2597" s="601"/>
      <c r="E2597" s="602"/>
      <c r="F2597" s="910">
        <f t="shared" si="37"/>
        <v>0</v>
      </c>
      <c r="G2597" s="203"/>
      <c r="H2597" s="453"/>
      <c r="I2597" s="717"/>
      <c r="J2597" s="460"/>
    </row>
    <row r="2598" spans="1:10" ht="15" hidden="1" thickBot="1" x14ac:dyDescent="0.4">
      <c r="A2598" s="454"/>
      <c r="B2598" s="987"/>
      <c r="C2598" s="86"/>
      <c r="D2598" s="601"/>
      <c r="E2598" s="602"/>
      <c r="F2598" s="910">
        <f t="shared" si="37"/>
        <v>0</v>
      </c>
      <c r="G2598" s="203"/>
      <c r="H2598" s="453"/>
      <c r="I2598" s="717"/>
      <c r="J2598" s="460"/>
    </row>
    <row r="2599" spans="1:10" ht="15" hidden="1" thickBot="1" x14ac:dyDescent="0.4">
      <c r="A2599" s="454"/>
      <c r="B2599" s="987"/>
      <c r="C2599" s="86"/>
      <c r="D2599" s="601"/>
      <c r="E2599" s="602"/>
      <c r="F2599" s="910">
        <f t="shared" si="37"/>
        <v>0</v>
      </c>
      <c r="G2599" s="203"/>
      <c r="H2599" s="453"/>
      <c r="I2599" s="717"/>
      <c r="J2599" s="460"/>
    </row>
    <row r="2600" spans="1:10" ht="15" hidden="1" thickBot="1" x14ac:dyDescent="0.4">
      <c r="A2600" s="454"/>
      <c r="B2600" s="987"/>
      <c r="C2600" s="86"/>
      <c r="D2600" s="601"/>
      <c r="E2600" s="602"/>
      <c r="F2600" s="910">
        <f t="shared" si="37"/>
        <v>0</v>
      </c>
      <c r="G2600" s="203"/>
      <c r="H2600" s="453"/>
      <c r="I2600" s="717"/>
      <c r="J2600" s="460"/>
    </row>
    <row r="2601" spans="1:10" ht="15" hidden="1" thickBot="1" x14ac:dyDescent="0.4">
      <c r="A2601" s="454"/>
      <c r="B2601" s="987"/>
      <c r="C2601" s="86"/>
      <c r="D2601" s="601"/>
      <c r="E2601" s="602"/>
      <c r="F2601" s="910">
        <f t="shared" si="37"/>
        <v>0</v>
      </c>
      <c r="G2601" s="203"/>
      <c r="H2601" s="453"/>
      <c r="I2601" s="717"/>
      <c r="J2601" s="460"/>
    </row>
    <row r="2602" spans="1:10" ht="15" hidden="1" thickBot="1" x14ac:dyDescent="0.4">
      <c r="A2602" s="454"/>
      <c r="B2602" s="987"/>
      <c r="C2602" s="86"/>
      <c r="D2602" s="601"/>
      <c r="E2602" s="602"/>
      <c r="F2602" s="910">
        <f t="shared" si="37"/>
        <v>0</v>
      </c>
      <c r="G2602" s="203"/>
      <c r="H2602" s="453"/>
      <c r="I2602" s="717"/>
      <c r="J2602" s="460"/>
    </row>
    <row r="2603" spans="1:10" ht="15" hidden="1" thickBot="1" x14ac:dyDescent="0.4">
      <c r="A2603" s="454"/>
      <c r="B2603" s="987"/>
      <c r="C2603" s="86"/>
      <c r="D2603" s="601"/>
      <c r="E2603" s="602"/>
      <c r="F2603" s="910">
        <f t="shared" si="37"/>
        <v>0</v>
      </c>
      <c r="G2603" s="203"/>
      <c r="H2603" s="453"/>
      <c r="I2603" s="717"/>
      <c r="J2603" s="460"/>
    </row>
    <row r="2604" spans="1:10" ht="15" hidden="1" thickBot="1" x14ac:dyDescent="0.4">
      <c r="A2604" s="454"/>
      <c r="B2604" s="987"/>
      <c r="C2604" s="86"/>
      <c r="D2604" s="601"/>
      <c r="E2604" s="602"/>
      <c r="F2604" s="910">
        <f t="shared" si="37"/>
        <v>0</v>
      </c>
      <c r="G2604" s="203"/>
      <c r="H2604" s="453"/>
      <c r="I2604" s="717"/>
      <c r="J2604" s="460"/>
    </row>
    <row r="2605" spans="1:10" ht="15" hidden="1" thickBot="1" x14ac:dyDescent="0.4">
      <c r="A2605" s="454"/>
      <c r="B2605" s="987"/>
      <c r="C2605" s="86"/>
      <c r="D2605" s="601"/>
      <c r="E2605" s="602"/>
      <c r="F2605" s="910">
        <f t="shared" si="37"/>
        <v>0</v>
      </c>
      <c r="G2605" s="203"/>
      <c r="H2605" s="453"/>
      <c r="I2605" s="717"/>
      <c r="J2605" s="460"/>
    </row>
    <row r="2606" spans="1:10" ht="15" hidden="1" thickBot="1" x14ac:dyDescent="0.4">
      <c r="A2606" s="454"/>
      <c r="B2606" s="987"/>
      <c r="C2606" s="86"/>
      <c r="D2606" s="601"/>
      <c r="E2606" s="602"/>
      <c r="F2606" s="910">
        <f t="shared" si="37"/>
        <v>0</v>
      </c>
      <c r="G2606" s="203"/>
      <c r="H2606" s="453"/>
      <c r="I2606" s="717"/>
      <c r="J2606" s="460"/>
    </row>
    <row r="2607" spans="1:10" ht="15" hidden="1" thickBot="1" x14ac:dyDescent="0.4">
      <c r="A2607" s="454"/>
      <c r="B2607" s="987"/>
      <c r="C2607" s="86"/>
      <c r="D2607" s="601"/>
      <c r="E2607" s="602"/>
      <c r="F2607" s="910">
        <f t="shared" si="37"/>
        <v>0</v>
      </c>
      <c r="G2607" s="203"/>
      <c r="H2607" s="453"/>
      <c r="I2607" s="717"/>
      <c r="J2607" s="460"/>
    </row>
    <row r="2608" spans="1:10" ht="15" hidden="1" thickBot="1" x14ac:dyDescent="0.4">
      <c r="A2608" s="454"/>
      <c r="B2608" s="987"/>
      <c r="C2608" s="86"/>
      <c r="D2608" s="601"/>
      <c r="E2608" s="602"/>
      <c r="F2608" s="910">
        <f t="shared" si="37"/>
        <v>0</v>
      </c>
      <c r="G2608" s="203"/>
      <c r="H2608" s="453"/>
      <c r="I2608" s="717"/>
      <c r="J2608" s="460"/>
    </row>
    <row r="2609" spans="1:10" ht="15" hidden="1" thickBot="1" x14ac:dyDescent="0.4">
      <c r="A2609" s="454"/>
      <c r="B2609" s="987"/>
      <c r="C2609" s="86"/>
      <c r="D2609" s="601"/>
      <c r="E2609" s="602"/>
      <c r="F2609" s="910">
        <f t="shared" si="37"/>
        <v>0</v>
      </c>
      <c r="G2609" s="203"/>
      <c r="H2609" s="453"/>
      <c r="I2609" s="717"/>
      <c r="J2609" s="460"/>
    </row>
    <row r="2610" spans="1:10" ht="15" hidden="1" thickBot="1" x14ac:dyDescent="0.4">
      <c r="A2610" s="454"/>
      <c r="B2610" s="987"/>
      <c r="C2610" s="86"/>
      <c r="D2610" s="601"/>
      <c r="E2610" s="602"/>
      <c r="F2610" s="910">
        <f t="shared" si="37"/>
        <v>0</v>
      </c>
      <c r="G2610" s="203"/>
      <c r="H2610" s="453"/>
      <c r="I2610" s="717"/>
      <c r="J2610" s="460"/>
    </row>
    <row r="2611" spans="1:10" ht="15" hidden="1" thickBot="1" x14ac:dyDescent="0.4">
      <c r="A2611" s="454"/>
      <c r="B2611" s="987"/>
      <c r="C2611" s="86"/>
      <c r="D2611" s="601"/>
      <c r="E2611" s="602"/>
      <c r="F2611" s="910">
        <f t="shared" si="37"/>
        <v>0</v>
      </c>
      <c r="G2611" s="203"/>
      <c r="H2611" s="453"/>
      <c r="I2611" s="717"/>
      <c r="J2611" s="460"/>
    </row>
    <row r="2612" spans="1:10" ht="15" hidden="1" thickBot="1" x14ac:dyDescent="0.4">
      <c r="A2612" s="454"/>
      <c r="B2612" s="987"/>
      <c r="C2612" s="86"/>
      <c r="D2612" s="601"/>
      <c r="E2612" s="602"/>
      <c r="F2612" s="910">
        <f t="shared" ref="F2612:F2675" si="38">D2612+E2612</f>
        <v>0</v>
      </c>
      <c r="G2612" s="203"/>
      <c r="H2612" s="453"/>
      <c r="I2612" s="717"/>
      <c r="J2612" s="460"/>
    </row>
    <row r="2613" spans="1:10" ht="15" hidden="1" thickBot="1" x14ac:dyDescent="0.4">
      <c r="A2613" s="454"/>
      <c r="B2613" s="987"/>
      <c r="C2613" s="86"/>
      <c r="D2613" s="601"/>
      <c r="E2613" s="602"/>
      <c r="F2613" s="910">
        <f t="shared" si="38"/>
        <v>0</v>
      </c>
      <c r="G2613" s="203"/>
      <c r="H2613" s="453"/>
      <c r="I2613" s="717"/>
      <c r="J2613" s="460"/>
    </row>
    <row r="2614" spans="1:10" ht="15" hidden="1" thickBot="1" x14ac:dyDescent="0.4">
      <c r="A2614" s="454"/>
      <c r="B2614" s="987"/>
      <c r="C2614" s="86"/>
      <c r="D2614" s="601"/>
      <c r="E2614" s="602"/>
      <c r="F2614" s="910">
        <f t="shared" si="38"/>
        <v>0</v>
      </c>
      <c r="G2614" s="203"/>
      <c r="H2614" s="453"/>
      <c r="I2614" s="717"/>
      <c r="J2614" s="460"/>
    </row>
    <row r="2615" spans="1:10" ht="15" hidden="1" thickBot="1" x14ac:dyDescent="0.4">
      <c r="A2615" s="454"/>
      <c r="B2615" s="987"/>
      <c r="C2615" s="86"/>
      <c r="D2615" s="601"/>
      <c r="E2615" s="602"/>
      <c r="F2615" s="910">
        <f t="shared" si="38"/>
        <v>0</v>
      </c>
      <c r="G2615" s="203"/>
      <c r="H2615" s="453"/>
      <c r="I2615" s="717"/>
      <c r="J2615" s="460"/>
    </row>
    <row r="2616" spans="1:10" ht="15" hidden="1" thickBot="1" x14ac:dyDescent="0.4">
      <c r="A2616" s="454"/>
      <c r="B2616" s="987"/>
      <c r="C2616" s="86"/>
      <c r="D2616" s="601"/>
      <c r="E2616" s="602"/>
      <c r="F2616" s="910">
        <f t="shared" si="38"/>
        <v>0</v>
      </c>
      <c r="G2616" s="203"/>
      <c r="H2616" s="453"/>
      <c r="I2616" s="717"/>
      <c r="J2616" s="460"/>
    </row>
    <row r="2617" spans="1:10" ht="15" hidden="1" thickBot="1" x14ac:dyDescent="0.4">
      <c r="A2617" s="454"/>
      <c r="B2617" s="987"/>
      <c r="C2617" s="86"/>
      <c r="D2617" s="601"/>
      <c r="E2617" s="602"/>
      <c r="F2617" s="910">
        <f t="shared" si="38"/>
        <v>0</v>
      </c>
      <c r="G2617" s="203"/>
      <c r="H2617" s="453"/>
      <c r="I2617" s="717"/>
      <c r="J2617" s="460"/>
    </row>
    <row r="2618" spans="1:10" ht="15" hidden="1" thickBot="1" x14ac:dyDescent="0.4">
      <c r="A2618" s="454"/>
      <c r="B2618" s="987"/>
      <c r="C2618" s="86"/>
      <c r="D2618" s="601"/>
      <c r="E2618" s="602"/>
      <c r="F2618" s="910">
        <f t="shared" si="38"/>
        <v>0</v>
      </c>
      <c r="G2618" s="203"/>
      <c r="H2618" s="453"/>
      <c r="I2618" s="717"/>
      <c r="J2618" s="460"/>
    </row>
    <row r="2619" spans="1:10" ht="15" hidden="1" thickBot="1" x14ac:dyDescent="0.4">
      <c r="A2619" s="454"/>
      <c r="B2619" s="987"/>
      <c r="C2619" s="86"/>
      <c r="D2619" s="601"/>
      <c r="E2619" s="602"/>
      <c r="F2619" s="910">
        <f t="shared" si="38"/>
        <v>0</v>
      </c>
      <c r="G2619" s="203"/>
      <c r="H2619" s="453"/>
      <c r="I2619" s="717"/>
      <c r="J2619" s="460"/>
    </row>
    <row r="2620" spans="1:10" ht="15" hidden="1" thickBot="1" x14ac:dyDescent="0.4">
      <c r="A2620" s="454"/>
      <c r="B2620" s="987"/>
      <c r="C2620" s="86"/>
      <c r="D2620" s="601"/>
      <c r="E2620" s="602"/>
      <c r="F2620" s="910">
        <f t="shared" si="38"/>
        <v>0</v>
      </c>
      <c r="G2620" s="203"/>
      <c r="H2620" s="453"/>
      <c r="I2620" s="717"/>
      <c r="J2620" s="460"/>
    </row>
    <row r="2621" spans="1:10" ht="15" hidden="1" thickBot="1" x14ac:dyDescent="0.4">
      <c r="A2621" s="454"/>
      <c r="B2621" s="987"/>
      <c r="C2621" s="86"/>
      <c r="D2621" s="601"/>
      <c r="E2621" s="602"/>
      <c r="F2621" s="910">
        <f t="shared" si="38"/>
        <v>0</v>
      </c>
      <c r="G2621" s="203"/>
      <c r="H2621" s="453"/>
      <c r="I2621" s="717"/>
      <c r="J2621" s="460"/>
    </row>
    <row r="2622" spans="1:10" ht="15" hidden="1" thickBot="1" x14ac:dyDescent="0.4">
      <c r="A2622" s="454"/>
      <c r="B2622" s="987"/>
      <c r="C2622" s="86"/>
      <c r="D2622" s="601"/>
      <c r="E2622" s="602"/>
      <c r="F2622" s="910">
        <f t="shared" si="38"/>
        <v>0</v>
      </c>
      <c r="G2622" s="203"/>
      <c r="H2622" s="453"/>
      <c r="I2622" s="717"/>
      <c r="J2622" s="460"/>
    </row>
    <row r="2623" spans="1:10" ht="15" hidden="1" thickBot="1" x14ac:dyDescent="0.4">
      <c r="A2623" s="454"/>
      <c r="B2623" s="987"/>
      <c r="C2623" s="86"/>
      <c r="D2623" s="601"/>
      <c r="E2623" s="602"/>
      <c r="F2623" s="910">
        <f t="shared" si="38"/>
        <v>0</v>
      </c>
      <c r="G2623" s="203"/>
      <c r="H2623" s="453"/>
      <c r="I2623" s="717"/>
      <c r="J2623" s="460"/>
    </row>
    <row r="2624" spans="1:10" ht="15" hidden="1" thickBot="1" x14ac:dyDescent="0.4">
      <c r="A2624" s="454"/>
      <c r="B2624" s="987"/>
      <c r="C2624" s="86"/>
      <c r="D2624" s="601"/>
      <c r="E2624" s="602"/>
      <c r="F2624" s="910">
        <f t="shared" si="38"/>
        <v>0</v>
      </c>
      <c r="G2624" s="203"/>
      <c r="H2624" s="453"/>
      <c r="I2624" s="717"/>
      <c r="J2624" s="460"/>
    </row>
    <row r="2625" spans="1:10" ht="15" hidden="1" thickBot="1" x14ac:dyDescent="0.4">
      <c r="A2625" s="454"/>
      <c r="B2625" s="987"/>
      <c r="C2625" s="86"/>
      <c r="D2625" s="601"/>
      <c r="E2625" s="602"/>
      <c r="F2625" s="910">
        <f t="shared" si="38"/>
        <v>0</v>
      </c>
      <c r="G2625" s="203"/>
      <c r="H2625" s="453"/>
      <c r="I2625" s="717"/>
      <c r="J2625" s="460"/>
    </row>
    <row r="2626" spans="1:10" ht="15" hidden="1" thickBot="1" x14ac:dyDescent="0.4">
      <c r="A2626" s="454"/>
      <c r="B2626" s="987"/>
      <c r="C2626" s="86"/>
      <c r="D2626" s="601"/>
      <c r="E2626" s="602"/>
      <c r="F2626" s="910">
        <f t="shared" si="38"/>
        <v>0</v>
      </c>
      <c r="G2626" s="203"/>
      <c r="H2626" s="453"/>
      <c r="I2626" s="717"/>
      <c r="J2626" s="460"/>
    </row>
    <row r="2627" spans="1:10" ht="15" hidden="1" thickBot="1" x14ac:dyDescent="0.4">
      <c r="A2627" s="454"/>
      <c r="B2627" s="987"/>
      <c r="C2627" s="86"/>
      <c r="D2627" s="601"/>
      <c r="E2627" s="602"/>
      <c r="F2627" s="910">
        <f t="shared" si="38"/>
        <v>0</v>
      </c>
      <c r="G2627" s="203"/>
      <c r="H2627" s="453"/>
      <c r="I2627" s="717"/>
      <c r="J2627" s="460"/>
    </row>
    <row r="2628" spans="1:10" ht="15" hidden="1" thickBot="1" x14ac:dyDescent="0.4">
      <c r="A2628" s="454"/>
      <c r="B2628" s="987"/>
      <c r="C2628" s="86"/>
      <c r="D2628" s="601"/>
      <c r="E2628" s="602"/>
      <c r="F2628" s="910">
        <f t="shared" si="38"/>
        <v>0</v>
      </c>
      <c r="G2628" s="203"/>
      <c r="H2628" s="453"/>
      <c r="I2628" s="717"/>
      <c r="J2628" s="460"/>
    </row>
    <row r="2629" spans="1:10" ht="15" hidden="1" thickBot="1" x14ac:dyDescent="0.4">
      <c r="A2629" s="454"/>
      <c r="B2629" s="987"/>
      <c r="C2629" s="86"/>
      <c r="D2629" s="601"/>
      <c r="E2629" s="602"/>
      <c r="F2629" s="910">
        <f t="shared" si="38"/>
        <v>0</v>
      </c>
      <c r="G2629" s="203"/>
      <c r="H2629" s="453"/>
      <c r="I2629" s="717"/>
      <c r="J2629" s="460"/>
    </row>
    <row r="2630" spans="1:10" ht="15" hidden="1" thickBot="1" x14ac:dyDescent="0.4">
      <c r="A2630" s="454"/>
      <c r="B2630" s="987"/>
      <c r="C2630" s="86"/>
      <c r="D2630" s="601"/>
      <c r="E2630" s="602"/>
      <c r="F2630" s="910">
        <f t="shared" si="38"/>
        <v>0</v>
      </c>
      <c r="G2630" s="203"/>
      <c r="H2630" s="453"/>
      <c r="I2630" s="717"/>
      <c r="J2630" s="460"/>
    </row>
    <row r="2631" spans="1:10" ht="15" hidden="1" thickBot="1" x14ac:dyDescent="0.4">
      <c r="A2631" s="454"/>
      <c r="B2631" s="987"/>
      <c r="C2631" s="86"/>
      <c r="D2631" s="601"/>
      <c r="E2631" s="602"/>
      <c r="F2631" s="910">
        <f t="shared" si="38"/>
        <v>0</v>
      </c>
      <c r="G2631" s="203"/>
      <c r="H2631" s="453"/>
      <c r="I2631" s="717"/>
      <c r="J2631" s="460"/>
    </row>
    <row r="2632" spans="1:10" ht="15" hidden="1" thickBot="1" x14ac:dyDescent="0.4">
      <c r="A2632" s="454"/>
      <c r="B2632" s="987"/>
      <c r="C2632" s="86"/>
      <c r="D2632" s="601"/>
      <c r="E2632" s="602"/>
      <c r="F2632" s="910">
        <f t="shared" si="38"/>
        <v>0</v>
      </c>
      <c r="G2632" s="203"/>
      <c r="H2632" s="453"/>
      <c r="I2632" s="717"/>
      <c r="J2632" s="460"/>
    </row>
    <row r="2633" spans="1:10" ht="15" hidden="1" thickBot="1" x14ac:dyDescent="0.4">
      <c r="A2633" s="454"/>
      <c r="B2633" s="987"/>
      <c r="C2633" s="86"/>
      <c r="D2633" s="601"/>
      <c r="E2633" s="602"/>
      <c r="F2633" s="910">
        <f t="shared" si="38"/>
        <v>0</v>
      </c>
      <c r="G2633" s="203"/>
      <c r="H2633" s="453"/>
      <c r="I2633" s="717"/>
      <c r="J2633" s="460"/>
    </row>
    <row r="2634" spans="1:10" ht="15" hidden="1" thickBot="1" x14ac:dyDescent="0.4">
      <c r="A2634" s="454"/>
      <c r="B2634" s="987"/>
      <c r="C2634" s="86"/>
      <c r="D2634" s="601"/>
      <c r="E2634" s="602"/>
      <c r="F2634" s="910">
        <f t="shared" si="38"/>
        <v>0</v>
      </c>
      <c r="G2634" s="203"/>
      <c r="H2634" s="453"/>
      <c r="I2634" s="717"/>
      <c r="J2634" s="460"/>
    </row>
    <row r="2635" spans="1:10" ht="15" hidden="1" thickBot="1" x14ac:dyDescent="0.4">
      <c r="A2635" s="454"/>
      <c r="B2635" s="987"/>
      <c r="C2635" s="86"/>
      <c r="D2635" s="601"/>
      <c r="E2635" s="602"/>
      <c r="F2635" s="910">
        <f t="shared" si="38"/>
        <v>0</v>
      </c>
      <c r="G2635" s="203"/>
      <c r="H2635" s="453"/>
      <c r="I2635" s="717"/>
      <c r="J2635" s="460"/>
    </row>
    <row r="2636" spans="1:10" ht="15" hidden="1" thickBot="1" x14ac:dyDescent="0.4">
      <c r="A2636" s="454"/>
      <c r="B2636" s="987"/>
      <c r="C2636" s="86"/>
      <c r="D2636" s="601"/>
      <c r="E2636" s="602"/>
      <c r="F2636" s="910">
        <f t="shared" si="38"/>
        <v>0</v>
      </c>
      <c r="G2636" s="203"/>
      <c r="H2636" s="453"/>
      <c r="I2636" s="717"/>
      <c r="J2636" s="460"/>
    </row>
    <row r="2637" spans="1:10" ht="15" hidden="1" thickBot="1" x14ac:dyDescent="0.4">
      <c r="A2637" s="454"/>
      <c r="B2637" s="987"/>
      <c r="C2637" s="86"/>
      <c r="D2637" s="601"/>
      <c r="E2637" s="602"/>
      <c r="F2637" s="910">
        <f t="shared" si="38"/>
        <v>0</v>
      </c>
      <c r="G2637" s="203"/>
      <c r="H2637" s="453"/>
      <c r="I2637" s="717"/>
      <c r="J2637" s="460"/>
    </row>
    <row r="2638" spans="1:10" ht="15" hidden="1" thickBot="1" x14ac:dyDescent="0.4">
      <c r="A2638" s="454"/>
      <c r="B2638" s="987"/>
      <c r="C2638" s="86"/>
      <c r="D2638" s="601"/>
      <c r="E2638" s="602"/>
      <c r="F2638" s="910">
        <f t="shared" si="38"/>
        <v>0</v>
      </c>
      <c r="G2638" s="203"/>
      <c r="H2638" s="453"/>
      <c r="I2638" s="717"/>
      <c r="J2638" s="460"/>
    </row>
    <row r="2639" spans="1:10" ht="15" hidden="1" thickBot="1" x14ac:dyDescent="0.4">
      <c r="A2639" s="454"/>
      <c r="B2639" s="987"/>
      <c r="C2639" s="86"/>
      <c r="D2639" s="601"/>
      <c r="E2639" s="602"/>
      <c r="F2639" s="910">
        <f t="shared" si="38"/>
        <v>0</v>
      </c>
      <c r="G2639" s="203"/>
      <c r="H2639" s="453"/>
      <c r="I2639" s="717"/>
      <c r="J2639" s="460"/>
    </row>
    <row r="2640" spans="1:10" ht="15" hidden="1" thickBot="1" x14ac:dyDescent="0.4">
      <c r="A2640" s="454"/>
      <c r="B2640" s="987"/>
      <c r="C2640" s="86"/>
      <c r="D2640" s="601"/>
      <c r="E2640" s="602"/>
      <c r="F2640" s="910">
        <f t="shared" si="38"/>
        <v>0</v>
      </c>
      <c r="G2640" s="203"/>
      <c r="H2640" s="453"/>
      <c r="I2640" s="717"/>
      <c r="J2640" s="460"/>
    </row>
    <row r="2641" spans="1:10" ht="15" hidden="1" thickBot="1" x14ac:dyDescent="0.4">
      <c r="A2641" s="454"/>
      <c r="B2641" s="987"/>
      <c r="C2641" s="86"/>
      <c r="D2641" s="601"/>
      <c r="E2641" s="602"/>
      <c r="F2641" s="910">
        <f t="shared" si="38"/>
        <v>0</v>
      </c>
      <c r="G2641" s="203"/>
      <c r="H2641" s="453"/>
      <c r="I2641" s="717"/>
      <c r="J2641" s="460"/>
    </row>
    <row r="2642" spans="1:10" ht="15" hidden="1" thickBot="1" x14ac:dyDescent="0.4">
      <c r="A2642" s="454"/>
      <c r="B2642" s="987"/>
      <c r="C2642" s="470"/>
      <c r="D2642" s="601"/>
      <c r="E2642" s="602"/>
      <c r="F2642" s="910">
        <f t="shared" si="38"/>
        <v>0</v>
      </c>
      <c r="G2642" s="203"/>
      <c r="H2642" s="453"/>
      <c r="I2642" s="717"/>
      <c r="J2642" s="448"/>
    </row>
    <row r="2643" spans="1:10" ht="15" customHeight="1" thickBot="1" x14ac:dyDescent="0.4">
      <c r="A2643" s="454"/>
      <c r="B2643" s="987"/>
      <c r="C2643" s="112" t="s">
        <v>1180</v>
      </c>
      <c r="D2643" s="1000">
        <f>SUM(D2644:D2743)</f>
        <v>0</v>
      </c>
      <c r="E2643" s="1000">
        <f>SUM(E2644:E2743)</f>
        <v>0</v>
      </c>
      <c r="F2643" s="910">
        <f t="shared" si="38"/>
        <v>0</v>
      </c>
      <c r="G2643" s="203"/>
      <c r="H2643" s="453" t="s">
        <v>978</v>
      </c>
      <c r="I2643" s="718">
        <f>Form3!G58+Form3!H58</f>
        <v>0</v>
      </c>
      <c r="J2643" s="460"/>
    </row>
    <row r="2644" spans="1:10" ht="15" customHeight="1" x14ac:dyDescent="0.35">
      <c r="A2644" s="454"/>
      <c r="B2644" s="987"/>
      <c r="C2644" s="1500"/>
      <c r="D2644" s="601"/>
      <c r="E2644" s="602"/>
      <c r="F2644" s="910">
        <f t="shared" si="38"/>
        <v>0</v>
      </c>
      <c r="G2644" s="203"/>
      <c r="H2644" s="453"/>
      <c r="I2644" s="717"/>
      <c r="J2644" s="460"/>
    </row>
    <row r="2645" spans="1:10" ht="15" customHeight="1" x14ac:dyDescent="0.35">
      <c r="A2645" s="454"/>
      <c r="B2645" s="987"/>
      <c r="C2645" s="1500"/>
      <c r="D2645" s="601"/>
      <c r="E2645" s="602"/>
      <c r="F2645" s="910">
        <f t="shared" si="38"/>
        <v>0</v>
      </c>
      <c r="G2645" s="203"/>
      <c r="H2645" s="453"/>
      <c r="I2645" s="717"/>
      <c r="J2645" s="460"/>
    </row>
    <row r="2646" spans="1:10" ht="15" customHeight="1" x14ac:dyDescent="0.35">
      <c r="A2646" s="454"/>
      <c r="B2646" s="987"/>
      <c r="C2646" s="1500"/>
      <c r="D2646" s="601"/>
      <c r="E2646" s="602"/>
      <c r="F2646" s="910">
        <f t="shared" si="38"/>
        <v>0</v>
      </c>
      <c r="G2646" s="203"/>
      <c r="H2646" s="453"/>
      <c r="I2646" s="717"/>
      <c r="J2646" s="460"/>
    </row>
    <row r="2647" spans="1:10" ht="15" customHeight="1" x14ac:dyDescent="0.35">
      <c r="A2647" s="454"/>
      <c r="B2647" s="987"/>
      <c r="C2647" s="1500"/>
      <c r="D2647" s="601"/>
      <c r="E2647" s="602"/>
      <c r="F2647" s="910">
        <f t="shared" si="38"/>
        <v>0</v>
      </c>
      <c r="G2647" s="203"/>
      <c r="H2647" s="453"/>
      <c r="I2647" s="717"/>
      <c r="J2647" s="460"/>
    </row>
    <row r="2648" spans="1:10" ht="15" customHeight="1" x14ac:dyDescent="0.35">
      <c r="A2648" s="454"/>
      <c r="B2648" s="987"/>
      <c r="C2648" s="1500"/>
      <c r="D2648" s="601"/>
      <c r="E2648" s="602"/>
      <c r="F2648" s="910">
        <f t="shared" si="38"/>
        <v>0</v>
      </c>
      <c r="G2648" s="203"/>
      <c r="H2648" s="453"/>
      <c r="I2648" s="717"/>
      <c r="J2648" s="460"/>
    </row>
    <row r="2649" spans="1:10" ht="15" customHeight="1" x14ac:dyDescent="0.35">
      <c r="A2649" s="454"/>
      <c r="B2649" s="987"/>
      <c r="C2649" s="1500"/>
      <c r="D2649" s="601"/>
      <c r="E2649" s="602"/>
      <c r="F2649" s="910">
        <f t="shared" si="38"/>
        <v>0</v>
      </c>
      <c r="G2649" s="203"/>
      <c r="H2649" s="453"/>
      <c r="I2649" s="717"/>
      <c r="J2649" s="460"/>
    </row>
    <row r="2650" spans="1:10" ht="15" customHeight="1" x14ac:dyDescent="0.35">
      <c r="A2650" s="454"/>
      <c r="B2650" s="987"/>
      <c r="C2650" s="1500"/>
      <c r="D2650" s="601"/>
      <c r="E2650" s="602"/>
      <c r="F2650" s="910">
        <f t="shared" si="38"/>
        <v>0</v>
      </c>
      <c r="G2650" s="203"/>
      <c r="H2650" s="453"/>
      <c r="I2650" s="717"/>
      <c r="J2650" s="460"/>
    </row>
    <row r="2651" spans="1:10" ht="15" customHeight="1" x14ac:dyDescent="0.35">
      <c r="A2651" s="454"/>
      <c r="B2651" s="987"/>
      <c r="C2651" s="1500"/>
      <c r="D2651" s="601"/>
      <c r="E2651" s="602"/>
      <c r="F2651" s="910">
        <f t="shared" si="38"/>
        <v>0</v>
      </c>
      <c r="G2651" s="203"/>
      <c r="H2651" s="453"/>
      <c r="I2651" s="717"/>
      <c r="J2651" s="460"/>
    </row>
    <row r="2652" spans="1:10" ht="15" customHeight="1" x14ac:dyDescent="0.35">
      <c r="A2652" s="454"/>
      <c r="B2652" s="987"/>
      <c r="C2652" s="1500"/>
      <c r="D2652" s="601"/>
      <c r="E2652" s="602"/>
      <c r="F2652" s="910">
        <f t="shared" si="38"/>
        <v>0</v>
      </c>
      <c r="G2652" s="203"/>
      <c r="H2652" s="453"/>
      <c r="I2652" s="717"/>
      <c r="J2652" s="460"/>
    </row>
    <row r="2653" spans="1:10" ht="15" customHeight="1" thickBot="1" x14ac:dyDescent="0.4">
      <c r="A2653" s="454"/>
      <c r="B2653" s="987"/>
      <c r="C2653" s="1500"/>
      <c r="D2653" s="601"/>
      <c r="E2653" s="602"/>
      <c r="F2653" s="910">
        <f t="shared" si="38"/>
        <v>0</v>
      </c>
      <c r="G2653" s="203"/>
      <c r="H2653" s="453"/>
      <c r="I2653" s="717"/>
      <c r="J2653" s="460"/>
    </row>
    <row r="2654" spans="1:10" ht="15" hidden="1" thickBot="1" x14ac:dyDescent="0.4">
      <c r="A2654" s="454"/>
      <c r="B2654" s="987"/>
      <c r="C2654" s="86"/>
      <c r="D2654" s="471"/>
      <c r="E2654" s="472"/>
      <c r="F2654" s="998">
        <f t="shared" si="38"/>
        <v>0</v>
      </c>
      <c r="G2654" s="203"/>
      <c r="H2654" s="453"/>
      <c r="I2654" s="717"/>
      <c r="J2654" s="460"/>
    </row>
    <row r="2655" spans="1:10" ht="15" hidden="1" thickBot="1" x14ac:dyDescent="0.4">
      <c r="A2655" s="454"/>
      <c r="B2655" s="987"/>
      <c r="C2655" s="86"/>
      <c r="D2655" s="471"/>
      <c r="E2655" s="472"/>
      <c r="F2655" s="998">
        <f t="shared" si="38"/>
        <v>0</v>
      </c>
      <c r="G2655" s="203"/>
      <c r="H2655" s="453"/>
      <c r="I2655" s="717"/>
      <c r="J2655" s="460"/>
    </row>
    <row r="2656" spans="1:10" ht="15" hidden="1" thickBot="1" x14ac:dyDescent="0.4">
      <c r="A2656" s="454"/>
      <c r="B2656" s="987"/>
      <c r="C2656" s="86"/>
      <c r="D2656" s="471"/>
      <c r="E2656" s="472"/>
      <c r="F2656" s="998">
        <f t="shared" si="38"/>
        <v>0</v>
      </c>
      <c r="G2656" s="203"/>
      <c r="H2656" s="453"/>
      <c r="I2656" s="717"/>
      <c r="J2656" s="460"/>
    </row>
    <row r="2657" spans="1:10" ht="15" hidden="1" thickBot="1" x14ac:dyDescent="0.4">
      <c r="A2657" s="454"/>
      <c r="B2657" s="987"/>
      <c r="C2657" s="86"/>
      <c r="D2657" s="471"/>
      <c r="E2657" s="472"/>
      <c r="F2657" s="998">
        <f t="shared" si="38"/>
        <v>0</v>
      </c>
      <c r="G2657" s="203"/>
      <c r="H2657" s="453"/>
      <c r="I2657" s="717"/>
      <c r="J2657" s="460"/>
    </row>
    <row r="2658" spans="1:10" ht="15" hidden="1" thickBot="1" x14ac:dyDescent="0.4">
      <c r="A2658" s="454"/>
      <c r="B2658" s="987"/>
      <c r="C2658" s="86"/>
      <c r="D2658" s="471"/>
      <c r="E2658" s="472"/>
      <c r="F2658" s="998">
        <f t="shared" si="38"/>
        <v>0</v>
      </c>
      <c r="G2658" s="203"/>
      <c r="H2658" s="453"/>
      <c r="I2658" s="717"/>
      <c r="J2658" s="460"/>
    </row>
    <row r="2659" spans="1:10" ht="15" hidden="1" thickBot="1" x14ac:dyDescent="0.4">
      <c r="A2659" s="454"/>
      <c r="B2659" s="987"/>
      <c r="C2659" s="86"/>
      <c r="D2659" s="471"/>
      <c r="E2659" s="472"/>
      <c r="F2659" s="998">
        <f t="shared" si="38"/>
        <v>0</v>
      </c>
      <c r="G2659" s="203"/>
      <c r="H2659" s="453"/>
      <c r="I2659" s="717"/>
      <c r="J2659" s="460"/>
    </row>
    <row r="2660" spans="1:10" ht="15" hidden="1" thickBot="1" x14ac:dyDescent="0.4">
      <c r="A2660" s="454"/>
      <c r="B2660" s="987"/>
      <c r="C2660" s="86"/>
      <c r="D2660" s="471"/>
      <c r="E2660" s="472"/>
      <c r="F2660" s="998">
        <f t="shared" si="38"/>
        <v>0</v>
      </c>
      <c r="G2660" s="203"/>
      <c r="H2660" s="453"/>
      <c r="I2660" s="717"/>
      <c r="J2660" s="460"/>
    </row>
    <row r="2661" spans="1:10" ht="15" hidden="1" thickBot="1" x14ac:dyDescent="0.4">
      <c r="A2661" s="454"/>
      <c r="B2661" s="987"/>
      <c r="C2661" s="86"/>
      <c r="D2661" s="471"/>
      <c r="E2661" s="472"/>
      <c r="F2661" s="998">
        <f t="shared" si="38"/>
        <v>0</v>
      </c>
      <c r="G2661" s="203"/>
      <c r="H2661" s="453"/>
      <c r="I2661" s="717"/>
      <c r="J2661" s="460"/>
    </row>
    <row r="2662" spans="1:10" ht="15" hidden="1" thickBot="1" x14ac:dyDescent="0.4">
      <c r="A2662" s="454"/>
      <c r="B2662" s="987"/>
      <c r="C2662" s="86"/>
      <c r="D2662" s="471"/>
      <c r="E2662" s="472"/>
      <c r="F2662" s="998">
        <f t="shared" si="38"/>
        <v>0</v>
      </c>
      <c r="G2662" s="203"/>
      <c r="H2662" s="453"/>
      <c r="I2662" s="717"/>
      <c r="J2662" s="460"/>
    </row>
    <row r="2663" spans="1:10" ht="15" hidden="1" thickBot="1" x14ac:dyDescent="0.4">
      <c r="A2663" s="454"/>
      <c r="B2663" s="987"/>
      <c r="C2663" s="86"/>
      <c r="D2663" s="471"/>
      <c r="E2663" s="472"/>
      <c r="F2663" s="998">
        <f t="shared" si="38"/>
        <v>0</v>
      </c>
      <c r="G2663" s="203"/>
      <c r="H2663" s="453"/>
      <c r="I2663" s="717"/>
      <c r="J2663" s="460"/>
    </row>
    <row r="2664" spans="1:10" ht="15" hidden="1" thickBot="1" x14ac:dyDescent="0.4">
      <c r="A2664" s="454"/>
      <c r="B2664" s="987"/>
      <c r="C2664" s="86"/>
      <c r="D2664" s="471"/>
      <c r="E2664" s="472"/>
      <c r="F2664" s="998">
        <f t="shared" si="38"/>
        <v>0</v>
      </c>
      <c r="G2664" s="203"/>
      <c r="H2664" s="453"/>
      <c r="I2664" s="717"/>
      <c r="J2664" s="460"/>
    </row>
    <row r="2665" spans="1:10" ht="15" hidden="1" thickBot="1" x14ac:dyDescent="0.4">
      <c r="A2665" s="454"/>
      <c r="B2665" s="987"/>
      <c r="C2665" s="86"/>
      <c r="D2665" s="471"/>
      <c r="E2665" s="472"/>
      <c r="F2665" s="998">
        <f t="shared" si="38"/>
        <v>0</v>
      </c>
      <c r="G2665" s="203"/>
      <c r="H2665" s="453"/>
      <c r="I2665" s="717"/>
      <c r="J2665" s="460"/>
    </row>
    <row r="2666" spans="1:10" ht="15" hidden="1" thickBot="1" x14ac:dyDescent="0.4">
      <c r="A2666" s="454"/>
      <c r="B2666" s="987"/>
      <c r="C2666" s="86"/>
      <c r="D2666" s="471"/>
      <c r="E2666" s="472"/>
      <c r="F2666" s="998">
        <f t="shared" si="38"/>
        <v>0</v>
      </c>
      <c r="G2666" s="203"/>
      <c r="H2666" s="453"/>
      <c r="I2666" s="717"/>
      <c r="J2666" s="460"/>
    </row>
    <row r="2667" spans="1:10" ht="15" hidden="1" thickBot="1" x14ac:dyDescent="0.4">
      <c r="A2667" s="454"/>
      <c r="B2667" s="987"/>
      <c r="C2667" s="86"/>
      <c r="D2667" s="471"/>
      <c r="E2667" s="472"/>
      <c r="F2667" s="998">
        <f t="shared" si="38"/>
        <v>0</v>
      </c>
      <c r="G2667" s="203"/>
      <c r="H2667" s="453"/>
      <c r="I2667" s="717"/>
      <c r="J2667" s="460"/>
    </row>
    <row r="2668" spans="1:10" ht="15" hidden="1" thickBot="1" x14ac:dyDescent="0.4">
      <c r="A2668" s="454"/>
      <c r="B2668" s="987"/>
      <c r="C2668" s="86"/>
      <c r="D2668" s="471"/>
      <c r="E2668" s="472"/>
      <c r="F2668" s="998">
        <f t="shared" si="38"/>
        <v>0</v>
      </c>
      <c r="G2668" s="203"/>
      <c r="H2668" s="453"/>
      <c r="I2668" s="717"/>
      <c r="J2668" s="460"/>
    </row>
    <row r="2669" spans="1:10" ht="15" hidden="1" thickBot="1" x14ac:dyDescent="0.4">
      <c r="A2669" s="454"/>
      <c r="B2669" s="987"/>
      <c r="C2669" s="86"/>
      <c r="D2669" s="471"/>
      <c r="E2669" s="472"/>
      <c r="F2669" s="998">
        <f t="shared" si="38"/>
        <v>0</v>
      </c>
      <c r="G2669" s="203"/>
      <c r="H2669" s="453"/>
      <c r="I2669" s="717"/>
      <c r="J2669" s="460"/>
    </row>
    <row r="2670" spans="1:10" ht="15" hidden="1" thickBot="1" x14ac:dyDescent="0.4">
      <c r="A2670" s="454"/>
      <c r="B2670" s="987"/>
      <c r="C2670" s="86"/>
      <c r="D2670" s="471"/>
      <c r="E2670" s="472"/>
      <c r="F2670" s="998">
        <f t="shared" si="38"/>
        <v>0</v>
      </c>
      <c r="G2670" s="203"/>
      <c r="H2670" s="453"/>
      <c r="I2670" s="717"/>
      <c r="J2670" s="460"/>
    </row>
    <row r="2671" spans="1:10" ht="15" hidden="1" thickBot="1" x14ac:dyDescent="0.4">
      <c r="A2671" s="454"/>
      <c r="B2671" s="987"/>
      <c r="C2671" s="86"/>
      <c r="D2671" s="471"/>
      <c r="E2671" s="472"/>
      <c r="F2671" s="998">
        <f t="shared" si="38"/>
        <v>0</v>
      </c>
      <c r="G2671" s="203"/>
      <c r="H2671" s="453"/>
      <c r="I2671" s="717"/>
      <c r="J2671" s="460"/>
    </row>
    <row r="2672" spans="1:10" ht="15" hidden="1" thickBot="1" x14ac:dyDescent="0.4">
      <c r="A2672" s="454"/>
      <c r="B2672" s="987"/>
      <c r="C2672" s="86"/>
      <c r="D2672" s="471"/>
      <c r="E2672" s="472"/>
      <c r="F2672" s="998">
        <f t="shared" si="38"/>
        <v>0</v>
      </c>
      <c r="G2672" s="203"/>
      <c r="H2672" s="453"/>
      <c r="I2672" s="717"/>
      <c r="J2672" s="460"/>
    </row>
    <row r="2673" spans="1:10" ht="15" hidden="1" thickBot="1" x14ac:dyDescent="0.4">
      <c r="A2673" s="454"/>
      <c r="B2673" s="987"/>
      <c r="C2673" s="86"/>
      <c r="D2673" s="471"/>
      <c r="E2673" s="472"/>
      <c r="F2673" s="998">
        <f t="shared" si="38"/>
        <v>0</v>
      </c>
      <c r="G2673" s="203"/>
      <c r="H2673" s="453"/>
      <c r="I2673" s="717"/>
      <c r="J2673" s="460"/>
    </row>
    <row r="2674" spans="1:10" ht="15" hidden="1" thickBot="1" x14ac:dyDescent="0.4">
      <c r="A2674" s="454"/>
      <c r="B2674" s="987"/>
      <c r="C2674" s="86"/>
      <c r="D2674" s="471"/>
      <c r="E2674" s="472"/>
      <c r="F2674" s="998">
        <f t="shared" si="38"/>
        <v>0</v>
      </c>
      <c r="G2674" s="203"/>
      <c r="H2674" s="453"/>
      <c r="I2674" s="717"/>
      <c r="J2674" s="460"/>
    </row>
    <row r="2675" spans="1:10" ht="15" hidden="1" thickBot="1" x14ac:dyDescent="0.4">
      <c r="A2675" s="454"/>
      <c r="B2675" s="987"/>
      <c r="C2675" s="86"/>
      <c r="D2675" s="471"/>
      <c r="E2675" s="472"/>
      <c r="F2675" s="998">
        <f t="shared" si="38"/>
        <v>0</v>
      </c>
      <c r="G2675" s="203"/>
      <c r="H2675" s="453"/>
      <c r="I2675" s="717"/>
      <c r="J2675" s="460"/>
    </row>
    <row r="2676" spans="1:10" ht="15" hidden="1" thickBot="1" x14ac:dyDescent="0.4">
      <c r="A2676" s="454"/>
      <c r="B2676" s="987"/>
      <c r="C2676" s="86"/>
      <c r="D2676" s="471"/>
      <c r="E2676" s="472"/>
      <c r="F2676" s="998">
        <f t="shared" ref="F2676:F2739" si="39">D2676+E2676</f>
        <v>0</v>
      </c>
      <c r="G2676" s="203"/>
      <c r="H2676" s="453"/>
      <c r="I2676" s="717"/>
      <c r="J2676" s="460"/>
    </row>
    <row r="2677" spans="1:10" ht="15" hidden="1" thickBot="1" x14ac:dyDescent="0.4">
      <c r="A2677" s="454"/>
      <c r="B2677" s="987"/>
      <c r="C2677" s="86"/>
      <c r="D2677" s="471"/>
      <c r="E2677" s="472"/>
      <c r="F2677" s="998">
        <f t="shared" si="39"/>
        <v>0</v>
      </c>
      <c r="G2677" s="203"/>
      <c r="H2677" s="453"/>
      <c r="I2677" s="717"/>
      <c r="J2677" s="460"/>
    </row>
    <row r="2678" spans="1:10" ht="15" hidden="1" thickBot="1" x14ac:dyDescent="0.4">
      <c r="A2678" s="454"/>
      <c r="B2678" s="987"/>
      <c r="C2678" s="86"/>
      <c r="D2678" s="471"/>
      <c r="E2678" s="472"/>
      <c r="F2678" s="998">
        <f t="shared" si="39"/>
        <v>0</v>
      </c>
      <c r="G2678" s="203"/>
      <c r="H2678" s="453"/>
      <c r="I2678" s="717"/>
      <c r="J2678" s="460"/>
    </row>
    <row r="2679" spans="1:10" ht="15" hidden="1" thickBot="1" x14ac:dyDescent="0.4">
      <c r="A2679" s="454"/>
      <c r="B2679" s="987"/>
      <c r="C2679" s="86"/>
      <c r="D2679" s="471"/>
      <c r="E2679" s="472"/>
      <c r="F2679" s="998">
        <f t="shared" si="39"/>
        <v>0</v>
      </c>
      <c r="G2679" s="203"/>
      <c r="H2679" s="453"/>
      <c r="I2679" s="717"/>
      <c r="J2679" s="460"/>
    </row>
    <row r="2680" spans="1:10" ht="15" hidden="1" thickBot="1" x14ac:dyDescent="0.4">
      <c r="A2680" s="454"/>
      <c r="B2680" s="987"/>
      <c r="C2680" s="86"/>
      <c r="D2680" s="471"/>
      <c r="E2680" s="472"/>
      <c r="F2680" s="998">
        <f t="shared" si="39"/>
        <v>0</v>
      </c>
      <c r="G2680" s="203"/>
      <c r="H2680" s="453"/>
      <c r="I2680" s="717"/>
      <c r="J2680" s="460"/>
    </row>
    <row r="2681" spans="1:10" ht="15" hidden="1" thickBot="1" x14ac:dyDescent="0.4">
      <c r="A2681" s="454"/>
      <c r="B2681" s="987"/>
      <c r="C2681" s="86"/>
      <c r="D2681" s="471"/>
      <c r="E2681" s="472"/>
      <c r="F2681" s="998">
        <f t="shared" si="39"/>
        <v>0</v>
      </c>
      <c r="G2681" s="203"/>
      <c r="H2681" s="453"/>
      <c r="I2681" s="717"/>
      <c r="J2681" s="460"/>
    </row>
    <row r="2682" spans="1:10" ht="15" hidden="1" thickBot="1" x14ac:dyDescent="0.4">
      <c r="A2682" s="454"/>
      <c r="B2682" s="987"/>
      <c r="C2682" s="86"/>
      <c r="D2682" s="471"/>
      <c r="E2682" s="472"/>
      <c r="F2682" s="998">
        <f t="shared" si="39"/>
        <v>0</v>
      </c>
      <c r="G2682" s="203"/>
      <c r="H2682" s="453"/>
      <c r="I2682" s="717"/>
      <c r="J2682" s="460"/>
    </row>
    <row r="2683" spans="1:10" ht="15" hidden="1" thickBot="1" x14ac:dyDescent="0.4">
      <c r="A2683" s="454"/>
      <c r="B2683" s="987"/>
      <c r="C2683" s="86"/>
      <c r="D2683" s="471"/>
      <c r="E2683" s="472"/>
      <c r="F2683" s="998">
        <f t="shared" si="39"/>
        <v>0</v>
      </c>
      <c r="G2683" s="203"/>
      <c r="H2683" s="453"/>
      <c r="I2683" s="717"/>
      <c r="J2683" s="460"/>
    </row>
    <row r="2684" spans="1:10" ht="15" hidden="1" thickBot="1" x14ac:dyDescent="0.4">
      <c r="A2684" s="454"/>
      <c r="B2684" s="987"/>
      <c r="C2684" s="86"/>
      <c r="D2684" s="471"/>
      <c r="E2684" s="472"/>
      <c r="F2684" s="998">
        <f t="shared" si="39"/>
        <v>0</v>
      </c>
      <c r="G2684" s="203"/>
      <c r="H2684" s="453"/>
      <c r="I2684" s="717"/>
      <c r="J2684" s="460"/>
    </row>
    <row r="2685" spans="1:10" ht="15" hidden="1" thickBot="1" x14ac:dyDescent="0.4">
      <c r="A2685" s="454"/>
      <c r="B2685" s="987"/>
      <c r="C2685" s="86"/>
      <c r="D2685" s="471"/>
      <c r="E2685" s="472"/>
      <c r="F2685" s="998">
        <f t="shared" si="39"/>
        <v>0</v>
      </c>
      <c r="G2685" s="203"/>
      <c r="H2685" s="453"/>
      <c r="I2685" s="717"/>
      <c r="J2685" s="460"/>
    </row>
    <row r="2686" spans="1:10" ht="15" hidden="1" thickBot="1" x14ac:dyDescent="0.4">
      <c r="A2686" s="454"/>
      <c r="B2686" s="987"/>
      <c r="C2686" s="86"/>
      <c r="D2686" s="471"/>
      <c r="E2686" s="472"/>
      <c r="F2686" s="998">
        <f t="shared" si="39"/>
        <v>0</v>
      </c>
      <c r="G2686" s="203"/>
      <c r="H2686" s="453"/>
      <c r="I2686" s="717"/>
      <c r="J2686" s="460"/>
    </row>
    <row r="2687" spans="1:10" ht="15" hidden="1" thickBot="1" x14ac:dyDescent="0.4">
      <c r="A2687" s="454"/>
      <c r="B2687" s="987"/>
      <c r="C2687" s="86"/>
      <c r="D2687" s="471"/>
      <c r="E2687" s="472"/>
      <c r="F2687" s="998">
        <f t="shared" si="39"/>
        <v>0</v>
      </c>
      <c r="G2687" s="203"/>
      <c r="H2687" s="453"/>
      <c r="I2687" s="717"/>
      <c r="J2687" s="460"/>
    </row>
    <row r="2688" spans="1:10" ht="15" hidden="1" thickBot="1" x14ac:dyDescent="0.4">
      <c r="A2688" s="454"/>
      <c r="B2688" s="987"/>
      <c r="C2688" s="86"/>
      <c r="D2688" s="471"/>
      <c r="E2688" s="472"/>
      <c r="F2688" s="998">
        <f t="shared" si="39"/>
        <v>0</v>
      </c>
      <c r="G2688" s="203"/>
      <c r="H2688" s="453"/>
      <c r="I2688" s="717"/>
      <c r="J2688" s="460"/>
    </row>
    <row r="2689" spans="1:10" ht="15" hidden="1" thickBot="1" x14ac:dyDescent="0.4">
      <c r="A2689" s="454"/>
      <c r="B2689" s="987"/>
      <c r="C2689" s="86"/>
      <c r="D2689" s="471"/>
      <c r="E2689" s="472"/>
      <c r="F2689" s="998">
        <f t="shared" si="39"/>
        <v>0</v>
      </c>
      <c r="G2689" s="203"/>
      <c r="H2689" s="453"/>
      <c r="I2689" s="717"/>
      <c r="J2689" s="460"/>
    </row>
    <row r="2690" spans="1:10" ht="15" hidden="1" thickBot="1" x14ac:dyDescent="0.4">
      <c r="A2690" s="454"/>
      <c r="B2690" s="987"/>
      <c r="C2690" s="86"/>
      <c r="D2690" s="471"/>
      <c r="E2690" s="472"/>
      <c r="F2690" s="998">
        <f t="shared" si="39"/>
        <v>0</v>
      </c>
      <c r="G2690" s="203"/>
      <c r="H2690" s="453"/>
      <c r="I2690" s="717"/>
      <c r="J2690" s="460"/>
    </row>
    <row r="2691" spans="1:10" ht="15" hidden="1" thickBot="1" x14ac:dyDescent="0.4">
      <c r="A2691" s="454"/>
      <c r="B2691" s="987"/>
      <c r="C2691" s="86"/>
      <c r="D2691" s="471"/>
      <c r="E2691" s="472"/>
      <c r="F2691" s="998">
        <f t="shared" si="39"/>
        <v>0</v>
      </c>
      <c r="G2691" s="203"/>
      <c r="H2691" s="453"/>
      <c r="I2691" s="717"/>
      <c r="J2691" s="460"/>
    </row>
    <row r="2692" spans="1:10" ht="15" hidden="1" thickBot="1" x14ac:dyDescent="0.4">
      <c r="A2692" s="454"/>
      <c r="B2692" s="987"/>
      <c r="C2692" s="86"/>
      <c r="D2692" s="471"/>
      <c r="E2692" s="472"/>
      <c r="F2692" s="998">
        <f t="shared" si="39"/>
        <v>0</v>
      </c>
      <c r="G2692" s="203"/>
      <c r="H2692" s="453"/>
      <c r="I2692" s="717"/>
      <c r="J2692" s="460"/>
    </row>
    <row r="2693" spans="1:10" ht="15" hidden="1" thickBot="1" x14ac:dyDescent="0.4">
      <c r="A2693" s="454"/>
      <c r="B2693" s="987"/>
      <c r="C2693" s="86"/>
      <c r="D2693" s="471"/>
      <c r="E2693" s="472"/>
      <c r="F2693" s="998">
        <f t="shared" si="39"/>
        <v>0</v>
      </c>
      <c r="G2693" s="203"/>
      <c r="H2693" s="453"/>
      <c r="I2693" s="717"/>
      <c r="J2693" s="460"/>
    </row>
    <row r="2694" spans="1:10" ht="15" hidden="1" thickBot="1" x14ac:dyDescent="0.4">
      <c r="A2694" s="454"/>
      <c r="B2694" s="987"/>
      <c r="C2694" s="86"/>
      <c r="D2694" s="471"/>
      <c r="E2694" s="472"/>
      <c r="F2694" s="998">
        <f t="shared" si="39"/>
        <v>0</v>
      </c>
      <c r="G2694" s="203"/>
      <c r="H2694" s="453"/>
      <c r="I2694" s="717"/>
      <c r="J2694" s="460"/>
    </row>
    <row r="2695" spans="1:10" ht="15" hidden="1" thickBot="1" x14ac:dyDescent="0.4">
      <c r="A2695" s="454"/>
      <c r="B2695" s="987"/>
      <c r="C2695" s="86"/>
      <c r="D2695" s="471"/>
      <c r="E2695" s="472"/>
      <c r="F2695" s="998">
        <f t="shared" si="39"/>
        <v>0</v>
      </c>
      <c r="G2695" s="203"/>
      <c r="H2695" s="453"/>
      <c r="I2695" s="717"/>
      <c r="J2695" s="460"/>
    </row>
    <row r="2696" spans="1:10" ht="15" hidden="1" thickBot="1" x14ac:dyDescent="0.4">
      <c r="A2696" s="454"/>
      <c r="B2696" s="987"/>
      <c r="C2696" s="86"/>
      <c r="D2696" s="471"/>
      <c r="E2696" s="472"/>
      <c r="F2696" s="998">
        <f t="shared" si="39"/>
        <v>0</v>
      </c>
      <c r="G2696" s="203"/>
      <c r="H2696" s="453"/>
      <c r="I2696" s="717"/>
      <c r="J2696" s="460"/>
    </row>
    <row r="2697" spans="1:10" ht="15" hidden="1" thickBot="1" x14ac:dyDescent="0.4">
      <c r="A2697" s="454"/>
      <c r="B2697" s="987"/>
      <c r="C2697" s="86"/>
      <c r="D2697" s="471"/>
      <c r="E2697" s="472"/>
      <c r="F2697" s="998">
        <f t="shared" si="39"/>
        <v>0</v>
      </c>
      <c r="G2697" s="203"/>
      <c r="H2697" s="453"/>
      <c r="I2697" s="717"/>
      <c r="J2697" s="460"/>
    </row>
    <row r="2698" spans="1:10" ht="15" hidden="1" thickBot="1" x14ac:dyDescent="0.4">
      <c r="A2698" s="454"/>
      <c r="B2698" s="987"/>
      <c r="C2698" s="86"/>
      <c r="D2698" s="471"/>
      <c r="E2698" s="472"/>
      <c r="F2698" s="998">
        <f t="shared" si="39"/>
        <v>0</v>
      </c>
      <c r="G2698" s="203"/>
      <c r="H2698" s="453"/>
      <c r="I2698" s="717"/>
      <c r="J2698" s="460"/>
    </row>
    <row r="2699" spans="1:10" ht="15" hidden="1" thickBot="1" x14ac:dyDescent="0.4">
      <c r="A2699" s="454"/>
      <c r="B2699" s="987"/>
      <c r="C2699" s="86"/>
      <c r="D2699" s="471"/>
      <c r="E2699" s="472"/>
      <c r="F2699" s="998">
        <f t="shared" si="39"/>
        <v>0</v>
      </c>
      <c r="G2699" s="203"/>
      <c r="H2699" s="453"/>
      <c r="I2699" s="717"/>
      <c r="J2699" s="460"/>
    </row>
    <row r="2700" spans="1:10" ht="15" hidden="1" thickBot="1" x14ac:dyDescent="0.4">
      <c r="A2700" s="454"/>
      <c r="B2700" s="987"/>
      <c r="C2700" s="86"/>
      <c r="D2700" s="471"/>
      <c r="E2700" s="472"/>
      <c r="F2700" s="998">
        <f t="shared" si="39"/>
        <v>0</v>
      </c>
      <c r="G2700" s="203"/>
      <c r="H2700" s="453"/>
      <c r="I2700" s="717"/>
      <c r="J2700" s="460"/>
    </row>
    <row r="2701" spans="1:10" ht="15" hidden="1" thickBot="1" x14ac:dyDescent="0.4">
      <c r="A2701" s="454"/>
      <c r="B2701" s="987"/>
      <c r="C2701" s="86"/>
      <c r="D2701" s="471"/>
      <c r="E2701" s="472"/>
      <c r="F2701" s="998">
        <f t="shared" si="39"/>
        <v>0</v>
      </c>
      <c r="G2701" s="203"/>
      <c r="H2701" s="453"/>
      <c r="I2701" s="717"/>
      <c r="J2701" s="460"/>
    </row>
    <row r="2702" spans="1:10" ht="15" hidden="1" thickBot="1" x14ac:dyDescent="0.4">
      <c r="A2702" s="454"/>
      <c r="B2702" s="987"/>
      <c r="C2702" s="86"/>
      <c r="D2702" s="471"/>
      <c r="E2702" s="472"/>
      <c r="F2702" s="998">
        <f t="shared" si="39"/>
        <v>0</v>
      </c>
      <c r="G2702" s="203"/>
      <c r="H2702" s="453"/>
      <c r="I2702" s="717"/>
      <c r="J2702" s="460"/>
    </row>
    <row r="2703" spans="1:10" ht="15" hidden="1" thickBot="1" x14ac:dyDescent="0.4">
      <c r="A2703" s="454"/>
      <c r="B2703" s="987"/>
      <c r="C2703" s="86"/>
      <c r="D2703" s="471"/>
      <c r="E2703" s="472"/>
      <c r="F2703" s="998">
        <f t="shared" si="39"/>
        <v>0</v>
      </c>
      <c r="G2703" s="203"/>
      <c r="H2703" s="453"/>
      <c r="I2703" s="717"/>
      <c r="J2703" s="460"/>
    </row>
    <row r="2704" spans="1:10" ht="15" hidden="1" thickBot="1" x14ac:dyDescent="0.4">
      <c r="A2704" s="454"/>
      <c r="B2704" s="987"/>
      <c r="C2704" s="86"/>
      <c r="D2704" s="471"/>
      <c r="E2704" s="472"/>
      <c r="F2704" s="998">
        <f t="shared" si="39"/>
        <v>0</v>
      </c>
      <c r="G2704" s="203"/>
      <c r="H2704" s="453"/>
      <c r="I2704" s="717"/>
      <c r="J2704" s="460"/>
    </row>
    <row r="2705" spans="1:10" ht="15" hidden="1" thickBot="1" x14ac:dyDescent="0.4">
      <c r="A2705" s="454"/>
      <c r="B2705" s="987"/>
      <c r="C2705" s="86"/>
      <c r="D2705" s="471"/>
      <c r="E2705" s="472"/>
      <c r="F2705" s="998">
        <f t="shared" si="39"/>
        <v>0</v>
      </c>
      <c r="G2705" s="203"/>
      <c r="H2705" s="453"/>
      <c r="I2705" s="717"/>
      <c r="J2705" s="460"/>
    </row>
    <row r="2706" spans="1:10" ht="15" hidden="1" thickBot="1" x14ac:dyDescent="0.4">
      <c r="A2706" s="454"/>
      <c r="B2706" s="987"/>
      <c r="C2706" s="86"/>
      <c r="D2706" s="471"/>
      <c r="E2706" s="472"/>
      <c r="F2706" s="998">
        <f t="shared" si="39"/>
        <v>0</v>
      </c>
      <c r="G2706" s="203"/>
      <c r="H2706" s="453"/>
      <c r="I2706" s="717"/>
      <c r="J2706" s="460"/>
    </row>
    <row r="2707" spans="1:10" ht="15" hidden="1" thickBot="1" x14ac:dyDescent="0.4">
      <c r="A2707" s="454"/>
      <c r="B2707" s="987"/>
      <c r="C2707" s="86"/>
      <c r="D2707" s="471"/>
      <c r="E2707" s="472"/>
      <c r="F2707" s="998">
        <f t="shared" si="39"/>
        <v>0</v>
      </c>
      <c r="G2707" s="203"/>
      <c r="H2707" s="453"/>
      <c r="I2707" s="717"/>
      <c r="J2707" s="460"/>
    </row>
    <row r="2708" spans="1:10" ht="15" hidden="1" thickBot="1" x14ac:dyDescent="0.4">
      <c r="A2708" s="454"/>
      <c r="B2708" s="987"/>
      <c r="C2708" s="86"/>
      <c r="D2708" s="471"/>
      <c r="E2708" s="472"/>
      <c r="F2708" s="998">
        <f t="shared" si="39"/>
        <v>0</v>
      </c>
      <c r="G2708" s="203"/>
      <c r="H2708" s="453"/>
      <c r="I2708" s="717"/>
      <c r="J2708" s="460"/>
    </row>
    <row r="2709" spans="1:10" ht="15" hidden="1" thickBot="1" x14ac:dyDescent="0.4">
      <c r="A2709" s="454"/>
      <c r="B2709" s="987"/>
      <c r="C2709" s="86"/>
      <c r="D2709" s="471"/>
      <c r="E2709" s="472"/>
      <c r="F2709" s="998">
        <f t="shared" si="39"/>
        <v>0</v>
      </c>
      <c r="G2709" s="203"/>
      <c r="H2709" s="453"/>
      <c r="I2709" s="717"/>
      <c r="J2709" s="460"/>
    </row>
    <row r="2710" spans="1:10" ht="15" hidden="1" thickBot="1" x14ac:dyDescent="0.4">
      <c r="A2710" s="454"/>
      <c r="B2710" s="987"/>
      <c r="C2710" s="86"/>
      <c r="D2710" s="471"/>
      <c r="E2710" s="472"/>
      <c r="F2710" s="998">
        <f t="shared" si="39"/>
        <v>0</v>
      </c>
      <c r="G2710" s="203"/>
      <c r="H2710" s="453"/>
      <c r="I2710" s="717"/>
      <c r="J2710" s="460"/>
    </row>
    <row r="2711" spans="1:10" ht="15" hidden="1" thickBot="1" x14ac:dyDescent="0.4">
      <c r="A2711" s="454"/>
      <c r="B2711" s="987"/>
      <c r="C2711" s="86"/>
      <c r="D2711" s="471"/>
      <c r="E2711" s="472"/>
      <c r="F2711" s="998">
        <f t="shared" si="39"/>
        <v>0</v>
      </c>
      <c r="G2711" s="203"/>
      <c r="H2711" s="453"/>
      <c r="I2711" s="717"/>
      <c r="J2711" s="460"/>
    </row>
    <row r="2712" spans="1:10" ht="15" hidden="1" thickBot="1" x14ac:dyDescent="0.4">
      <c r="A2712" s="454"/>
      <c r="B2712" s="987"/>
      <c r="C2712" s="86"/>
      <c r="D2712" s="471"/>
      <c r="E2712" s="472"/>
      <c r="F2712" s="998">
        <f t="shared" si="39"/>
        <v>0</v>
      </c>
      <c r="G2712" s="203"/>
      <c r="H2712" s="453"/>
      <c r="I2712" s="717"/>
      <c r="J2712" s="460"/>
    </row>
    <row r="2713" spans="1:10" ht="15" hidden="1" thickBot="1" x14ac:dyDescent="0.4">
      <c r="A2713" s="454"/>
      <c r="B2713" s="987"/>
      <c r="C2713" s="86"/>
      <c r="D2713" s="471"/>
      <c r="E2713" s="472"/>
      <c r="F2713" s="998">
        <f t="shared" si="39"/>
        <v>0</v>
      </c>
      <c r="G2713" s="203"/>
      <c r="H2713" s="453"/>
      <c r="I2713" s="717"/>
      <c r="J2713" s="460"/>
    </row>
    <row r="2714" spans="1:10" ht="15" hidden="1" thickBot="1" x14ac:dyDescent="0.4">
      <c r="A2714" s="454"/>
      <c r="B2714" s="987"/>
      <c r="C2714" s="86"/>
      <c r="D2714" s="471"/>
      <c r="E2714" s="472"/>
      <c r="F2714" s="998">
        <f t="shared" si="39"/>
        <v>0</v>
      </c>
      <c r="G2714" s="203"/>
      <c r="H2714" s="453"/>
      <c r="I2714" s="717"/>
      <c r="J2714" s="460"/>
    </row>
    <row r="2715" spans="1:10" ht="15" hidden="1" thickBot="1" x14ac:dyDescent="0.4">
      <c r="A2715" s="454"/>
      <c r="B2715" s="987"/>
      <c r="C2715" s="86"/>
      <c r="D2715" s="471"/>
      <c r="E2715" s="472"/>
      <c r="F2715" s="998">
        <f t="shared" si="39"/>
        <v>0</v>
      </c>
      <c r="G2715" s="203"/>
      <c r="H2715" s="453"/>
      <c r="I2715" s="717"/>
      <c r="J2715" s="460"/>
    </row>
    <row r="2716" spans="1:10" ht="15" hidden="1" thickBot="1" x14ac:dyDescent="0.4">
      <c r="A2716" s="454"/>
      <c r="B2716" s="987"/>
      <c r="C2716" s="86"/>
      <c r="D2716" s="471"/>
      <c r="E2716" s="472"/>
      <c r="F2716" s="998">
        <f t="shared" si="39"/>
        <v>0</v>
      </c>
      <c r="G2716" s="203"/>
      <c r="H2716" s="453"/>
      <c r="I2716" s="717"/>
      <c r="J2716" s="460"/>
    </row>
    <row r="2717" spans="1:10" ht="15" hidden="1" thickBot="1" x14ac:dyDescent="0.4">
      <c r="A2717" s="454"/>
      <c r="B2717" s="987"/>
      <c r="C2717" s="86"/>
      <c r="D2717" s="471"/>
      <c r="E2717" s="472"/>
      <c r="F2717" s="998">
        <f t="shared" si="39"/>
        <v>0</v>
      </c>
      <c r="G2717" s="203"/>
      <c r="H2717" s="453"/>
      <c r="I2717" s="717"/>
      <c r="J2717" s="460"/>
    </row>
    <row r="2718" spans="1:10" ht="15" hidden="1" thickBot="1" x14ac:dyDescent="0.4">
      <c r="A2718" s="454"/>
      <c r="B2718" s="987"/>
      <c r="C2718" s="86"/>
      <c r="D2718" s="471"/>
      <c r="E2718" s="472"/>
      <c r="F2718" s="998">
        <f t="shared" si="39"/>
        <v>0</v>
      </c>
      <c r="G2718" s="203"/>
      <c r="H2718" s="453"/>
      <c r="I2718" s="717"/>
      <c r="J2718" s="460"/>
    </row>
    <row r="2719" spans="1:10" ht="15" hidden="1" thickBot="1" x14ac:dyDescent="0.4">
      <c r="A2719" s="454"/>
      <c r="B2719" s="987"/>
      <c r="C2719" s="86"/>
      <c r="D2719" s="471"/>
      <c r="E2719" s="472"/>
      <c r="F2719" s="998">
        <f t="shared" si="39"/>
        <v>0</v>
      </c>
      <c r="G2719" s="203"/>
      <c r="H2719" s="453"/>
      <c r="I2719" s="717"/>
      <c r="J2719" s="460"/>
    </row>
    <row r="2720" spans="1:10" ht="15" hidden="1" thickBot="1" x14ac:dyDescent="0.4">
      <c r="A2720" s="454"/>
      <c r="B2720" s="987"/>
      <c r="C2720" s="86"/>
      <c r="D2720" s="471"/>
      <c r="E2720" s="472"/>
      <c r="F2720" s="998">
        <f t="shared" si="39"/>
        <v>0</v>
      </c>
      <c r="G2720" s="203"/>
      <c r="H2720" s="453"/>
      <c r="I2720" s="717"/>
      <c r="J2720" s="460"/>
    </row>
    <row r="2721" spans="1:10" ht="15" hidden="1" thickBot="1" x14ac:dyDescent="0.4">
      <c r="A2721" s="454"/>
      <c r="B2721" s="987"/>
      <c r="C2721" s="86"/>
      <c r="D2721" s="471"/>
      <c r="E2721" s="472"/>
      <c r="F2721" s="998">
        <f t="shared" si="39"/>
        <v>0</v>
      </c>
      <c r="G2721" s="203"/>
      <c r="H2721" s="453"/>
      <c r="I2721" s="717"/>
      <c r="J2721" s="460"/>
    </row>
    <row r="2722" spans="1:10" ht="15" hidden="1" thickBot="1" x14ac:dyDescent="0.4">
      <c r="A2722" s="454"/>
      <c r="B2722" s="987"/>
      <c r="C2722" s="86"/>
      <c r="D2722" s="471"/>
      <c r="E2722" s="472"/>
      <c r="F2722" s="998">
        <f t="shared" si="39"/>
        <v>0</v>
      </c>
      <c r="G2722" s="203"/>
      <c r="H2722" s="453"/>
      <c r="I2722" s="717"/>
      <c r="J2722" s="460"/>
    </row>
    <row r="2723" spans="1:10" ht="15" hidden="1" thickBot="1" x14ac:dyDescent="0.4">
      <c r="A2723" s="454"/>
      <c r="B2723" s="987"/>
      <c r="C2723" s="86"/>
      <c r="D2723" s="471"/>
      <c r="E2723" s="472"/>
      <c r="F2723" s="998">
        <f t="shared" si="39"/>
        <v>0</v>
      </c>
      <c r="G2723" s="203"/>
      <c r="H2723" s="453"/>
      <c r="I2723" s="717"/>
      <c r="J2723" s="460"/>
    </row>
    <row r="2724" spans="1:10" ht="15" hidden="1" thickBot="1" x14ac:dyDescent="0.4">
      <c r="A2724" s="454"/>
      <c r="B2724" s="987"/>
      <c r="C2724" s="86"/>
      <c r="D2724" s="471"/>
      <c r="E2724" s="472"/>
      <c r="F2724" s="998">
        <f t="shared" si="39"/>
        <v>0</v>
      </c>
      <c r="G2724" s="203"/>
      <c r="H2724" s="453"/>
      <c r="I2724" s="717"/>
      <c r="J2724" s="460"/>
    </row>
    <row r="2725" spans="1:10" ht="15" hidden="1" thickBot="1" x14ac:dyDescent="0.4">
      <c r="A2725" s="454"/>
      <c r="B2725" s="987"/>
      <c r="C2725" s="86"/>
      <c r="D2725" s="471"/>
      <c r="E2725" s="472"/>
      <c r="F2725" s="998">
        <f t="shared" si="39"/>
        <v>0</v>
      </c>
      <c r="G2725" s="203"/>
      <c r="H2725" s="453"/>
      <c r="I2725" s="717"/>
      <c r="J2725" s="460"/>
    </row>
    <row r="2726" spans="1:10" ht="15" hidden="1" thickBot="1" x14ac:dyDescent="0.4">
      <c r="A2726" s="454"/>
      <c r="B2726" s="987"/>
      <c r="C2726" s="86"/>
      <c r="D2726" s="471"/>
      <c r="E2726" s="472"/>
      <c r="F2726" s="998">
        <f t="shared" si="39"/>
        <v>0</v>
      </c>
      <c r="G2726" s="203"/>
      <c r="H2726" s="453"/>
      <c r="I2726" s="717"/>
      <c r="J2726" s="460"/>
    </row>
    <row r="2727" spans="1:10" ht="15" hidden="1" thickBot="1" x14ac:dyDescent="0.4">
      <c r="A2727" s="454"/>
      <c r="B2727" s="987"/>
      <c r="C2727" s="86"/>
      <c r="D2727" s="471"/>
      <c r="E2727" s="472"/>
      <c r="F2727" s="998">
        <f t="shared" si="39"/>
        <v>0</v>
      </c>
      <c r="G2727" s="203"/>
      <c r="H2727" s="453"/>
      <c r="I2727" s="717"/>
      <c r="J2727" s="460"/>
    </row>
    <row r="2728" spans="1:10" ht="15" hidden="1" thickBot="1" x14ac:dyDescent="0.4">
      <c r="A2728" s="454"/>
      <c r="B2728" s="987"/>
      <c r="C2728" s="86"/>
      <c r="D2728" s="471"/>
      <c r="E2728" s="472"/>
      <c r="F2728" s="998">
        <f t="shared" si="39"/>
        <v>0</v>
      </c>
      <c r="G2728" s="203"/>
      <c r="H2728" s="453"/>
      <c r="I2728" s="717"/>
      <c r="J2728" s="460"/>
    </row>
    <row r="2729" spans="1:10" ht="15" hidden="1" thickBot="1" x14ac:dyDescent="0.4">
      <c r="A2729" s="454"/>
      <c r="B2729" s="987"/>
      <c r="C2729" s="86"/>
      <c r="D2729" s="471"/>
      <c r="E2729" s="472"/>
      <c r="F2729" s="998">
        <f t="shared" si="39"/>
        <v>0</v>
      </c>
      <c r="G2729" s="203"/>
      <c r="H2729" s="453"/>
      <c r="I2729" s="717"/>
      <c r="J2729" s="460"/>
    </row>
    <row r="2730" spans="1:10" ht="15" hidden="1" thickBot="1" x14ac:dyDescent="0.4">
      <c r="A2730" s="454"/>
      <c r="B2730" s="987"/>
      <c r="C2730" s="86"/>
      <c r="D2730" s="471"/>
      <c r="E2730" s="472"/>
      <c r="F2730" s="998">
        <f t="shared" si="39"/>
        <v>0</v>
      </c>
      <c r="G2730" s="203"/>
      <c r="H2730" s="453"/>
      <c r="I2730" s="717"/>
      <c r="J2730" s="460"/>
    </row>
    <row r="2731" spans="1:10" ht="15" hidden="1" thickBot="1" x14ac:dyDescent="0.4">
      <c r="A2731" s="454"/>
      <c r="B2731" s="987"/>
      <c r="C2731" s="86"/>
      <c r="D2731" s="471"/>
      <c r="E2731" s="472"/>
      <c r="F2731" s="998">
        <f t="shared" si="39"/>
        <v>0</v>
      </c>
      <c r="G2731" s="203"/>
      <c r="H2731" s="453"/>
      <c r="I2731" s="717"/>
      <c r="J2731" s="460"/>
    </row>
    <row r="2732" spans="1:10" ht="15" hidden="1" thickBot="1" x14ac:dyDescent="0.4">
      <c r="A2732" s="454"/>
      <c r="B2732" s="987"/>
      <c r="C2732" s="86"/>
      <c r="D2732" s="471"/>
      <c r="E2732" s="472"/>
      <c r="F2732" s="998">
        <f t="shared" si="39"/>
        <v>0</v>
      </c>
      <c r="G2732" s="203"/>
      <c r="H2732" s="453"/>
      <c r="I2732" s="717"/>
      <c r="J2732" s="460"/>
    </row>
    <row r="2733" spans="1:10" ht="15" hidden="1" thickBot="1" x14ac:dyDescent="0.4">
      <c r="A2733" s="454"/>
      <c r="B2733" s="987"/>
      <c r="C2733" s="86"/>
      <c r="D2733" s="471"/>
      <c r="E2733" s="472"/>
      <c r="F2733" s="998">
        <f t="shared" si="39"/>
        <v>0</v>
      </c>
      <c r="G2733" s="203"/>
      <c r="H2733" s="453"/>
      <c r="I2733" s="717"/>
      <c r="J2733" s="460"/>
    </row>
    <row r="2734" spans="1:10" ht="15" hidden="1" thickBot="1" x14ac:dyDescent="0.4">
      <c r="A2734" s="454"/>
      <c r="B2734" s="987"/>
      <c r="C2734" s="86"/>
      <c r="D2734" s="471"/>
      <c r="E2734" s="472"/>
      <c r="F2734" s="998">
        <f t="shared" si="39"/>
        <v>0</v>
      </c>
      <c r="G2734" s="203"/>
      <c r="H2734" s="453"/>
      <c r="I2734" s="717"/>
      <c r="J2734" s="460"/>
    </row>
    <row r="2735" spans="1:10" ht="15" hidden="1" thickBot="1" x14ac:dyDescent="0.4">
      <c r="A2735" s="454"/>
      <c r="B2735" s="987"/>
      <c r="C2735" s="86"/>
      <c r="D2735" s="471"/>
      <c r="E2735" s="472"/>
      <c r="F2735" s="998">
        <f t="shared" si="39"/>
        <v>0</v>
      </c>
      <c r="G2735" s="203"/>
      <c r="H2735" s="453"/>
      <c r="I2735" s="717"/>
      <c r="J2735" s="460"/>
    </row>
    <row r="2736" spans="1:10" ht="15" hidden="1" thickBot="1" x14ac:dyDescent="0.4">
      <c r="A2736" s="454"/>
      <c r="B2736" s="987"/>
      <c r="C2736" s="86"/>
      <c r="D2736" s="471"/>
      <c r="E2736" s="472"/>
      <c r="F2736" s="998">
        <f t="shared" si="39"/>
        <v>0</v>
      </c>
      <c r="G2736" s="203"/>
      <c r="H2736" s="453"/>
      <c r="I2736" s="717"/>
      <c r="J2736" s="460"/>
    </row>
    <row r="2737" spans="1:10" ht="15" hidden="1" thickBot="1" x14ac:dyDescent="0.4">
      <c r="A2737" s="454"/>
      <c r="B2737" s="987"/>
      <c r="C2737" s="86"/>
      <c r="D2737" s="471"/>
      <c r="E2737" s="472"/>
      <c r="F2737" s="998">
        <f t="shared" si="39"/>
        <v>0</v>
      </c>
      <c r="G2737" s="203"/>
      <c r="H2737" s="453"/>
      <c r="I2737" s="717"/>
      <c r="J2737" s="460"/>
    </row>
    <row r="2738" spans="1:10" ht="15" hidden="1" thickBot="1" x14ac:dyDescent="0.4">
      <c r="A2738" s="454"/>
      <c r="B2738" s="987"/>
      <c r="C2738" s="86"/>
      <c r="D2738" s="471"/>
      <c r="E2738" s="472"/>
      <c r="F2738" s="998">
        <f t="shared" si="39"/>
        <v>0</v>
      </c>
      <c r="G2738" s="203"/>
      <c r="H2738" s="453"/>
      <c r="I2738" s="717"/>
      <c r="J2738" s="460"/>
    </row>
    <row r="2739" spans="1:10" ht="15" hidden="1" thickBot="1" x14ac:dyDescent="0.4">
      <c r="A2739" s="454"/>
      <c r="B2739" s="987"/>
      <c r="C2739" s="86"/>
      <c r="D2739" s="471"/>
      <c r="E2739" s="472"/>
      <c r="F2739" s="998">
        <f t="shared" si="39"/>
        <v>0</v>
      </c>
      <c r="G2739" s="203"/>
      <c r="H2739" s="453"/>
      <c r="I2739" s="717"/>
      <c r="J2739" s="460"/>
    </row>
    <row r="2740" spans="1:10" ht="15" hidden="1" thickBot="1" x14ac:dyDescent="0.4">
      <c r="A2740" s="454"/>
      <c r="B2740" s="987"/>
      <c r="C2740" s="86"/>
      <c r="D2740" s="471"/>
      <c r="E2740" s="472"/>
      <c r="F2740" s="998">
        <f>D2740+E2740</f>
        <v>0</v>
      </c>
      <c r="G2740" s="203"/>
      <c r="H2740" s="453"/>
      <c r="I2740" s="717"/>
      <c r="J2740" s="460"/>
    </row>
    <row r="2741" spans="1:10" ht="15" hidden="1" thickBot="1" x14ac:dyDescent="0.4">
      <c r="A2741" s="454"/>
      <c r="B2741" s="987"/>
      <c r="C2741" s="86"/>
      <c r="D2741" s="471"/>
      <c r="E2741" s="472"/>
      <c r="F2741" s="998">
        <f>D2741+E2741</f>
        <v>0</v>
      </c>
      <c r="G2741" s="203"/>
      <c r="H2741" s="453"/>
      <c r="I2741" s="717"/>
      <c r="J2741" s="460"/>
    </row>
    <row r="2742" spans="1:10" ht="15" hidden="1" thickBot="1" x14ac:dyDescent="0.4">
      <c r="A2742" s="454"/>
      <c r="B2742" s="987"/>
      <c r="C2742" s="86"/>
      <c r="D2742" s="471"/>
      <c r="E2742" s="472"/>
      <c r="F2742" s="998">
        <f>D2742+E2742</f>
        <v>0</v>
      </c>
      <c r="G2742" s="203"/>
      <c r="H2742" s="453"/>
      <c r="I2742" s="717"/>
      <c r="J2742" s="460"/>
    </row>
    <row r="2743" spans="1:10" ht="15" hidden="1" thickBot="1" x14ac:dyDescent="0.4">
      <c r="A2743" s="454"/>
      <c r="B2743" s="987"/>
      <c r="C2743" s="470"/>
      <c r="D2743" s="471"/>
      <c r="E2743" s="472"/>
      <c r="F2743" s="998">
        <f>D2743+E2743</f>
        <v>0</v>
      </c>
      <c r="G2743" s="203"/>
      <c r="H2743" s="453"/>
      <c r="I2743" s="717"/>
      <c r="J2743" s="448"/>
    </row>
    <row r="2744" spans="1:10" ht="15" customHeight="1" x14ac:dyDescent="0.35">
      <c r="A2744" s="454"/>
      <c r="B2744" s="2342" t="s">
        <v>24</v>
      </c>
      <c r="C2744" s="2343" t="s">
        <v>1184</v>
      </c>
      <c r="D2744" s="2345">
        <f>SUM(D2746:D2752)</f>
        <v>0</v>
      </c>
      <c r="E2744" s="2347">
        <f>SUM(E2746:E2752)</f>
        <v>0</v>
      </c>
      <c r="F2744" s="2349">
        <f>D2744+E2744</f>
        <v>0</v>
      </c>
      <c r="G2744" s="203"/>
      <c r="H2744" s="453" t="s">
        <v>978</v>
      </c>
      <c r="I2744" s="2350">
        <f>Form3!G67+Form3!H67</f>
        <v>0</v>
      </c>
      <c r="J2744" s="448"/>
    </row>
    <row r="2745" spans="1:10" ht="15" customHeight="1" thickBot="1" x14ac:dyDescent="0.4">
      <c r="A2745" s="454"/>
      <c r="B2745" s="2342"/>
      <c r="C2745" s="2344"/>
      <c r="D2745" s="2346"/>
      <c r="E2745" s="2348"/>
      <c r="F2745" s="2349"/>
      <c r="G2745" s="203"/>
      <c r="H2745" s="453"/>
      <c r="I2745" s="2351"/>
      <c r="J2745" s="448"/>
    </row>
    <row r="2746" spans="1:10" ht="15" customHeight="1" thickBot="1" x14ac:dyDescent="0.4">
      <c r="A2746" s="454"/>
      <c r="B2746" s="987"/>
      <c r="C2746" s="264" t="s">
        <v>1916</v>
      </c>
      <c r="D2746" s="933">
        <f>D2037+D1327+D8</f>
        <v>0</v>
      </c>
      <c r="E2746" s="933">
        <f>E2037+E1327+E8</f>
        <v>0</v>
      </c>
      <c r="F2746" s="910">
        <f>D2746+E2746</f>
        <v>0</v>
      </c>
      <c r="G2746" s="203"/>
      <c r="H2746" s="453" t="s">
        <v>978</v>
      </c>
      <c r="I2746" s="718">
        <f>Form3!G68+Form3!H68</f>
        <v>0</v>
      </c>
      <c r="J2746" s="448"/>
    </row>
    <row r="2747" spans="1:10" ht="15" customHeight="1" thickBot="1" x14ac:dyDescent="0.4">
      <c r="A2747" s="454"/>
      <c r="B2747" s="987"/>
      <c r="C2747" s="338" t="s">
        <v>1915</v>
      </c>
      <c r="D2747" s="933">
        <f>D1428+D2138+D718+D109</f>
        <v>0</v>
      </c>
      <c r="E2747" s="933">
        <f>E1428+E2138+E718+E109</f>
        <v>0</v>
      </c>
      <c r="F2747" s="997">
        <f t="shared" ref="F2747:F2752" si="40">SUM(D2747:E2747)</f>
        <v>0</v>
      </c>
      <c r="G2747" s="203"/>
      <c r="H2747" s="453" t="s">
        <v>978</v>
      </c>
      <c r="I2747" s="718">
        <f>Form3!G69+Form3!H69</f>
        <v>0</v>
      </c>
      <c r="J2747" s="448"/>
    </row>
    <row r="2748" spans="1:10" ht="15" customHeight="1" thickBot="1" x14ac:dyDescent="0.4">
      <c r="A2748" s="454"/>
      <c r="B2748" s="987"/>
      <c r="C2748" s="264" t="s">
        <v>1918</v>
      </c>
      <c r="D2748" s="933">
        <f>D1529+D2239+D819+D210</f>
        <v>0</v>
      </c>
      <c r="E2748" s="933">
        <f>E1529+E2239+E819+E210</f>
        <v>0</v>
      </c>
      <c r="F2748" s="997">
        <f t="shared" si="40"/>
        <v>0</v>
      </c>
      <c r="G2748" s="203"/>
      <c r="H2748" s="453" t="s">
        <v>978</v>
      </c>
      <c r="I2748" s="718">
        <f>Form3!G70+Form3!H70</f>
        <v>0</v>
      </c>
      <c r="J2748" s="448"/>
    </row>
    <row r="2749" spans="1:10" ht="15" customHeight="1" thickBot="1" x14ac:dyDescent="0.4">
      <c r="A2749" s="454"/>
      <c r="B2749" s="987"/>
      <c r="C2749" s="264" t="s">
        <v>1917</v>
      </c>
      <c r="D2749" s="933">
        <f>D1630+D2340+D920+D311</f>
        <v>0</v>
      </c>
      <c r="E2749" s="933">
        <f>E1630+E2340+E920+E311</f>
        <v>0</v>
      </c>
      <c r="F2749" s="997">
        <f t="shared" si="40"/>
        <v>0</v>
      </c>
      <c r="G2749" s="203"/>
      <c r="H2749" s="453" t="s">
        <v>978</v>
      </c>
      <c r="I2749" s="718">
        <f>Form3!G71+Form3!H71</f>
        <v>0</v>
      </c>
      <c r="J2749" s="448"/>
    </row>
    <row r="2750" spans="1:10" ht="15" customHeight="1" thickBot="1" x14ac:dyDescent="0.4">
      <c r="A2750" s="454"/>
      <c r="B2750" s="987"/>
      <c r="C2750" s="264" t="s">
        <v>1914</v>
      </c>
      <c r="D2750" s="933">
        <f>D1731+D2441+D1021+D412</f>
        <v>0</v>
      </c>
      <c r="E2750" s="933">
        <f>E1731+E2441+E1021+E412</f>
        <v>0</v>
      </c>
      <c r="F2750" s="997">
        <f t="shared" si="40"/>
        <v>0</v>
      </c>
      <c r="G2750" s="203"/>
      <c r="H2750" s="453" t="s">
        <v>978</v>
      </c>
      <c r="I2750" s="718">
        <f>Form3!G72+Form3!H72</f>
        <v>0</v>
      </c>
      <c r="J2750" s="448"/>
    </row>
    <row r="2751" spans="1:10" ht="15" customHeight="1" thickBot="1" x14ac:dyDescent="0.4">
      <c r="A2751" s="454"/>
      <c r="B2751" s="987"/>
      <c r="C2751" s="264" t="s">
        <v>1913</v>
      </c>
      <c r="D2751" s="933">
        <f>D1832+D2542+D1122+D513</f>
        <v>0</v>
      </c>
      <c r="E2751" s="933">
        <f>E1832+E2542+E1122+E513</f>
        <v>0</v>
      </c>
      <c r="F2751" s="997">
        <f t="shared" si="40"/>
        <v>0</v>
      </c>
      <c r="G2751" s="203"/>
      <c r="H2751" s="453" t="s">
        <v>978</v>
      </c>
      <c r="I2751" s="718">
        <f>Form3!G73+Form3!H73</f>
        <v>0</v>
      </c>
      <c r="J2751" s="448"/>
    </row>
    <row r="2752" spans="1:10" ht="15" customHeight="1" thickBot="1" x14ac:dyDescent="0.4">
      <c r="A2752" s="454"/>
      <c r="B2752" s="987"/>
      <c r="C2752" s="335" t="s">
        <v>1180</v>
      </c>
      <c r="D2752" s="934">
        <f>D1933+D2643+D1223+D614</f>
        <v>0</v>
      </c>
      <c r="E2752" s="934">
        <f>E1933+E2643+E1223+E614</f>
        <v>0</v>
      </c>
      <c r="F2752" s="999">
        <f t="shared" si="40"/>
        <v>0</v>
      </c>
      <c r="G2752" s="207"/>
      <c r="H2752" s="453" t="s">
        <v>978</v>
      </c>
      <c r="I2752" s="718">
        <f>Form3!G74+Form3!H74</f>
        <v>0</v>
      </c>
      <c r="J2752" s="448"/>
    </row>
    <row r="2753" spans="1:10" ht="15" customHeight="1" x14ac:dyDescent="0.35">
      <c r="A2753" s="454"/>
      <c r="B2753" s="989"/>
      <c r="C2753" s="2357" t="s">
        <v>1185</v>
      </c>
      <c r="D2753" s="2335" t="s">
        <v>917</v>
      </c>
      <c r="E2753" s="2337" t="s">
        <v>918</v>
      </c>
      <c r="F2753" s="2352" t="s">
        <v>97</v>
      </c>
      <c r="G2753" s="211"/>
      <c r="H2753" s="211"/>
      <c r="I2753" s="717"/>
      <c r="J2753" s="448"/>
    </row>
    <row r="2754" spans="1:10" ht="15" customHeight="1" thickBot="1" x14ac:dyDescent="0.4">
      <c r="A2754" s="454"/>
      <c r="B2754" s="990"/>
      <c r="C2754" s="2358"/>
      <c r="D2754" s="2336"/>
      <c r="E2754" s="2338"/>
      <c r="F2754" s="2352"/>
      <c r="G2754" s="203"/>
      <c r="H2754" s="211"/>
      <c r="I2754" s="717"/>
      <c r="J2754" s="448"/>
    </row>
    <row r="2755" spans="1:10" ht="15" customHeight="1" thickBot="1" x14ac:dyDescent="0.4">
      <c r="A2755" s="454"/>
      <c r="B2755" s="987" t="s">
        <v>1186</v>
      </c>
      <c r="C2755" s="481" t="s">
        <v>939</v>
      </c>
      <c r="D2755" s="932">
        <f>SUM(D2756:D2855)</f>
        <v>0</v>
      </c>
      <c r="E2755" s="932">
        <f>SUM(E2756:E2855)</f>
        <v>0</v>
      </c>
      <c r="F2755" s="910">
        <f>D2755+E2755</f>
        <v>0</v>
      </c>
      <c r="G2755" s="203"/>
      <c r="H2755" s="453" t="s">
        <v>1683</v>
      </c>
      <c r="I2755" s="718">
        <f>Form3!G20+Form3!H20</f>
        <v>0</v>
      </c>
      <c r="J2755" s="448"/>
    </row>
    <row r="2756" spans="1:10" ht="15" customHeight="1" x14ac:dyDescent="0.35">
      <c r="A2756" s="454"/>
      <c r="B2756" s="987"/>
      <c r="C2756" s="1502"/>
      <c r="D2756" s="601"/>
      <c r="E2756" s="602"/>
      <c r="F2756" s="910">
        <f t="shared" ref="F2756:F2819" si="41">D2756+E2756</f>
        <v>0</v>
      </c>
      <c r="G2756" s="203"/>
      <c r="H2756" s="453"/>
      <c r="I2756" s="717"/>
      <c r="J2756" s="448"/>
    </row>
    <row r="2757" spans="1:10" ht="15" customHeight="1" x14ac:dyDescent="0.35">
      <c r="A2757" s="454"/>
      <c r="B2757" s="987"/>
      <c r="C2757" s="1502"/>
      <c r="D2757" s="601"/>
      <c r="E2757" s="602"/>
      <c r="F2757" s="910">
        <f t="shared" si="41"/>
        <v>0</v>
      </c>
      <c r="G2757" s="203"/>
      <c r="H2757" s="453"/>
      <c r="I2757" s="717"/>
      <c r="J2757" s="448"/>
    </row>
    <row r="2758" spans="1:10" ht="15" customHeight="1" x14ac:dyDescent="0.35">
      <c r="A2758" s="454"/>
      <c r="B2758" s="987"/>
      <c r="C2758" s="1502"/>
      <c r="D2758" s="601"/>
      <c r="E2758" s="602"/>
      <c r="F2758" s="910">
        <f t="shared" si="41"/>
        <v>0</v>
      </c>
      <c r="G2758" s="203"/>
      <c r="H2758" s="453"/>
      <c r="I2758" s="717"/>
      <c r="J2758" s="448"/>
    </row>
    <row r="2759" spans="1:10" ht="15" customHeight="1" x14ac:dyDescent="0.35">
      <c r="A2759" s="454"/>
      <c r="B2759" s="987"/>
      <c r="C2759" s="1502"/>
      <c r="D2759" s="601"/>
      <c r="E2759" s="602"/>
      <c r="F2759" s="910">
        <f t="shared" si="41"/>
        <v>0</v>
      </c>
      <c r="G2759" s="203"/>
      <c r="H2759" s="453"/>
      <c r="I2759" s="717"/>
      <c r="J2759" s="448"/>
    </row>
    <row r="2760" spans="1:10" ht="15" customHeight="1" x14ac:dyDescent="0.35">
      <c r="A2760" s="454"/>
      <c r="B2760" s="987"/>
      <c r="C2760" s="1502"/>
      <c r="D2760" s="601"/>
      <c r="E2760" s="602"/>
      <c r="F2760" s="910">
        <f t="shared" si="41"/>
        <v>0</v>
      </c>
      <c r="G2760" s="203"/>
      <c r="H2760" s="453"/>
      <c r="I2760" s="717"/>
      <c r="J2760" s="448"/>
    </row>
    <row r="2761" spans="1:10" ht="15" customHeight="1" x14ac:dyDescent="0.35">
      <c r="A2761" s="454"/>
      <c r="B2761" s="987"/>
      <c r="C2761" s="1502"/>
      <c r="D2761" s="601"/>
      <c r="E2761" s="602"/>
      <c r="F2761" s="910">
        <f t="shared" si="41"/>
        <v>0</v>
      </c>
      <c r="G2761" s="203"/>
      <c r="H2761" s="453"/>
      <c r="I2761" s="717"/>
      <c r="J2761" s="448"/>
    </row>
    <row r="2762" spans="1:10" ht="15" customHeight="1" x14ac:dyDescent="0.35">
      <c r="A2762" s="454"/>
      <c r="B2762" s="987"/>
      <c r="C2762" s="1502"/>
      <c r="D2762" s="601"/>
      <c r="E2762" s="602"/>
      <c r="F2762" s="910">
        <f t="shared" si="41"/>
        <v>0</v>
      </c>
      <c r="G2762" s="203"/>
      <c r="H2762" s="453"/>
      <c r="I2762" s="717"/>
      <c r="J2762" s="448"/>
    </row>
    <row r="2763" spans="1:10" ht="15" customHeight="1" x14ac:dyDescent="0.35">
      <c r="A2763" s="454"/>
      <c r="B2763" s="987"/>
      <c r="C2763" s="1502"/>
      <c r="D2763" s="601"/>
      <c r="E2763" s="602"/>
      <c r="F2763" s="910">
        <f t="shared" si="41"/>
        <v>0</v>
      </c>
      <c r="G2763" s="203"/>
      <c r="H2763" s="453"/>
      <c r="I2763" s="717"/>
      <c r="J2763" s="448"/>
    </row>
    <row r="2764" spans="1:10" ht="15" customHeight="1" x14ac:dyDescent="0.35">
      <c r="A2764" s="454"/>
      <c r="B2764" s="987"/>
      <c r="C2764" s="1502"/>
      <c r="D2764" s="601"/>
      <c r="E2764" s="602"/>
      <c r="F2764" s="910">
        <f t="shared" si="41"/>
        <v>0</v>
      </c>
      <c r="G2764" s="203"/>
      <c r="H2764" s="453"/>
      <c r="I2764" s="717"/>
      <c r="J2764" s="448"/>
    </row>
    <row r="2765" spans="1:10" ht="15" customHeight="1" thickBot="1" x14ac:dyDescent="0.4">
      <c r="A2765" s="454"/>
      <c r="B2765" s="987"/>
      <c r="C2765" s="1502"/>
      <c r="D2765" s="601"/>
      <c r="E2765" s="602"/>
      <c r="F2765" s="910">
        <f t="shared" si="41"/>
        <v>0</v>
      </c>
      <c r="G2765" s="203"/>
      <c r="H2765" s="453"/>
      <c r="I2765" s="717"/>
      <c r="J2765" s="448"/>
    </row>
    <row r="2766" spans="1:10" ht="15" hidden="1" thickBot="1" x14ac:dyDescent="0.4">
      <c r="A2766" s="454"/>
      <c r="B2766" s="987"/>
      <c r="C2766" s="202"/>
      <c r="D2766" s="606"/>
      <c r="E2766" s="607"/>
      <c r="F2766" s="910">
        <f t="shared" si="41"/>
        <v>0</v>
      </c>
      <c r="G2766" s="203"/>
      <c r="H2766" s="453"/>
      <c r="I2766" s="717"/>
      <c r="J2766" s="448"/>
    </row>
    <row r="2767" spans="1:10" ht="15" hidden="1" thickBot="1" x14ac:dyDescent="0.4">
      <c r="A2767" s="454"/>
      <c r="B2767" s="987"/>
      <c r="C2767" s="202"/>
      <c r="D2767" s="606"/>
      <c r="E2767" s="607"/>
      <c r="F2767" s="910">
        <f t="shared" si="41"/>
        <v>0</v>
      </c>
      <c r="G2767" s="203"/>
      <c r="H2767" s="453"/>
      <c r="I2767" s="717"/>
      <c r="J2767" s="448"/>
    </row>
    <row r="2768" spans="1:10" ht="15" hidden="1" thickBot="1" x14ac:dyDescent="0.4">
      <c r="A2768" s="454"/>
      <c r="B2768" s="987"/>
      <c r="C2768" s="202"/>
      <c r="D2768" s="606"/>
      <c r="E2768" s="607"/>
      <c r="F2768" s="910">
        <f t="shared" si="41"/>
        <v>0</v>
      </c>
      <c r="G2768" s="203"/>
      <c r="H2768" s="453"/>
      <c r="I2768" s="717"/>
      <c r="J2768" s="448"/>
    </row>
    <row r="2769" spans="1:10" ht="15" hidden="1" thickBot="1" x14ac:dyDescent="0.4">
      <c r="A2769" s="454"/>
      <c r="B2769" s="987"/>
      <c r="C2769" s="202"/>
      <c r="D2769" s="606"/>
      <c r="E2769" s="607"/>
      <c r="F2769" s="910">
        <f t="shared" si="41"/>
        <v>0</v>
      </c>
      <c r="G2769" s="203"/>
      <c r="H2769" s="453"/>
      <c r="I2769" s="717"/>
      <c r="J2769" s="448"/>
    </row>
    <row r="2770" spans="1:10" ht="15" hidden="1" thickBot="1" x14ac:dyDescent="0.4">
      <c r="A2770" s="454"/>
      <c r="B2770" s="987"/>
      <c r="C2770" s="202"/>
      <c r="D2770" s="606"/>
      <c r="E2770" s="607"/>
      <c r="F2770" s="910">
        <f t="shared" si="41"/>
        <v>0</v>
      </c>
      <c r="G2770" s="203"/>
      <c r="H2770" s="453"/>
      <c r="I2770" s="717"/>
      <c r="J2770" s="448"/>
    </row>
    <row r="2771" spans="1:10" ht="15" hidden="1" thickBot="1" x14ac:dyDescent="0.4">
      <c r="A2771" s="454"/>
      <c r="B2771" s="987"/>
      <c r="C2771" s="202"/>
      <c r="D2771" s="606"/>
      <c r="E2771" s="607"/>
      <c r="F2771" s="910">
        <f t="shared" si="41"/>
        <v>0</v>
      </c>
      <c r="G2771" s="203"/>
      <c r="H2771" s="453"/>
      <c r="I2771" s="717"/>
      <c r="J2771" s="448"/>
    </row>
    <row r="2772" spans="1:10" ht="15" hidden="1" thickBot="1" x14ac:dyDescent="0.4">
      <c r="A2772" s="454"/>
      <c r="B2772" s="987"/>
      <c r="C2772" s="202"/>
      <c r="D2772" s="606"/>
      <c r="E2772" s="607"/>
      <c r="F2772" s="910">
        <f t="shared" si="41"/>
        <v>0</v>
      </c>
      <c r="G2772" s="203"/>
      <c r="H2772" s="453"/>
      <c r="I2772" s="717"/>
      <c r="J2772" s="448"/>
    </row>
    <row r="2773" spans="1:10" ht="15" hidden="1" thickBot="1" x14ac:dyDescent="0.4">
      <c r="A2773" s="454"/>
      <c r="B2773" s="987"/>
      <c r="C2773" s="202"/>
      <c r="D2773" s="606"/>
      <c r="E2773" s="607"/>
      <c r="F2773" s="910">
        <f t="shared" si="41"/>
        <v>0</v>
      </c>
      <c r="G2773" s="203"/>
      <c r="H2773" s="453"/>
      <c r="I2773" s="717"/>
      <c r="J2773" s="448"/>
    </row>
    <row r="2774" spans="1:10" ht="15" hidden="1" thickBot="1" x14ac:dyDescent="0.4">
      <c r="A2774" s="454"/>
      <c r="B2774" s="987"/>
      <c r="C2774" s="202"/>
      <c r="D2774" s="606"/>
      <c r="E2774" s="607"/>
      <c r="F2774" s="910">
        <f t="shared" si="41"/>
        <v>0</v>
      </c>
      <c r="G2774" s="203"/>
      <c r="H2774" s="453"/>
      <c r="I2774" s="717"/>
      <c r="J2774" s="448"/>
    </row>
    <row r="2775" spans="1:10" ht="15" hidden="1" thickBot="1" x14ac:dyDescent="0.4">
      <c r="A2775" s="454"/>
      <c r="B2775" s="987"/>
      <c r="C2775" s="202"/>
      <c r="D2775" s="606"/>
      <c r="E2775" s="607"/>
      <c r="F2775" s="910">
        <f t="shared" si="41"/>
        <v>0</v>
      </c>
      <c r="G2775" s="203"/>
      <c r="H2775" s="453"/>
      <c r="I2775" s="717"/>
      <c r="J2775" s="448"/>
    </row>
    <row r="2776" spans="1:10" ht="15" hidden="1" thickBot="1" x14ac:dyDescent="0.4">
      <c r="A2776" s="454"/>
      <c r="B2776" s="987"/>
      <c r="C2776" s="202"/>
      <c r="D2776" s="606"/>
      <c r="E2776" s="607"/>
      <c r="F2776" s="910">
        <f t="shared" si="41"/>
        <v>0</v>
      </c>
      <c r="G2776" s="203"/>
      <c r="H2776" s="453"/>
      <c r="I2776" s="717"/>
      <c r="J2776" s="448"/>
    </row>
    <row r="2777" spans="1:10" ht="15" hidden="1" thickBot="1" x14ac:dyDescent="0.4">
      <c r="A2777" s="454"/>
      <c r="B2777" s="987"/>
      <c r="C2777" s="202"/>
      <c r="D2777" s="606"/>
      <c r="E2777" s="607"/>
      <c r="F2777" s="910">
        <f t="shared" si="41"/>
        <v>0</v>
      </c>
      <c r="G2777" s="203"/>
      <c r="H2777" s="453"/>
      <c r="I2777" s="717"/>
      <c r="J2777" s="448"/>
    </row>
    <row r="2778" spans="1:10" ht="15" hidden="1" thickBot="1" x14ac:dyDescent="0.4">
      <c r="A2778" s="454"/>
      <c r="B2778" s="987"/>
      <c r="C2778" s="202"/>
      <c r="D2778" s="606"/>
      <c r="E2778" s="607"/>
      <c r="F2778" s="910">
        <f t="shared" si="41"/>
        <v>0</v>
      </c>
      <c r="G2778" s="203"/>
      <c r="H2778" s="453"/>
      <c r="I2778" s="717"/>
      <c r="J2778" s="448"/>
    </row>
    <row r="2779" spans="1:10" ht="15" hidden="1" thickBot="1" x14ac:dyDescent="0.4">
      <c r="A2779" s="454"/>
      <c r="B2779" s="987"/>
      <c r="C2779" s="202"/>
      <c r="D2779" s="606"/>
      <c r="E2779" s="607"/>
      <c r="F2779" s="910">
        <f t="shared" si="41"/>
        <v>0</v>
      </c>
      <c r="G2779" s="203"/>
      <c r="H2779" s="453"/>
      <c r="I2779" s="717"/>
      <c r="J2779" s="448"/>
    </row>
    <row r="2780" spans="1:10" ht="15" hidden="1" thickBot="1" x14ac:dyDescent="0.4">
      <c r="A2780" s="454"/>
      <c r="B2780" s="987"/>
      <c r="C2780" s="202"/>
      <c r="D2780" s="606"/>
      <c r="E2780" s="607"/>
      <c r="F2780" s="910">
        <f t="shared" si="41"/>
        <v>0</v>
      </c>
      <c r="G2780" s="203"/>
      <c r="H2780" s="453"/>
      <c r="I2780" s="717"/>
      <c r="J2780" s="448"/>
    </row>
    <row r="2781" spans="1:10" ht="15" hidden="1" thickBot="1" x14ac:dyDescent="0.4">
      <c r="A2781" s="454"/>
      <c r="B2781" s="987"/>
      <c r="C2781" s="202"/>
      <c r="D2781" s="606"/>
      <c r="E2781" s="607"/>
      <c r="F2781" s="910">
        <f t="shared" si="41"/>
        <v>0</v>
      </c>
      <c r="G2781" s="203"/>
      <c r="H2781" s="453"/>
      <c r="I2781" s="717"/>
      <c r="J2781" s="448"/>
    </row>
    <row r="2782" spans="1:10" ht="15" hidden="1" thickBot="1" x14ac:dyDescent="0.4">
      <c r="A2782" s="454"/>
      <c r="B2782" s="987"/>
      <c r="C2782" s="202"/>
      <c r="D2782" s="606"/>
      <c r="E2782" s="607"/>
      <c r="F2782" s="910">
        <f t="shared" si="41"/>
        <v>0</v>
      </c>
      <c r="G2782" s="203"/>
      <c r="H2782" s="453"/>
      <c r="I2782" s="717"/>
      <c r="J2782" s="448"/>
    </row>
    <row r="2783" spans="1:10" ht="15" hidden="1" thickBot="1" x14ac:dyDescent="0.4">
      <c r="A2783" s="454"/>
      <c r="B2783" s="987"/>
      <c r="C2783" s="202"/>
      <c r="D2783" s="606"/>
      <c r="E2783" s="607"/>
      <c r="F2783" s="910">
        <f t="shared" si="41"/>
        <v>0</v>
      </c>
      <c r="G2783" s="203"/>
      <c r="H2783" s="453"/>
      <c r="I2783" s="717"/>
      <c r="J2783" s="448"/>
    </row>
    <row r="2784" spans="1:10" ht="15" hidden="1" thickBot="1" x14ac:dyDescent="0.4">
      <c r="A2784" s="454"/>
      <c r="B2784" s="987"/>
      <c r="C2784" s="202"/>
      <c r="D2784" s="606"/>
      <c r="E2784" s="607"/>
      <c r="F2784" s="910">
        <f t="shared" si="41"/>
        <v>0</v>
      </c>
      <c r="G2784" s="203"/>
      <c r="H2784" s="453"/>
      <c r="I2784" s="717"/>
      <c r="J2784" s="448"/>
    </row>
    <row r="2785" spans="1:10" ht="15" hidden="1" thickBot="1" x14ac:dyDescent="0.4">
      <c r="A2785" s="454"/>
      <c r="B2785" s="987"/>
      <c r="C2785" s="202"/>
      <c r="D2785" s="606"/>
      <c r="E2785" s="607"/>
      <c r="F2785" s="910">
        <f t="shared" si="41"/>
        <v>0</v>
      </c>
      <c r="G2785" s="203"/>
      <c r="H2785" s="453"/>
      <c r="I2785" s="717"/>
      <c r="J2785" s="448"/>
    </row>
    <row r="2786" spans="1:10" ht="15" hidden="1" thickBot="1" x14ac:dyDescent="0.4">
      <c r="A2786" s="454"/>
      <c r="B2786" s="987"/>
      <c r="C2786" s="202"/>
      <c r="D2786" s="606"/>
      <c r="E2786" s="607"/>
      <c r="F2786" s="910">
        <f t="shared" si="41"/>
        <v>0</v>
      </c>
      <c r="G2786" s="203"/>
      <c r="H2786" s="453"/>
      <c r="I2786" s="717"/>
      <c r="J2786" s="448"/>
    </row>
    <row r="2787" spans="1:10" ht="15" hidden="1" thickBot="1" x14ac:dyDescent="0.4">
      <c r="A2787" s="454"/>
      <c r="B2787" s="987"/>
      <c r="C2787" s="202"/>
      <c r="D2787" s="606"/>
      <c r="E2787" s="607"/>
      <c r="F2787" s="910">
        <f t="shared" si="41"/>
        <v>0</v>
      </c>
      <c r="G2787" s="203"/>
      <c r="H2787" s="453"/>
      <c r="I2787" s="717"/>
      <c r="J2787" s="448"/>
    </row>
    <row r="2788" spans="1:10" ht="15" hidden="1" thickBot="1" x14ac:dyDescent="0.4">
      <c r="A2788" s="454"/>
      <c r="B2788" s="987"/>
      <c r="C2788" s="202"/>
      <c r="D2788" s="606"/>
      <c r="E2788" s="607"/>
      <c r="F2788" s="910">
        <f t="shared" si="41"/>
        <v>0</v>
      </c>
      <c r="G2788" s="203"/>
      <c r="H2788" s="453"/>
      <c r="I2788" s="717"/>
      <c r="J2788" s="448"/>
    </row>
    <row r="2789" spans="1:10" ht="15" hidden="1" thickBot="1" x14ac:dyDescent="0.4">
      <c r="A2789" s="454"/>
      <c r="B2789" s="987"/>
      <c r="C2789" s="202"/>
      <c r="D2789" s="606"/>
      <c r="E2789" s="607"/>
      <c r="F2789" s="910">
        <f t="shared" si="41"/>
        <v>0</v>
      </c>
      <c r="G2789" s="203"/>
      <c r="H2789" s="453"/>
      <c r="I2789" s="717"/>
      <c r="J2789" s="448"/>
    </row>
    <row r="2790" spans="1:10" ht="15" hidden="1" thickBot="1" x14ac:dyDescent="0.4">
      <c r="A2790" s="454"/>
      <c r="B2790" s="987"/>
      <c r="C2790" s="202"/>
      <c r="D2790" s="606"/>
      <c r="E2790" s="607"/>
      <c r="F2790" s="910">
        <f t="shared" si="41"/>
        <v>0</v>
      </c>
      <c r="G2790" s="203"/>
      <c r="H2790" s="453"/>
      <c r="I2790" s="717"/>
      <c r="J2790" s="448"/>
    </row>
    <row r="2791" spans="1:10" ht="15" hidden="1" thickBot="1" x14ac:dyDescent="0.4">
      <c r="A2791" s="454"/>
      <c r="B2791" s="987"/>
      <c r="C2791" s="202"/>
      <c r="D2791" s="606"/>
      <c r="E2791" s="607"/>
      <c r="F2791" s="910">
        <f t="shared" si="41"/>
        <v>0</v>
      </c>
      <c r="G2791" s="203"/>
      <c r="H2791" s="453"/>
      <c r="I2791" s="717"/>
      <c r="J2791" s="448"/>
    </row>
    <row r="2792" spans="1:10" ht="15" hidden="1" thickBot="1" x14ac:dyDescent="0.4">
      <c r="A2792" s="454"/>
      <c r="B2792" s="987"/>
      <c r="C2792" s="202"/>
      <c r="D2792" s="606"/>
      <c r="E2792" s="607"/>
      <c r="F2792" s="910">
        <f t="shared" si="41"/>
        <v>0</v>
      </c>
      <c r="G2792" s="203"/>
      <c r="H2792" s="453"/>
      <c r="I2792" s="717"/>
      <c r="J2792" s="448"/>
    </row>
    <row r="2793" spans="1:10" ht="15" hidden="1" thickBot="1" x14ac:dyDescent="0.4">
      <c r="A2793" s="454"/>
      <c r="B2793" s="987"/>
      <c r="C2793" s="202"/>
      <c r="D2793" s="606"/>
      <c r="E2793" s="607"/>
      <c r="F2793" s="910">
        <f t="shared" si="41"/>
        <v>0</v>
      </c>
      <c r="G2793" s="203"/>
      <c r="H2793" s="453"/>
      <c r="I2793" s="717"/>
      <c r="J2793" s="448"/>
    </row>
    <row r="2794" spans="1:10" ht="15" hidden="1" thickBot="1" x14ac:dyDescent="0.4">
      <c r="A2794" s="454"/>
      <c r="B2794" s="987"/>
      <c r="C2794" s="202"/>
      <c r="D2794" s="606"/>
      <c r="E2794" s="607"/>
      <c r="F2794" s="910">
        <f t="shared" si="41"/>
        <v>0</v>
      </c>
      <c r="G2794" s="203"/>
      <c r="H2794" s="453"/>
      <c r="I2794" s="717"/>
      <c r="J2794" s="448"/>
    </row>
    <row r="2795" spans="1:10" ht="15" hidden="1" thickBot="1" x14ac:dyDescent="0.4">
      <c r="A2795" s="454"/>
      <c r="B2795" s="987"/>
      <c r="C2795" s="202"/>
      <c r="D2795" s="606"/>
      <c r="E2795" s="607"/>
      <c r="F2795" s="910">
        <f t="shared" si="41"/>
        <v>0</v>
      </c>
      <c r="G2795" s="203"/>
      <c r="H2795" s="453"/>
      <c r="I2795" s="717"/>
      <c r="J2795" s="448"/>
    </row>
    <row r="2796" spans="1:10" ht="15" hidden="1" thickBot="1" x14ac:dyDescent="0.4">
      <c r="A2796" s="454"/>
      <c r="B2796" s="987"/>
      <c r="C2796" s="202"/>
      <c r="D2796" s="606"/>
      <c r="E2796" s="607"/>
      <c r="F2796" s="910">
        <f t="shared" si="41"/>
        <v>0</v>
      </c>
      <c r="G2796" s="203"/>
      <c r="H2796" s="453"/>
      <c r="I2796" s="717"/>
      <c r="J2796" s="448"/>
    </row>
    <row r="2797" spans="1:10" ht="15" hidden="1" thickBot="1" x14ac:dyDescent="0.4">
      <c r="A2797" s="454"/>
      <c r="B2797" s="987"/>
      <c r="C2797" s="202"/>
      <c r="D2797" s="606"/>
      <c r="E2797" s="607"/>
      <c r="F2797" s="910">
        <f t="shared" si="41"/>
        <v>0</v>
      </c>
      <c r="G2797" s="203"/>
      <c r="H2797" s="453"/>
      <c r="I2797" s="717"/>
      <c r="J2797" s="448"/>
    </row>
    <row r="2798" spans="1:10" ht="15" hidden="1" thickBot="1" x14ac:dyDescent="0.4">
      <c r="A2798" s="454"/>
      <c r="B2798" s="987"/>
      <c r="C2798" s="202"/>
      <c r="D2798" s="606"/>
      <c r="E2798" s="607"/>
      <c r="F2798" s="910">
        <f t="shared" si="41"/>
        <v>0</v>
      </c>
      <c r="G2798" s="203"/>
      <c r="H2798" s="453"/>
      <c r="I2798" s="717"/>
      <c r="J2798" s="448"/>
    </row>
    <row r="2799" spans="1:10" ht="15" hidden="1" thickBot="1" x14ac:dyDescent="0.4">
      <c r="A2799" s="454"/>
      <c r="B2799" s="987"/>
      <c r="C2799" s="202"/>
      <c r="D2799" s="606"/>
      <c r="E2799" s="607"/>
      <c r="F2799" s="910">
        <f t="shared" si="41"/>
        <v>0</v>
      </c>
      <c r="G2799" s="203"/>
      <c r="H2799" s="453"/>
      <c r="I2799" s="717"/>
      <c r="J2799" s="448"/>
    </row>
    <row r="2800" spans="1:10" ht="15" hidden="1" thickBot="1" x14ac:dyDescent="0.4">
      <c r="A2800" s="454"/>
      <c r="B2800" s="987"/>
      <c r="C2800" s="202"/>
      <c r="D2800" s="606"/>
      <c r="E2800" s="607"/>
      <c r="F2800" s="910">
        <f t="shared" si="41"/>
        <v>0</v>
      </c>
      <c r="G2800" s="203"/>
      <c r="H2800" s="453"/>
      <c r="I2800" s="717"/>
      <c r="J2800" s="448"/>
    </row>
    <row r="2801" spans="1:10" ht="15" hidden="1" thickBot="1" x14ac:dyDescent="0.4">
      <c r="A2801" s="454"/>
      <c r="B2801" s="987"/>
      <c r="C2801" s="202"/>
      <c r="D2801" s="606"/>
      <c r="E2801" s="607"/>
      <c r="F2801" s="910">
        <f t="shared" si="41"/>
        <v>0</v>
      </c>
      <c r="G2801" s="203"/>
      <c r="H2801" s="453"/>
      <c r="I2801" s="717"/>
      <c r="J2801" s="448"/>
    </row>
    <row r="2802" spans="1:10" ht="15" hidden="1" thickBot="1" x14ac:dyDescent="0.4">
      <c r="A2802" s="454"/>
      <c r="B2802" s="987"/>
      <c r="C2802" s="202"/>
      <c r="D2802" s="606"/>
      <c r="E2802" s="607"/>
      <c r="F2802" s="910">
        <f t="shared" si="41"/>
        <v>0</v>
      </c>
      <c r="G2802" s="203"/>
      <c r="H2802" s="453"/>
      <c r="I2802" s="717"/>
      <c r="J2802" s="448"/>
    </row>
    <row r="2803" spans="1:10" ht="15" hidden="1" thickBot="1" x14ac:dyDescent="0.4">
      <c r="A2803" s="454"/>
      <c r="B2803" s="987"/>
      <c r="C2803" s="202"/>
      <c r="D2803" s="606"/>
      <c r="E2803" s="607"/>
      <c r="F2803" s="910">
        <f t="shared" si="41"/>
        <v>0</v>
      </c>
      <c r="G2803" s="203"/>
      <c r="H2803" s="453"/>
      <c r="I2803" s="717"/>
      <c r="J2803" s="448"/>
    </row>
    <row r="2804" spans="1:10" ht="15" hidden="1" thickBot="1" x14ac:dyDescent="0.4">
      <c r="A2804" s="454"/>
      <c r="B2804" s="987"/>
      <c r="C2804" s="202"/>
      <c r="D2804" s="606"/>
      <c r="E2804" s="607"/>
      <c r="F2804" s="910">
        <f t="shared" si="41"/>
        <v>0</v>
      </c>
      <c r="G2804" s="203"/>
      <c r="H2804" s="453"/>
      <c r="I2804" s="717"/>
      <c r="J2804" s="448"/>
    </row>
    <row r="2805" spans="1:10" ht="15" hidden="1" thickBot="1" x14ac:dyDescent="0.4">
      <c r="A2805" s="454"/>
      <c r="B2805" s="987"/>
      <c r="C2805" s="202"/>
      <c r="D2805" s="606"/>
      <c r="E2805" s="607"/>
      <c r="F2805" s="910">
        <f t="shared" si="41"/>
        <v>0</v>
      </c>
      <c r="G2805" s="203"/>
      <c r="H2805" s="453"/>
      <c r="I2805" s="717"/>
      <c r="J2805" s="448"/>
    </row>
    <row r="2806" spans="1:10" ht="15" hidden="1" thickBot="1" x14ac:dyDescent="0.4">
      <c r="A2806" s="454"/>
      <c r="B2806" s="987"/>
      <c r="C2806" s="202"/>
      <c r="D2806" s="606"/>
      <c r="E2806" s="607"/>
      <c r="F2806" s="910">
        <f t="shared" si="41"/>
        <v>0</v>
      </c>
      <c r="G2806" s="203"/>
      <c r="H2806" s="453"/>
      <c r="I2806" s="717"/>
      <c r="J2806" s="448"/>
    </row>
    <row r="2807" spans="1:10" ht="15" hidden="1" thickBot="1" x14ac:dyDescent="0.4">
      <c r="A2807" s="454"/>
      <c r="B2807" s="987"/>
      <c r="C2807" s="202"/>
      <c r="D2807" s="606"/>
      <c r="E2807" s="607"/>
      <c r="F2807" s="910">
        <f t="shared" si="41"/>
        <v>0</v>
      </c>
      <c r="G2807" s="203"/>
      <c r="H2807" s="453"/>
      <c r="I2807" s="717"/>
      <c r="J2807" s="448"/>
    </row>
    <row r="2808" spans="1:10" ht="15" hidden="1" thickBot="1" x14ac:dyDescent="0.4">
      <c r="A2808" s="454"/>
      <c r="B2808" s="987"/>
      <c r="C2808" s="202"/>
      <c r="D2808" s="606"/>
      <c r="E2808" s="607"/>
      <c r="F2808" s="910">
        <f t="shared" si="41"/>
        <v>0</v>
      </c>
      <c r="G2808" s="203"/>
      <c r="H2808" s="453"/>
      <c r="I2808" s="717"/>
      <c r="J2808" s="448"/>
    </row>
    <row r="2809" spans="1:10" ht="15" hidden="1" thickBot="1" x14ac:dyDescent="0.4">
      <c r="A2809" s="454"/>
      <c r="B2809" s="987"/>
      <c r="C2809" s="202"/>
      <c r="D2809" s="606"/>
      <c r="E2809" s="607"/>
      <c r="F2809" s="910">
        <f t="shared" si="41"/>
        <v>0</v>
      </c>
      <c r="G2809" s="203"/>
      <c r="H2809" s="453"/>
      <c r="I2809" s="717"/>
      <c r="J2809" s="448"/>
    </row>
    <row r="2810" spans="1:10" ht="15" hidden="1" thickBot="1" x14ac:dyDescent="0.4">
      <c r="A2810" s="454"/>
      <c r="B2810" s="987"/>
      <c r="C2810" s="202"/>
      <c r="D2810" s="606"/>
      <c r="E2810" s="607"/>
      <c r="F2810" s="910">
        <f t="shared" si="41"/>
        <v>0</v>
      </c>
      <c r="G2810" s="203"/>
      <c r="H2810" s="453"/>
      <c r="I2810" s="717"/>
      <c r="J2810" s="448"/>
    </row>
    <row r="2811" spans="1:10" ht="15" hidden="1" thickBot="1" x14ac:dyDescent="0.4">
      <c r="A2811" s="454"/>
      <c r="B2811" s="987"/>
      <c r="C2811" s="202"/>
      <c r="D2811" s="606"/>
      <c r="E2811" s="607"/>
      <c r="F2811" s="910">
        <f t="shared" si="41"/>
        <v>0</v>
      </c>
      <c r="G2811" s="203"/>
      <c r="H2811" s="453"/>
      <c r="I2811" s="717"/>
      <c r="J2811" s="448"/>
    </row>
    <row r="2812" spans="1:10" ht="15" hidden="1" thickBot="1" x14ac:dyDescent="0.4">
      <c r="A2812" s="454"/>
      <c r="B2812" s="987"/>
      <c r="C2812" s="202"/>
      <c r="D2812" s="606"/>
      <c r="E2812" s="607"/>
      <c r="F2812" s="910">
        <f t="shared" si="41"/>
        <v>0</v>
      </c>
      <c r="G2812" s="203"/>
      <c r="H2812" s="453"/>
      <c r="I2812" s="717"/>
      <c r="J2812" s="448"/>
    </row>
    <row r="2813" spans="1:10" ht="15" hidden="1" thickBot="1" x14ac:dyDescent="0.4">
      <c r="A2813" s="454"/>
      <c r="B2813" s="987"/>
      <c r="C2813" s="202"/>
      <c r="D2813" s="606"/>
      <c r="E2813" s="607"/>
      <c r="F2813" s="910">
        <f t="shared" si="41"/>
        <v>0</v>
      </c>
      <c r="G2813" s="203"/>
      <c r="H2813" s="453"/>
      <c r="I2813" s="717"/>
      <c r="J2813" s="448"/>
    </row>
    <row r="2814" spans="1:10" ht="15" hidden="1" thickBot="1" x14ac:dyDescent="0.4">
      <c r="A2814" s="454"/>
      <c r="B2814" s="987"/>
      <c r="C2814" s="202"/>
      <c r="D2814" s="606"/>
      <c r="E2814" s="607"/>
      <c r="F2814" s="910">
        <f t="shared" si="41"/>
        <v>0</v>
      </c>
      <c r="G2814" s="203"/>
      <c r="H2814" s="453"/>
      <c r="I2814" s="717"/>
      <c r="J2814" s="448"/>
    </row>
    <row r="2815" spans="1:10" ht="15" hidden="1" thickBot="1" x14ac:dyDescent="0.4">
      <c r="A2815" s="454"/>
      <c r="B2815" s="987"/>
      <c r="C2815" s="202"/>
      <c r="D2815" s="606"/>
      <c r="E2815" s="607"/>
      <c r="F2815" s="910">
        <f t="shared" si="41"/>
        <v>0</v>
      </c>
      <c r="G2815" s="203"/>
      <c r="H2815" s="453"/>
      <c r="I2815" s="717"/>
      <c r="J2815" s="448"/>
    </row>
    <row r="2816" spans="1:10" ht="15" hidden="1" thickBot="1" x14ac:dyDescent="0.4">
      <c r="A2816" s="454"/>
      <c r="B2816" s="987"/>
      <c r="C2816" s="202"/>
      <c r="D2816" s="606"/>
      <c r="E2816" s="607"/>
      <c r="F2816" s="910">
        <f t="shared" si="41"/>
        <v>0</v>
      </c>
      <c r="G2816" s="203"/>
      <c r="H2816" s="453"/>
      <c r="I2816" s="717"/>
      <c r="J2816" s="448"/>
    </row>
    <row r="2817" spans="1:10" ht="15" hidden="1" thickBot="1" x14ac:dyDescent="0.4">
      <c r="A2817" s="454"/>
      <c r="B2817" s="987"/>
      <c r="C2817" s="202"/>
      <c r="D2817" s="606"/>
      <c r="E2817" s="607"/>
      <c r="F2817" s="910">
        <f t="shared" si="41"/>
        <v>0</v>
      </c>
      <c r="G2817" s="203"/>
      <c r="H2817" s="453"/>
      <c r="I2817" s="717"/>
      <c r="J2817" s="448"/>
    </row>
    <row r="2818" spans="1:10" ht="15" hidden="1" thickBot="1" x14ac:dyDescent="0.4">
      <c r="A2818" s="454"/>
      <c r="B2818" s="987"/>
      <c r="C2818" s="202"/>
      <c r="D2818" s="606"/>
      <c r="E2818" s="607"/>
      <c r="F2818" s="910">
        <f t="shared" si="41"/>
        <v>0</v>
      </c>
      <c r="G2818" s="203"/>
      <c r="H2818" s="453"/>
      <c r="I2818" s="717"/>
      <c r="J2818" s="448"/>
    </row>
    <row r="2819" spans="1:10" ht="15" hidden="1" thickBot="1" x14ac:dyDescent="0.4">
      <c r="A2819" s="454"/>
      <c r="B2819" s="987"/>
      <c r="C2819" s="202"/>
      <c r="D2819" s="606"/>
      <c r="E2819" s="607"/>
      <c r="F2819" s="910">
        <f t="shared" si="41"/>
        <v>0</v>
      </c>
      <c r="G2819" s="203"/>
      <c r="H2819" s="453"/>
      <c r="I2819" s="717"/>
      <c r="J2819" s="448"/>
    </row>
    <row r="2820" spans="1:10" ht="15" hidden="1" thickBot="1" x14ac:dyDescent="0.4">
      <c r="A2820" s="454"/>
      <c r="B2820" s="987"/>
      <c r="C2820" s="202"/>
      <c r="D2820" s="606"/>
      <c r="E2820" s="607"/>
      <c r="F2820" s="910">
        <f t="shared" ref="F2820:F2883" si="42">D2820+E2820</f>
        <v>0</v>
      </c>
      <c r="G2820" s="203"/>
      <c r="H2820" s="453"/>
      <c r="I2820" s="717"/>
      <c r="J2820" s="448"/>
    </row>
    <row r="2821" spans="1:10" ht="15" hidden="1" thickBot="1" x14ac:dyDescent="0.4">
      <c r="A2821" s="454"/>
      <c r="B2821" s="987"/>
      <c r="C2821" s="202"/>
      <c r="D2821" s="606"/>
      <c r="E2821" s="607"/>
      <c r="F2821" s="910">
        <f t="shared" si="42"/>
        <v>0</v>
      </c>
      <c r="G2821" s="203"/>
      <c r="H2821" s="453"/>
      <c r="I2821" s="717"/>
      <c r="J2821" s="448"/>
    </row>
    <row r="2822" spans="1:10" ht="15" hidden="1" thickBot="1" x14ac:dyDescent="0.4">
      <c r="A2822" s="454"/>
      <c r="B2822" s="987"/>
      <c r="C2822" s="202"/>
      <c r="D2822" s="606"/>
      <c r="E2822" s="607"/>
      <c r="F2822" s="910">
        <f t="shared" si="42"/>
        <v>0</v>
      </c>
      <c r="G2822" s="203"/>
      <c r="H2822" s="453"/>
      <c r="I2822" s="717"/>
      <c r="J2822" s="448"/>
    </row>
    <row r="2823" spans="1:10" ht="15" hidden="1" thickBot="1" x14ac:dyDescent="0.4">
      <c r="A2823" s="454"/>
      <c r="B2823" s="987"/>
      <c r="C2823" s="202"/>
      <c r="D2823" s="606"/>
      <c r="E2823" s="607"/>
      <c r="F2823" s="910">
        <f t="shared" si="42"/>
        <v>0</v>
      </c>
      <c r="G2823" s="203"/>
      <c r="H2823" s="453"/>
      <c r="I2823" s="717"/>
      <c r="J2823" s="448"/>
    </row>
    <row r="2824" spans="1:10" ht="15" hidden="1" thickBot="1" x14ac:dyDescent="0.4">
      <c r="A2824" s="454"/>
      <c r="B2824" s="987"/>
      <c r="C2824" s="202"/>
      <c r="D2824" s="606"/>
      <c r="E2824" s="607"/>
      <c r="F2824" s="910">
        <f t="shared" si="42"/>
        <v>0</v>
      </c>
      <c r="G2824" s="203"/>
      <c r="H2824" s="453"/>
      <c r="I2824" s="717"/>
      <c r="J2824" s="448"/>
    </row>
    <row r="2825" spans="1:10" ht="15" hidden="1" thickBot="1" x14ac:dyDescent="0.4">
      <c r="A2825" s="454"/>
      <c r="B2825" s="987"/>
      <c r="C2825" s="202"/>
      <c r="D2825" s="606"/>
      <c r="E2825" s="607"/>
      <c r="F2825" s="910">
        <f t="shared" si="42"/>
        <v>0</v>
      </c>
      <c r="G2825" s="203"/>
      <c r="H2825" s="453"/>
      <c r="I2825" s="717"/>
      <c r="J2825" s="448"/>
    </row>
    <row r="2826" spans="1:10" ht="15" hidden="1" thickBot="1" x14ac:dyDescent="0.4">
      <c r="A2826" s="454"/>
      <c r="B2826" s="987"/>
      <c r="C2826" s="202"/>
      <c r="D2826" s="606"/>
      <c r="E2826" s="607"/>
      <c r="F2826" s="910">
        <f t="shared" si="42"/>
        <v>0</v>
      </c>
      <c r="G2826" s="203"/>
      <c r="H2826" s="453"/>
      <c r="I2826" s="717"/>
      <c r="J2826" s="448"/>
    </row>
    <row r="2827" spans="1:10" ht="15" hidden="1" thickBot="1" x14ac:dyDescent="0.4">
      <c r="A2827" s="454"/>
      <c r="B2827" s="987"/>
      <c r="C2827" s="202"/>
      <c r="D2827" s="606"/>
      <c r="E2827" s="607"/>
      <c r="F2827" s="910">
        <f t="shared" si="42"/>
        <v>0</v>
      </c>
      <c r="G2827" s="203"/>
      <c r="H2827" s="453"/>
      <c r="I2827" s="717"/>
      <c r="J2827" s="448"/>
    </row>
    <row r="2828" spans="1:10" ht="15" hidden="1" thickBot="1" x14ac:dyDescent="0.4">
      <c r="A2828" s="454"/>
      <c r="B2828" s="987"/>
      <c r="C2828" s="202"/>
      <c r="D2828" s="606"/>
      <c r="E2828" s="607"/>
      <c r="F2828" s="910">
        <f t="shared" si="42"/>
        <v>0</v>
      </c>
      <c r="G2828" s="203"/>
      <c r="H2828" s="453"/>
      <c r="I2828" s="717"/>
      <c r="J2828" s="448"/>
    </row>
    <row r="2829" spans="1:10" ht="15" hidden="1" thickBot="1" x14ac:dyDescent="0.4">
      <c r="A2829" s="454"/>
      <c r="B2829" s="987"/>
      <c r="C2829" s="202"/>
      <c r="D2829" s="606"/>
      <c r="E2829" s="607"/>
      <c r="F2829" s="910">
        <f t="shared" si="42"/>
        <v>0</v>
      </c>
      <c r="G2829" s="203"/>
      <c r="H2829" s="453"/>
      <c r="I2829" s="717"/>
      <c r="J2829" s="448"/>
    </row>
    <row r="2830" spans="1:10" ht="15" hidden="1" thickBot="1" x14ac:dyDescent="0.4">
      <c r="A2830" s="454"/>
      <c r="B2830" s="987"/>
      <c r="C2830" s="202"/>
      <c r="D2830" s="606"/>
      <c r="E2830" s="607"/>
      <c r="F2830" s="910">
        <f t="shared" si="42"/>
        <v>0</v>
      </c>
      <c r="G2830" s="203"/>
      <c r="H2830" s="453"/>
      <c r="I2830" s="717"/>
      <c r="J2830" s="448"/>
    </row>
    <row r="2831" spans="1:10" ht="15" hidden="1" thickBot="1" x14ac:dyDescent="0.4">
      <c r="A2831" s="454"/>
      <c r="B2831" s="987"/>
      <c r="C2831" s="202"/>
      <c r="D2831" s="606"/>
      <c r="E2831" s="607"/>
      <c r="F2831" s="910">
        <f t="shared" si="42"/>
        <v>0</v>
      </c>
      <c r="G2831" s="203"/>
      <c r="H2831" s="453"/>
      <c r="I2831" s="717"/>
      <c r="J2831" s="448"/>
    </row>
    <row r="2832" spans="1:10" ht="15" hidden="1" thickBot="1" x14ac:dyDescent="0.4">
      <c r="A2832" s="454"/>
      <c r="B2832" s="987"/>
      <c r="C2832" s="202"/>
      <c r="D2832" s="606"/>
      <c r="E2832" s="607"/>
      <c r="F2832" s="910">
        <f t="shared" si="42"/>
        <v>0</v>
      </c>
      <c r="G2832" s="203"/>
      <c r="H2832" s="453"/>
      <c r="I2832" s="717"/>
      <c r="J2832" s="448"/>
    </row>
    <row r="2833" spans="1:10" ht="15" hidden="1" thickBot="1" x14ac:dyDescent="0.4">
      <c r="A2833" s="454"/>
      <c r="B2833" s="987"/>
      <c r="C2833" s="202"/>
      <c r="D2833" s="606"/>
      <c r="E2833" s="607"/>
      <c r="F2833" s="910">
        <f t="shared" si="42"/>
        <v>0</v>
      </c>
      <c r="G2833" s="203"/>
      <c r="H2833" s="453"/>
      <c r="I2833" s="717"/>
      <c r="J2833" s="448"/>
    </row>
    <row r="2834" spans="1:10" ht="15" hidden="1" thickBot="1" x14ac:dyDescent="0.4">
      <c r="A2834" s="454"/>
      <c r="B2834" s="987"/>
      <c r="C2834" s="202"/>
      <c r="D2834" s="606"/>
      <c r="E2834" s="607"/>
      <c r="F2834" s="910">
        <f t="shared" si="42"/>
        <v>0</v>
      </c>
      <c r="G2834" s="203"/>
      <c r="H2834" s="453"/>
      <c r="I2834" s="717"/>
      <c r="J2834" s="448"/>
    </row>
    <row r="2835" spans="1:10" ht="15" hidden="1" thickBot="1" x14ac:dyDescent="0.4">
      <c r="A2835" s="454"/>
      <c r="B2835" s="987"/>
      <c r="C2835" s="202"/>
      <c r="D2835" s="606"/>
      <c r="E2835" s="607"/>
      <c r="F2835" s="910">
        <f t="shared" si="42"/>
        <v>0</v>
      </c>
      <c r="G2835" s="203"/>
      <c r="H2835" s="453"/>
      <c r="I2835" s="717"/>
      <c r="J2835" s="448"/>
    </row>
    <row r="2836" spans="1:10" ht="15" hidden="1" thickBot="1" x14ac:dyDescent="0.4">
      <c r="A2836" s="454"/>
      <c r="B2836" s="987"/>
      <c r="C2836" s="202"/>
      <c r="D2836" s="606"/>
      <c r="E2836" s="607"/>
      <c r="F2836" s="910">
        <f t="shared" si="42"/>
        <v>0</v>
      </c>
      <c r="G2836" s="203"/>
      <c r="H2836" s="453"/>
      <c r="I2836" s="717"/>
      <c r="J2836" s="448"/>
    </row>
    <row r="2837" spans="1:10" ht="15" hidden="1" thickBot="1" x14ac:dyDescent="0.4">
      <c r="A2837" s="454"/>
      <c r="B2837" s="987"/>
      <c r="C2837" s="202"/>
      <c r="D2837" s="606"/>
      <c r="E2837" s="607"/>
      <c r="F2837" s="910">
        <f t="shared" si="42"/>
        <v>0</v>
      </c>
      <c r="G2837" s="203"/>
      <c r="H2837" s="453"/>
      <c r="I2837" s="717"/>
      <c r="J2837" s="448"/>
    </row>
    <row r="2838" spans="1:10" ht="15" hidden="1" thickBot="1" x14ac:dyDescent="0.4">
      <c r="A2838" s="454"/>
      <c r="B2838" s="987"/>
      <c r="C2838" s="202"/>
      <c r="D2838" s="606"/>
      <c r="E2838" s="607"/>
      <c r="F2838" s="910">
        <f t="shared" si="42"/>
        <v>0</v>
      </c>
      <c r="G2838" s="203"/>
      <c r="H2838" s="453"/>
      <c r="I2838" s="717"/>
      <c r="J2838" s="448"/>
    </row>
    <row r="2839" spans="1:10" ht="15" hidden="1" thickBot="1" x14ac:dyDescent="0.4">
      <c r="A2839" s="454"/>
      <c r="B2839" s="987"/>
      <c r="C2839" s="202"/>
      <c r="D2839" s="606"/>
      <c r="E2839" s="607"/>
      <c r="F2839" s="910">
        <f t="shared" si="42"/>
        <v>0</v>
      </c>
      <c r="G2839" s="203"/>
      <c r="H2839" s="453"/>
      <c r="I2839" s="717"/>
      <c r="J2839" s="448"/>
    </row>
    <row r="2840" spans="1:10" ht="15" hidden="1" thickBot="1" x14ac:dyDescent="0.4">
      <c r="A2840" s="454"/>
      <c r="B2840" s="987"/>
      <c r="C2840" s="202"/>
      <c r="D2840" s="606"/>
      <c r="E2840" s="607"/>
      <c r="F2840" s="910">
        <f t="shared" si="42"/>
        <v>0</v>
      </c>
      <c r="G2840" s="203"/>
      <c r="H2840" s="453"/>
      <c r="I2840" s="717"/>
      <c r="J2840" s="448"/>
    </row>
    <row r="2841" spans="1:10" ht="15" hidden="1" thickBot="1" x14ac:dyDescent="0.4">
      <c r="A2841" s="454"/>
      <c r="B2841" s="987"/>
      <c r="C2841" s="202"/>
      <c r="D2841" s="606"/>
      <c r="E2841" s="607"/>
      <c r="F2841" s="910">
        <f t="shared" si="42"/>
        <v>0</v>
      </c>
      <c r="G2841" s="203"/>
      <c r="H2841" s="453"/>
      <c r="I2841" s="717"/>
      <c r="J2841" s="448"/>
    </row>
    <row r="2842" spans="1:10" ht="15" hidden="1" thickBot="1" x14ac:dyDescent="0.4">
      <c r="A2842" s="454"/>
      <c r="B2842" s="987"/>
      <c r="C2842" s="202"/>
      <c r="D2842" s="606"/>
      <c r="E2842" s="607"/>
      <c r="F2842" s="910">
        <f t="shared" si="42"/>
        <v>0</v>
      </c>
      <c r="G2842" s="203"/>
      <c r="H2842" s="453"/>
      <c r="I2842" s="717"/>
      <c r="J2842" s="448"/>
    </row>
    <row r="2843" spans="1:10" ht="15" hidden="1" thickBot="1" x14ac:dyDescent="0.4">
      <c r="A2843" s="454"/>
      <c r="B2843" s="987"/>
      <c r="C2843" s="202"/>
      <c r="D2843" s="606"/>
      <c r="E2843" s="607"/>
      <c r="F2843" s="910">
        <f t="shared" si="42"/>
        <v>0</v>
      </c>
      <c r="G2843" s="203"/>
      <c r="H2843" s="453"/>
      <c r="I2843" s="717"/>
      <c r="J2843" s="448"/>
    </row>
    <row r="2844" spans="1:10" ht="15" hidden="1" thickBot="1" x14ac:dyDescent="0.4">
      <c r="A2844" s="454"/>
      <c r="B2844" s="987"/>
      <c r="C2844" s="202"/>
      <c r="D2844" s="606"/>
      <c r="E2844" s="607"/>
      <c r="F2844" s="910">
        <f t="shared" si="42"/>
        <v>0</v>
      </c>
      <c r="G2844" s="203"/>
      <c r="H2844" s="453"/>
      <c r="I2844" s="717"/>
      <c r="J2844" s="448"/>
    </row>
    <row r="2845" spans="1:10" ht="15" hidden="1" thickBot="1" x14ac:dyDescent="0.4">
      <c r="A2845" s="454"/>
      <c r="B2845" s="987"/>
      <c r="C2845" s="202"/>
      <c r="D2845" s="606"/>
      <c r="E2845" s="607"/>
      <c r="F2845" s="910">
        <f t="shared" si="42"/>
        <v>0</v>
      </c>
      <c r="G2845" s="203"/>
      <c r="H2845" s="453"/>
      <c r="I2845" s="717"/>
      <c r="J2845" s="448"/>
    </row>
    <row r="2846" spans="1:10" ht="15" hidden="1" thickBot="1" x14ac:dyDescent="0.4">
      <c r="A2846" s="454"/>
      <c r="B2846" s="987"/>
      <c r="C2846" s="202"/>
      <c r="D2846" s="606"/>
      <c r="E2846" s="607"/>
      <c r="F2846" s="910">
        <f t="shared" si="42"/>
        <v>0</v>
      </c>
      <c r="G2846" s="203"/>
      <c r="H2846" s="453"/>
      <c r="I2846" s="717"/>
      <c r="J2846" s="448"/>
    </row>
    <row r="2847" spans="1:10" ht="15" hidden="1" thickBot="1" x14ac:dyDescent="0.4">
      <c r="A2847" s="454"/>
      <c r="B2847" s="987"/>
      <c r="C2847" s="202"/>
      <c r="D2847" s="606"/>
      <c r="E2847" s="607"/>
      <c r="F2847" s="910">
        <f t="shared" si="42"/>
        <v>0</v>
      </c>
      <c r="G2847" s="203"/>
      <c r="H2847" s="453"/>
      <c r="I2847" s="717"/>
      <c r="J2847" s="448"/>
    </row>
    <row r="2848" spans="1:10" ht="15" hidden="1" thickBot="1" x14ac:dyDescent="0.4">
      <c r="A2848" s="454"/>
      <c r="B2848" s="987"/>
      <c r="C2848" s="202"/>
      <c r="D2848" s="606"/>
      <c r="E2848" s="607"/>
      <c r="F2848" s="910">
        <f t="shared" si="42"/>
        <v>0</v>
      </c>
      <c r="G2848" s="203"/>
      <c r="H2848" s="453"/>
      <c r="I2848" s="717"/>
      <c r="J2848" s="448"/>
    </row>
    <row r="2849" spans="1:10" ht="15" hidden="1" thickBot="1" x14ac:dyDescent="0.4">
      <c r="A2849" s="454"/>
      <c r="B2849" s="987"/>
      <c r="C2849" s="202"/>
      <c r="D2849" s="606"/>
      <c r="E2849" s="607"/>
      <c r="F2849" s="910">
        <f t="shared" si="42"/>
        <v>0</v>
      </c>
      <c r="G2849" s="203"/>
      <c r="H2849" s="453"/>
      <c r="I2849" s="717"/>
      <c r="J2849" s="448"/>
    </row>
    <row r="2850" spans="1:10" ht="15" hidden="1" thickBot="1" x14ac:dyDescent="0.4">
      <c r="A2850" s="454"/>
      <c r="B2850" s="987"/>
      <c r="C2850" s="202"/>
      <c r="D2850" s="606"/>
      <c r="E2850" s="607"/>
      <c r="F2850" s="910">
        <f t="shared" si="42"/>
        <v>0</v>
      </c>
      <c r="G2850" s="203"/>
      <c r="H2850" s="453"/>
      <c r="I2850" s="717"/>
      <c r="J2850" s="448"/>
    </row>
    <row r="2851" spans="1:10" ht="15" hidden="1" thickBot="1" x14ac:dyDescent="0.4">
      <c r="A2851" s="454"/>
      <c r="B2851" s="987"/>
      <c r="C2851" s="202"/>
      <c r="D2851" s="606"/>
      <c r="E2851" s="607"/>
      <c r="F2851" s="910">
        <f t="shared" si="42"/>
        <v>0</v>
      </c>
      <c r="G2851" s="203"/>
      <c r="H2851" s="453"/>
      <c r="I2851" s="717"/>
      <c r="J2851" s="448"/>
    </row>
    <row r="2852" spans="1:10" ht="15" hidden="1" thickBot="1" x14ac:dyDescent="0.4">
      <c r="A2852" s="454"/>
      <c r="B2852" s="987"/>
      <c r="C2852" s="202"/>
      <c r="D2852" s="606"/>
      <c r="E2852" s="607"/>
      <c r="F2852" s="910">
        <f t="shared" si="42"/>
        <v>0</v>
      </c>
      <c r="G2852" s="203"/>
      <c r="H2852" s="453"/>
      <c r="I2852" s="717"/>
      <c r="J2852" s="448"/>
    </row>
    <row r="2853" spans="1:10" ht="15" hidden="1" thickBot="1" x14ac:dyDescent="0.4">
      <c r="A2853" s="454"/>
      <c r="B2853" s="987"/>
      <c r="C2853" s="202"/>
      <c r="D2853" s="606"/>
      <c r="E2853" s="607"/>
      <c r="F2853" s="910">
        <f t="shared" si="42"/>
        <v>0</v>
      </c>
      <c r="G2853" s="203"/>
      <c r="H2853" s="453"/>
      <c r="I2853" s="717"/>
      <c r="J2853" s="448"/>
    </row>
    <row r="2854" spans="1:10" ht="15" hidden="1" thickBot="1" x14ac:dyDescent="0.4">
      <c r="A2854" s="454"/>
      <c r="B2854" s="987"/>
      <c r="C2854" s="202"/>
      <c r="D2854" s="606"/>
      <c r="E2854" s="607"/>
      <c r="F2854" s="910">
        <f t="shared" si="42"/>
        <v>0</v>
      </c>
      <c r="G2854" s="203"/>
      <c r="H2854" s="453"/>
      <c r="I2854" s="717"/>
      <c r="J2854" s="448"/>
    </row>
    <row r="2855" spans="1:10" ht="15" hidden="1" thickBot="1" x14ac:dyDescent="0.4">
      <c r="A2855" s="454"/>
      <c r="B2855" s="987"/>
      <c r="C2855" s="212"/>
      <c r="D2855" s="601"/>
      <c r="E2855" s="602"/>
      <c r="F2855" s="910">
        <f t="shared" si="42"/>
        <v>0</v>
      </c>
      <c r="G2855" s="211"/>
      <c r="H2855" s="453"/>
      <c r="I2855" s="717"/>
      <c r="J2855" s="448"/>
    </row>
    <row r="2856" spans="1:10" ht="15" thickBot="1" x14ac:dyDescent="0.4">
      <c r="A2856" s="454"/>
      <c r="B2856" s="987" t="s">
        <v>1187</v>
      </c>
      <c r="C2856" s="481" t="s">
        <v>923</v>
      </c>
      <c r="D2856" s="932">
        <f>SUM(D2857:D2956)</f>
        <v>0</v>
      </c>
      <c r="E2856" s="932">
        <f>SUM(E2857:E2956)</f>
        <v>0</v>
      </c>
      <c r="F2856" s="910">
        <f t="shared" si="42"/>
        <v>0</v>
      </c>
      <c r="G2856" s="203"/>
      <c r="H2856" s="453" t="s">
        <v>1683</v>
      </c>
      <c r="I2856" s="718">
        <f>Form3!G34+Form3!H34</f>
        <v>0</v>
      </c>
      <c r="J2856" s="448"/>
    </row>
    <row r="2857" spans="1:10" x14ac:dyDescent="0.35">
      <c r="A2857" s="454"/>
      <c r="B2857" s="987"/>
      <c r="C2857" s="1502"/>
      <c r="D2857" s="601"/>
      <c r="E2857" s="602"/>
      <c r="F2857" s="910">
        <f t="shared" si="42"/>
        <v>0</v>
      </c>
      <c r="G2857" s="203"/>
      <c r="H2857" s="453"/>
      <c r="I2857" s="717"/>
      <c r="J2857" s="448"/>
    </row>
    <row r="2858" spans="1:10" x14ac:dyDescent="0.35">
      <c r="A2858" s="454"/>
      <c r="B2858" s="987"/>
      <c r="C2858" s="1502"/>
      <c r="D2858" s="601"/>
      <c r="E2858" s="602"/>
      <c r="F2858" s="910">
        <f t="shared" si="42"/>
        <v>0</v>
      </c>
      <c r="G2858" s="203"/>
      <c r="H2858" s="453"/>
      <c r="I2858" s="717"/>
      <c r="J2858" s="448"/>
    </row>
    <row r="2859" spans="1:10" x14ac:dyDescent="0.35">
      <c r="A2859" s="454"/>
      <c r="B2859" s="987"/>
      <c r="C2859" s="1502"/>
      <c r="D2859" s="601"/>
      <c r="E2859" s="602"/>
      <c r="F2859" s="910">
        <f t="shared" si="42"/>
        <v>0</v>
      </c>
      <c r="G2859" s="203"/>
      <c r="H2859" s="453"/>
      <c r="I2859" s="717"/>
      <c r="J2859" s="448"/>
    </row>
    <row r="2860" spans="1:10" x14ac:dyDescent="0.35">
      <c r="A2860" s="454"/>
      <c r="B2860" s="987"/>
      <c r="C2860" s="1502"/>
      <c r="D2860" s="601"/>
      <c r="E2860" s="602"/>
      <c r="F2860" s="910">
        <f t="shared" si="42"/>
        <v>0</v>
      </c>
      <c r="G2860" s="203"/>
      <c r="H2860" s="453"/>
      <c r="I2860" s="717"/>
      <c r="J2860" s="448"/>
    </row>
    <row r="2861" spans="1:10" x14ac:dyDescent="0.35">
      <c r="A2861" s="454"/>
      <c r="B2861" s="987"/>
      <c r="C2861" s="1502"/>
      <c r="D2861" s="601"/>
      <c r="E2861" s="602"/>
      <c r="F2861" s="910">
        <f t="shared" si="42"/>
        <v>0</v>
      </c>
      <c r="G2861" s="203"/>
      <c r="H2861" s="453"/>
      <c r="I2861" s="717"/>
      <c r="J2861" s="448"/>
    </row>
    <row r="2862" spans="1:10" x14ac:dyDescent="0.35">
      <c r="A2862" s="454"/>
      <c r="B2862" s="987"/>
      <c r="C2862" s="1502"/>
      <c r="D2862" s="601"/>
      <c r="E2862" s="602"/>
      <c r="F2862" s="910">
        <f t="shared" si="42"/>
        <v>0</v>
      </c>
      <c r="G2862" s="203"/>
      <c r="H2862" s="453"/>
      <c r="I2862" s="717"/>
      <c r="J2862" s="448"/>
    </row>
    <row r="2863" spans="1:10" x14ac:dyDescent="0.35">
      <c r="A2863" s="454"/>
      <c r="B2863" s="987"/>
      <c r="C2863" s="1502"/>
      <c r="D2863" s="601"/>
      <c r="E2863" s="602"/>
      <c r="F2863" s="910">
        <f t="shared" si="42"/>
        <v>0</v>
      </c>
      <c r="G2863" s="203"/>
      <c r="H2863" s="453"/>
      <c r="I2863" s="717"/>
      <c r="J2863" s="448"/>
    </row>
    <row r="2864" spans="1:10" x14ac:dyDescent="0.35">
      <c r="A2864" s="454"/>
      <c r="B2864" s="987"/>
      <c r="C2864" s="1502"/>
      <c r="D2864" s="601"/>
      <c r="E2864" s="602"/>
      <c r="F2864" s="910">
        <f t="shared" si="42"/>
        <v>0</v>
      </c>
      <c r="G2864" s="203"/>
      <c r="H2864" s="453"/>
      <c r="I2864" s="717"/>
      <c r="J2864" s="448"/>
    </row>
    <row r="2865" spans="1:10" x14ac:dyDescent="0.35">
      <c r="A2865" s="454"/>
      <c r="B2865" s="987"/>
      <c r="C2865" s="1502"/>
      <c r="D2865" s="601"/>
      <c r="E2865" s="602"/>
      <c r="F2865" s="910">
        <f t="shared" si="42"/>
        <v>0</v>
      </c>
      <c r="G2865" s="203"/>
      <c r="H2865" s="453"/>
      <c r="I2865" s="717"/>
      <c r="J2865" s="448"/>
    </row>
    <row r="2866" spans="1:10" ht="15" thickBot="1" x14ac:dyDescent="0.4">
      <c r="A2866" s="454"/>
      <c r="B2866" s="987"/>
      <c r="C2866" s="1502"/>
      <c r="D2866" s="601"/>
      <c r="E2866" s="602"/>
      <c r="F2866" s="910">
        <f t="shared" si="42"/>
        <v>0</v>
      </c>
      <c r="G2866" s="203"/>
      <c r="H2866" s="453"/>
      <c r="I2866" s="717"/>
      <c r="J2866" s="448"/>
    </row>
    <row r="2867" spans="1:10" ht="15" hidden="1" thickBot="1" x14ac:dyDescent="0.4">
      <c r="A2867" s="454"/>
      <c r="B2867" s="987"/>
      <c r="C2867" s="202"/>
      <c r="D2867" s="606"/>
      <c r="E2867" s="607"/>
      <c r="F2867" s="910">
        <f t="shared" si="42"/>
        <v>0</v>
      </c>
      <c r="G2867" s="203"/>
      <c r="H2867" s="453"/>
      <c r="I2867" s="717"/>
      <c r="J2867" s="448"/>
    </row>
    <row r="2868" spans="1:10" ht="15" hidden="1" thickBot="1" x14ac:dyDescent="0.4">
      <c r="A2868" s="454"/>
      <c r="B2868" s="987"/>
      <c r="C2868" s="202"/>
      <c r="D2868" s="606"/>
      <c r="E2868" s="607"/>
      <c r="F2868" s="910">
        <f t="shared" si="42"/>
        <v>0</v>
      </c>
      <c r="G2868" s="203"/>
      <c r="H2868" s="453"/>
      <c r="I2868" s="717"/>
      <c r="J2868" s="448"/>
    </row>
    <row r="2869" spans="1:10" ht="15" hidden="1" thickBot="1" x14ac:dyDescent="0.4">
      <c r="A2869" s="454"/>
      <c r="B2869" s="987"/>
      <c r="C2869" s="202"/>
      <c r="D2869" s="606"/>
      <c r="E2869" s="607"/>
      <c r="F2869" s="910">
        <f t="shared" si="42"/>
        <v>0</v>
      </c>
      <c r="G2869" s="203"/>
      <c r="H2869" s="453"/>
      <c r="I2869" s="717"/>
      <c r="J2869" s="448"/>
    </row>
    <row r="2870" spans="1:10" ht="15" hidden="1" thickBot="1" x14ac:dyDescent="0.4">
      <c r="A2870" s="454"/>
      <c r="B2870" s="987"/>
      <c r="C2870" s="202"/>
      <c r="D2870" s="606"/>
      <c r="E2870" s="607"/>
      <c r="F2870" s="910">
        <f t="shared" si="42"/>
        <v>0</v>
      </c>
      <c r="G2870" s="203"/>
      <c r="H2870" s="453"/>
      <c r="I2870" s="717"/>
      <c r="J2870" s="448"/>
    </row>
    <row r="2871" spans="1:10" ht="15" hidden="1" thickBot="1" x14ac:dyDescent="0.4">
      <c r="A2871" s="454"/>
      <c r="B2871" s="987"/>
      <c r="C2871" s="202"/>
      <c r="D2871" s="606"/>
      <c r="E2871" s="607"/>
      <c r="F2871" s="910">
        <f t="shared" si="42"/>
        <v>0</v>
      </c>
      <c r="G2871" s="203"/>
      <c r="H2871" s="453"/>
      <c r="I2871" s="717"/>
      <c r="J2871" s="448"/>
    </row>
    <row r="2872" spans="1:10" ht="15" hidden="1" thickBot="1" x14ac:dyDescent="0.4">
      <c r="A2872" s="454"/>
      <c r="B2872" s="987"/>
      <c r="C2872" s="202"/>
      <c r="D2872" s="606"/>
      <c r="E2872" s="607"/>
      <c r="F2872" s="910">
        <f t="shared" si="42"/>
        <v>0</v>
      </c>
      <c r="G2872" s="203"/>
      <c r="H2872" s="453"/>
      <c r="I2872" s="717"/>
      <c r="J2872" s="448"/>
    </row>
    <row r="2873" spans="1:10" ht="15" hidden="1" thickBot="1" x14ac:dyDescent="0.4">
      <c r="A2873" s="454"/>
      <c r="B2873" s="987"/>
      <c r="C2873" s="202"/>
      <c r="D2873" s="606"/>
      <c r="E2873" s="607"/>
      <c r="F2873" s="910">
        <f t="shared" si="42"/>
        <v>0</v>
      </c>
      <c r="G2873" s="203"/>
      <c r="H2873" s="453"/>
      <c r="I2873" s="717"/>
      <c r="J2873" s="448"/>
    </row>
    <row r="2874" spans="1:10" ht="15" hidden="1" thickBot="1" x14ac:dyDescent="0.4">
      <c r="A2874" s="454"/>
      <c r="B2874" s="987"/>
      <c r="C2874" s="202"/>
      <c r="D2874" s="606"/>
      <c r="E2874" s="607"/>
      <c r="F2874" s="910">
        <f t="shared" si="42"/>
        <v>0</v>
      </c>
      <c r="G2874" s="203"/>
      <c r="H2874" s="453"/>
      <c r="I2874" s="717"/>
      <c r="J2874" s="448"/>
    </row>
    <row r="2875" spans="1:10" ht="15" hidden="1" thickBot="1" x14ac:dyDescent="0.4">
      <c r="A2875" s="454"/>
      <c r="B2875" s="987"/>
      <c r="C2875" s="202"/>
      <c r="D2875" s="606"/>
      <c r="E2875" s="607"/>
      <c r="F2875" s="910">
        <f t="shared" si="42"/>
        <v>0</v>
      </c>
      <c r="G2875" s="203"/>
      <c r="H2875" s="453"/>
      <c r="I2875" s="717"/>
      <c r="J2875" s="448"/>
    </row>
    <row r="2876" spans="1:10" ht="15" hidden="1" thickBot="1" x14ac:dyDescent="0.4">
      <c r="A2876" s="454"/>
      <c r="B2876" s="987"/>
      <c r="C2876" s="202"/>
      <c r="D2876" s="606"/>
      <c r="E2876" s="607"/>
      <c r="F2876" s="910">
        <f t="shared" si="42"/>
        <v>0</v>
      </c>
      <c r="G2876" s="203"/>
      <c r="H2876" s="453"/>
      <c r="I2876" s="717"/>
      <c r="J2876" s="448"/>
    </row>
    <row r="2877" spans="1:10" ht="15" hidden="1" thickBot="1" x14ac:dyDescent="0.4">
      <c r="A2877" s="454"/>
      <c r="B2877" s="987"/>
      <c r="C2877" s="202"/>
      <c r="D2877" s="606"/>
      <c r="E2877" s="607"/>
      <c r="F2877" s="910">
        <f t="shared" si="42"/>
        <v>0</v>
      </c>
      <c r="G2877" s="203"/>
      <c r="H2877" s="453"/>
      <c r="I2877" s="717"/>
      <c r="J2877" s="448"/>
    </row>
    <row r="2878" spans="1:10" ht="15" hidden="1" thickBot="1" x14ac:dyDescent="0.4">
      <c r="A2878" s="454"/>
      <c r="B2878" s="987"/>
      <c r="C2878" s="202"/>
      <c r="D2878" s="606"/>
      <c r="E2878" s="607"/>
      <c r="F2878" s="910">
        <f t="shared" si="42"/>
        <v>0</v>
      </c>
      <c r="G2878" s="203"/>
      <c r="H2878" s="453"/>
      <c r="I2878" s="717"/>
      <c r="J2878" s="448"/>
    </row>
    <row r="2879" spans="1:10" ht="15" hidden="1" thickBot="1" x14ac:dyDescent="0.4">
      <c r="A2879" s="454"/>
      <c r="B2879" s="987"/>
      <c r="C2879" s="202"/>
      <c r="D2879" s="606"/>
      <c r="E2879" s="607"/>
      <c r="F2879" s="910">
        <f t="shared" si="42"/>
        <v>0</v>
      </c>
      <c r="G2879" s="203"/>
      <c r="H2879" s="453"/>
      <c r="I2879" s="717"/>
      <c r="J2879" s="448"/>
    </row>
    <row r="2880" spans="1:10" ht="15" hidden="1" thickBot="1" x14ac:dyDescent="0.4">
      <c r="A2880" s="454"/>
      <c r="B2880" s="987"/>
      <c r="C2880" s="202"/>
      <c r="D2880" s="606"/>
      <c r="E2880" s="607"/>
      <c r="F2880" s="910">
        <f t="shared" si="42"/>
        <v>0</v>
      </c>
      <c r="G2880" s="203"/>
      <c r="H2880" s="453"/>
      <c r="I2880" s="717"/>
      <c r="J2880" s="448"/>
    </row>
    <row r="2881" spans="1:10" ht="15" hidden="1" thickBot="1" x14ac:dyDescent="0.4">
      <c r="A2881" s="454"/>
      <c r="B2881" s="987"/>
      <c r="C2881" s="202"/>
      <c r="D2881" s="606"/>
      <c r="E2881" s="607"/>
      <c r="F2881" s="910">
        <f t="shared" si="42"/>
        <v>0</v>
      </c>
      <c r="G2881" s="203"/>
      <c r="H2881" s="453"/>
      <c r="I2881" s="717"/>
      <c r="J2881" s="448"/>
    </row>
    <row r="2882" spans="1:10" ht="15" hidden="1" thickBot="1" x14ac:dyDescent="0.4">
      <c r="A2882" s="454"/>
      <c r="B2882" s="987"/>
      <c r="C2882" s="202"/>
      <c r="D2882" s="606"/>
      <c r="E2882" s="607"/>
      <c r="F2882" s="910">
        <f t="shared" si="42"/>
        <v>0</v>
      </c>
      <c r="G2882" s="203"/>
      <c r="H2882" s="453"/>
      <c r="I2882" s="717"/>
      <c r="J2882" s="448"/>
    </row>
    <row r="2883" spans="1:10" ht="15" hidden="1" thickBot="1" x14ac:dyDescent="0.4">
      <c r="A2883" s="454"/>
      <c r="B2883" s="987"/>
      <c r="C2883" s="202"/>
      <c r="D2883" s="606"/>
      <c r="E2883" s="607"/>
      <c r="F2883" s="910">
        <f t="shared" si="42"/>
        <v>0</v>
      </c>
      <c r="G2883" s="203"/>
      <c r="H2883" s="453"/>
      <c r="I2883" s="717"/>
      <c r="J2883" s="448"/>
    </row>
    <row r="2884" spans="1:10" ht="15" hidden="1" thickBot="1" x14ac:dyDescent="0.4">
      <c r="A2884" s="454"/>
      <c r="B2884" s="987"/>
      <c r="C2884" s="202"/>
      <c r="D2884" s="606"/>
      <c r="E2884" s="607"/>
      <c r="F2884" s="910">
        <f t="shared" ref="F2884:F2986" si="43">D2884+E2884</f>
        <v>0</v>
      </c>
      <c r="G2884" s="203"/>
      <c r="H2884" s="453"/>
      <c r="I2884" s="717"/>
      <c r="J2884" s="448"/>
    </row>
    <row r="2885" spans="1:10" ht="15" hidden="1" thickBot="1" x14ac:dyDescent="0.4">
      <c r="A2885" s="454"/>
      <c r="B2885" s="987"/>
      <c r="C2885" s="202"/>
      <c r="D2885" s="606"/>
      <c r="E2885" s="607"/>
      <c r="F2885" s="910">
        <f t="shared" si="43"/>
        <v>0</v>
      </c>
      <c r="G2885" s="203"/>
      <c r="H2885" s="453"/>
      <c r="I2885" s="717"/>
      <c r="J2885" s="448"/>
    </row>
    <row r="2886" spans="1:10" ht="15" hidden="1" thickBot="1" x14ac:dyDescent="0.4">
      <c r="A2886" s="454"/>
      <c r="B2886" s="987"/>
      <c r="C2886" s="202"/>
      <c r="D2886" s="606"/>
      <c r="E2886" s="607"/>
      <c r="F2886" s="910">
        <f t="shared" si="43"/>
        <v>0</v>
      </c>
      <c r="G2886" s="203"/>
      <c r="H2886" s="453"/>
      <c r="I2886" s="717"/>
      <c r="J2886" s="448"/>
    </row>
    <row r="2887" spans="1:10" ht="15" hidden="1" thickBot="1" x14ac:dyDescent="0.4">
      <c r="A2887" s="454"/>
      <c r="B2887" s="987"/>
      <c r="C2887" s="202"/>
      <c r="D2887" s="606"/>
      <c r="E2887" s="607"/>
      <c r="F2887" s="910">
        <f t="shared" si="43"/>
        <v>0</v>
      </c>
      <c r="G2887" s="203"/>
      <c r="H2887" s="453"/>
      <c r="I2887" s="717"/>
      <c r="J2887" s="448"/>
    </row>
    <row r="2888" spans="1:10" ht="15" hidden="1" thickBot="1" x14ac:dyDescent="0.4">
      <c r="A2888" s="454"/>
      <c r="B2888" s="987"/>
      <c r="C2888" s="202"/>
      <c r="D2888" s="606"/>
      <c r="E2888" s="607"/>
      <c r="F2888" s="910">
        <f t="shared" si="43"/>
        <v>0</v>
      </c>
      <c r="G2888" s="203"/>
      <c r="H2888" s="453"/>
      <c r="I2888" s="717"/>
      <c r="J2888" s="448"/>
    </row>
    <row r="2889" spans="1:10" ht="15" hidden="1" thickBot="1" x14ac:dyDescent="0.4">
      <c r="A2889" s="454"/>
      <c r="B2889" s="987"/>
      <c r="C2889" s="202"/>
      <c r="D2889" s="606"/>
      <c r="E2889" s="607"/>
      <c r="F2889" s="910">
        <f t="shared" si="43"/>
        <v>0</v>
      </c>
      <c r="G2889" s="203"/>
      <c r="H2889" s="453"/>
      <c r="I2889" s="717"/>
      <c r="J2889" s="448"/>
    </row>
    <row r="2890" spans="1:10" ht="15" hidden="1" thickBot="1" x14ac:dyDescent="0.4">
      <c r="A2890" s="454"/>
      <c r="B2890" s="987"/>
      <c r="C2890" s="202"/>
      <c r="D2890" s="606"/>
      <c r="E2890" s="607"/>
      <c r="F2890" s="910">
        <f t="shared" si="43"/>
        <v>0</v>
      </c>
      <c r="G2890" s="203"/>
      <c r="H2890" s="453"/>
      <c r="I2890" s="717"/>
      <c r="J2890" s="448"/>
    </row>
    <row r="2891" spans="1:10" ht="15" hidden="1" thickBot="1" x14ac:dyDescent="0.4">
      <c r="A2891" s="454"/>
      <c r="B2891" s="987"/>
      <c r="C2891" s="202"/>
      <c r="D2891" s="606"/>
      <c r="E2891" s="607"/>
      <c r="F2891" s="910">
        <f t="shared" si="43"/>
        <v>0</v>
      </c>
      <c r="G2891" s="203"/>
      <c r="H2891" s="453"/>
      <c r="I2891" s="717"/>
      <c r="J2891" s="448"/>
    </row>
    <row r="2892" spans="1:10" ht="15" hidden="1" thickBot="1" x14ac:dyDescent="0.4">
      <c r="A2892" s="454"/>
      <c r="B2892" s="987"/>
      <c r="C2892" s="202"/>
      <c r="D2892" s="606"/>
      <c r="E2892" s="607"/>
      <c r="F2892" s="910">
        <f t="shared" si="43"/>
        <v>0</v>
      </c>
      <c r="G2892" s="203"/>
      <c r="H2892" s="453"/>
      <c r="I2892" s="717"/>
      <c r="J2892" s="448"/>
    </row>
    <row r="2893" spans="1:10" ht="15" hidden="1" thickBot="1" x14ac:dyDescent="0.4">
      <c r="A2893" s="454"/>
      <c r="B2893" s="987"/>
      <c r="C2893" s="202"/>
      <c r="D2893" s="606"/>
      <c r="E2893" s="607"/>
      <c r="F2893" s="910">
        <f t="shared" si="43"/>
        <v>0</v>
      </c>
      <c r="G2893" s="203"/>
      <c r="H2893" s="453"/>
      <c r="I2893" s="717"/>
      <c r="J2893" s="448"/>
    </row>
    <row r="2894" spans="1:10" ht="15" hidden="1" thickBot="1" x14ac:dyDescent="0.4">
      <c r="A2894" s="454"/>
      <c r="B2894" s="987"/>
      <c r="C2894" s="202"/>
      <c r="D2894" s="606"/>
      <c r="E2894" s="607"/>
      <c r="F2894" s="910">
        <f t="shared" si="43"/>
        <v>0</v>
      </c>
      <c r="G2894" s="203"/>
      <c r="H2894" s="453"/>
      <c r="I2894" s="717"/>
      <c r="J2894" s="448"/>
    </row>
    <row r="2895" spans="1:10" ht="15" hidden="1" thickBot="1" x14ac:dyDescent="0.4">
      <c r="A2895" s="454"/>
      <c r="B2895" s="987"/>
      <c r="C2895" s="202"/>
      <c r="D2895" s="606"/>
      <c r="E2895" s="607"/>
      <c r="F2895" s="910">
        <f t="shared" si="43"/>
        <v>0</v>
      </c>
      <c r="G2895" s="203"/>
      <c r="H2895" s="453"/>
      <c r="I2895" s="717"/>
      <c r="J2895" s="448"/>
    </row>
    <row r="2896" spans="1:10" ht="15" hidden="1" thickBot="1" x14ac:dyDescent="0.4">
      <c r="A2896" s="454"/>
      <c r="B2896" s="987"/>
      <c r="C2896" s="202"/>
      <c r="D2896" s="606"/>
      <c r="E2896" s="607"/>
      <c r="F2896" s="910">
        <f t="shared" si="43"/>
        <v>0</v>
      </c>
      <c r="G2896" s="203"/>
      <c r="H2896" s="453"/>
      <c r="I2896" s="717"/>
      <c r="J2896" s="448"/>
    </row>
    <row r="2897" spans="1:10" ht="15" hidden="1" thickBot="1" x14ac:dyDescent="0.4">
      <c r="A2897" s="454"/>
      <c r="B2897" s="987"/>
      <c r="C2897" s="202"/>
      <c r="D2897" s="606"/>
      <c r="E2897" s="607"/>
      <c r="F2897" s="910">
        <f t="shared" si="43"/>
        <v>0</v>
      </c>
      <c r="G2897" s="203"/>
      <c r="H2897" s="453"/>
      <c r="I2897" s="717"/>
      <c r="J2897" s="448"/>
    </row>
    <row r="2898" spans="1:10" ht="15" hidden="1" thickBot="1" x14ac:dyDescent="0.4">
      <c r="A2898" s="454"/>
      <c r="B2898" s="987"/>
      <c r="C2898" s="202"/>
      <c r="D2898" s="606"/>
      <c r="E2898" s="607"/>
      <c r="F2898" s="910">
        <f t="shared" si="43"/>
        <v>0</v>
      </c>
      <c r="G2898" s="203"/>
      <c r="H2898" s="453"/>
      <c r="I2898" s="717"/>
      <c r="J2898" s="448"/>
    </row>
    <row r="2899" spans="1:10" ht="15" hidden="1" thickBot="1" x14ac:dyDescent="0.4">
      <c r="A2899" s="454"/>
      <c r="B2899" s="987"/>
      <c r="C2899" s="202"/>
      <c r="D2899" s="606"/>
      <c r="E2899" s="607"/>
      <c r="F2899" s="910">
        <f t="shared" si="43"/>
        <v>0</v>
      </c>
      <c r="G2899" s="203"/>
      <c r="H2899" s="453"/>
      <c r="I2899" s="717"/>
      <c r="J2899" s="448"/>
    </row>
    <row r="2900" spans="1:10" ht="15" hidden="1" thickBot="1" x14ac:dyDescent="0.4">
      <c r="A2900" s="454"/>
      <c r="B2900" s="987"/>
      <c r="C2900" s="202"/>
      <c r="D2900" s="606"/>
      <c r="E2900" s="607"/>
      <c r="F2900" s="910">
        <f t="shared" si="43"/>
        <v>0</v>
      </c>
      <c r="G2900" s="203"/>
      <c r="H2900" s="453"/>
      <c r="I2900" s="717"/>
      <c r="J2900" s="448"/>
    </row>
    <row r="2901" spans="1:10" ht="15" hidden="1" thickBot="1" x14ac:dyDescent="0.4">
      <c r="A2901" s="454"/>
      <c r="B2901" s="987"/>
      <c r="C2901" s="202"/>
      <c r="D2901" s="606"/>
      <c r="E2901" s="607"/>
      <c r="F2901" s="910">
        <f t="shared" si="43"/>
        <v>0</v>
      </c>
      <c r="G2901" s="203"/>
      <c r="H2901" s="453"/>
      <c r="I2901" s="717"/>
      <c r="J2901" s="448"/>
    </row>
    <row r="2902" spans="1:10" ht="15" hidden="1" thickBot="1" x14ac:dyDescent="0.4">
      <c r="A2902" s="454"/>
      <c r="B2902" s="987"/>
      <c r="C2902" s="202"/>
      <c r="D2902" s="606"/>
      <c r="E2902" s="607"/>
      <c r="F2902" s="910">
        <f t="shared" si="43"/>
        <v>0</v>
      </c>
      <c r="G2902" s="203"/>
      <c r="H2902" s="453"/>
      <c r="I2902" s="717"/>
      <c r="J2902" s="448"/>
    </row>
    <row r="2903" spans="1:10" ht="15" hidden="1" thickBot="1" x14ac:dyDescent="0.4">
      <c r="A2903" s="454"/>
      <c r="B2903" s="987"/>
      <c r="C2903" s="202"/>
      <c r="D2903" s="606"/>
      <c r="E2903" s="607"/>
      <c r="F2903" s="910">
        <f t="shared" si="43"/>
        <v>0</v>
      </c>
      <c r="G2903" s="203"/>
      <c r="H2903" s="453"/>
      <c r="I2903" s="717"/>
      <c r="J2903" s="448"/>
    </row>
    <row r="2904" spans="1:10" ht="15" hidden="1" thickBot="1" x14ac:dyDescent="0.4">
      <c r="A2904" s="454"/>
      <c r="B2904" s="987"/>
      <c r="C2904" s="202"/>
      <c r="D2904" s="606"/>
      <c r="E2904" s="607"/>
      <c r="F2904" s="910">
        <f t="shared" si="43"/>
        <v>0</v>
      </c>
      <c r="G2904" s="203"/>
      <c r="H2904" s="453"/>
      <c r="I2904" s="717"/>
      <c r="J2904" s="448"/>
    </row>
    <row r="2905" spans="1:10" ht="15" hidden="1" thickBot="1" x14ac:dyDescent="0.4">
      <c r="A2905" s="454"/>
      <c r="B2905" s="987"/>
      <c r="C2905" s="202"/>
      <c r="D2905" s="606"/>
      <c r="E2905" s="607"/>
      <c r="F2905" s="910">
        <f t="shared" si="43"/>
        <v>0</v>
      </c>
      <c r="G2905" s="203"/>
      <c r="H2905" s="453"/>
      <c r="I2905" s="717"/>
      <c r="J2905" s="448"/>
    </row>
    <row r="2906" spans="1:10" ht="15" hidden="1" thickBot="1" x14ac:dyDescent="0.4">
      <c r="A2906" s="454"/>
      <c r="B2906" s="987"/>
      <c r="C2906" s="202"/>
      <c r="D2906" s="606"/>
      <c r="E2906" s="607"/>
      <c r="F2906" s="910">
        <f t="shared" si="43"/>
        <v>0</v>
      </c>
      <c r="G2906" s="203"/>
      <c r="H2906" s="453"/>
      <c r="I2906" s="717"/>
      <c r="J2906" s="448"/>
    </row>
    <row r="2907" spans="1:10" ht="15" hidden="1" thickBot="1" x14ac:dyDescent="0.4">
      <c r="A2907" s="454"/>
      <c r="B2907" s="987"/>
      <c r="C2907" s="202"/>
      <c r="D2907" s="606"/>
      <c r="E2907" s="607"/>
      <c r="F2907" s="910">
        <f t="shared" si="43"/>
        <v>0</v>
      </c>
      <c r="G2907" s="203"/>
      <c r="H2907" s="453"/>
      <c r="I2907" s="717"/>
      <c r="J2907" s="448"/>
    </row>
    <row r="2908" spans="1:10" ht="15" hidden="1" thickBot="1" x14ac:dyDescent="0.4">
      <c r="A2908" s="454"/>
      <c r="B2908" s="987"/>
      <c r="C2908" s="202"/>
      <c r="D2908" s="606"/>
      <c r="E2908" s="607"/>
      <c r="F2908" s="910">
        <f t="shared" si="43"/>
        <v>0</v>
      </c>
      <c r="G2908" s="203"/>
      <c r="H2908" s="453"/>
      <c r="I2908" s="717"/>
      <c r="J2908" s="448"/>
    </row>
    <row r="2909" spans="1:10" ht="15" hidden="1" thickBot="1" x14ac:dyDescent="0.4">
      <c r="A2909" s="454"/>
      <c r="B2909" s="987"/>
      <c r="C2909" s="202"/>
      <c r="D2909" s="606"/>
      <c r="E2909" s="607"/>
      <c r="F2909" s="910">
        <f t="shared" si="43"/>
        <v>0</v>
      </c>
      <c r="G2909" s="203"/>
      <c r="H2909" s="453"/>
      <c r="I2909" s="717"/>
      <c r="J2909" s="448"/>
    </row>
    <row r="2910" spans="1:10" ht="15" hidden="1" thickBot="1" x14ac:dyDescent="0.4">
      <c r="A2910" s="454"/>
      <c r="B2910" s="987"/>
      <c r="C2910" s="202"/>
      <c r="D2910" s="606"/>
      <c r="E2910" s="607"/>
      <c r="F2910" s="910">
        <f t="shared" si="43"/>
        <v>0</v>
      </c>
      <c r="G2910" s="203"/>
      <c r="H2910" s="453"/>
      <c r="I2910" s="717"/>
      <c r="J2910" s="448"/>
    </row>
    <row r="2911" spans="1:10" ht="15" hidden="1" thickBot="1" x14ac:dyDescent="0.4">
      <c r="A2911" s="454"/>
      <c r="B2911" s="987"/>
      <c r="C2911" s="202"/>
      <c r="D2911" s="606"/>
      <c r="E2911" s="607"/>
      <c r="F2911" s="910">
        <f t="shared" si="43"/>
        <v>0</v>
      </c>
      <c r="G2911" s="203"/>
      <c r="H2911" s="453"/>
      <c r="I2911" s="717"/>
      <c r="J2911" s="448"/>
    </row>
    <row r="2912" spans="1:10" ht="15" hidden="1" thickBot="1" x14ac:dyDescent="0.4">
      <c r="A2912" s="454"/>
      <c r="B2912" s="987"/>
      <c r="C2912" s="202"/>
      <c r="D2912" s="606"/>
      <c r="E2912" s="607"/>
      <c r="F2912" s="910">
        <f t="shared" si="43"/>
        <v>0</v>
      </c>
      <c r="G2912" s="203"/>
      <c r="H2912" s="453"/>
      <c r="I2912" s="717"/>
      <c r="J2912" s="448"/>
    </row>
    <row r="2913" spans="1:10" ht="15" hidden="1" thickBot="1" x14ac:dyDescent="0.4">
      <c r="A2913" s="454"/>
      <c r="B2913" s="987"/>
      <c r="C2913" s="202"/>
      <c r="D2913" s="606"/>
      <c r="E2913" s="607"/>
      <c r="F2913" s="910">
        <f t="shared" si="43"/>
        <v>0</v>
      </c>
      <c r="G2913" s="203"/>
      <c r="H2913" s="453"/>
      <c r="I2913" s="717"/>
      <c r="J2913" s="448"/>
    </row>
    <row r="2914" spans="1:10" ht="15" hidden="1" thickBot="1" x14ac:dyDescent="0.4">
      <c r="A2914" s="454"/>
      <c r="B2914" s="987"/>
      <c r="C2914" s="202"/>
      <c r="D2914" s="606"/>
      <c r="E2914" s="607"/>
      <c r="F2914" s="910">
        <f t="shared" si="43"/>
        <v>0</v>
      </c>
      <c r="G2914" s="203"/>
      <c r="H2914" s="453"/>
      <c r="I2914" s="717"/>
      <c r="J2914" s="448"/>
    </row>
    <row r="2915" spans="1:10" ht="15" hidden="1" thickBot="1" x14ac:dyDescent="0.4">
      <c r="A2915" s="454"/>
      <c r="B2915" s="987"/>
      <c r="C2915" s="202"/>
      <c r="D2915" s="606"/>
      <c r="E2915" s="607"/>
      <c r="F2915" s="910">
        <f t="shared" si="43"/>
        <v>0</v>
      </c>
      <c r="G2915" s="203"/>
      <c r="H2915" s="453"/>
      <c r="I2915" s="717"/>
      <c r="J2915" s="448"/>
    </row>
    <row r="2916" spans="1:10" ht="15" hidden="1" thickBot="1" x14ac:dyDescent="0.4">
      <c r="A2916" s="454"/>
      <c r="B2916" s="987"/>
      <c r="C2916" s="202"/>
      <c r="D2916" s="606"/>
      <c r="E2916" s="607"/>
      <c r="F2916" s="910">
        <f t="shared" si="43"/>
        <v>0</v>
      </c>
      <c r="G2916" s="203"/>
      <c r="H2916" s="453"/>
      <c r="I2916" s="717"/>
      <c r="J2916" s="448"/>
    </row>
    <row r="2917" spans="1:10" ht="15" hidden="1" thickBot="1" x14ac:dyDescent="0.4">
      <c r="A2917" s="454"/>
      <c r="B2917" s="987"/>
      <c r="C2917" s="202"/>
      <c r="D2917" s="606"/>
      <c r="E2917" s="607"/>
      <c r="F2917" s="910">
        <f t="shared" si="43"/>
        <v>0</v>
      </c>
      <c r="G2917" s="203"/>
      <c r="H2917" s="453"/>
      <c r="I2917" s="717"/>
      <c r="J2917" s="448"/>
    </row>
    <row r="2918" spans="1:10" ht="15" hidden="1" thickBot="1" x14ac:dyDescent="0.4">
      <c r="A2918" s="454"/>
      <c r="B2918" s="987"/>
      <c r="C2918" s="202"/>
      <c r="D2918" s="606"/>
      <c r="E2918" s="607"/>
      <c r="F2918" s="910">
        <f t="shared" si="43"/>
        <v>0</v>
      </c>
      <c r="G2918" s="203"/>
      <c r="H2918" s="453"/>
      <c r="I2918" s="717"/>
      <c r="J2918" s="448"/>
    </row>
    <row r="2919" spans="1:10" ht="15" hidden="1" thickBot="1" x14ac:dyDescent="0.4">
      <c r="A2919" s="454"/>
      <c r="B2919" s="987"/>
      <c r="C2919" s="202"/>
      <c r="D2919" s="606"/>
      <c r="E2919" s="607"/>
      <c r="F2919" s="910">
        <f t="shared" si="43"/>
        <v>0</v>
      </c>
      <c r="G2919" s="203"/>
      <c r="H2919" s="453"/>
      <c r="I2919" s="717"/>
      <c r="J2919" s="448"/>
    </row>
    <row r="2920" spans="1:10" ht="15" hidden="1" thickBot="1" x14ac:dyDescent="0.4">
      <c r="A2920" s="454"/>
      <c r="B2920" s="987"/>
      <c r="C2920" s="202"/>
      <c r="D2920" s="606"/>
      <c r="E2920" s="607"/>
      <c r="F2920" s="910">
        <f t="shared" si="43"/>
        <v>0</v>
      </c>
      <c r="G2920" s="203"/>
      <c r="H2920" s="453"/>
      <c r="I2920" s="717"/>
      <c r="J2920" s="448"/>
    </row>
    <row r="2921" spans="1:10" ht="15" hidden="1" thickBot="1" x14ac:dyDescent="0.4">
      <c r="A2921" s="454"/>
      <c r="B2921" s="987"/>
      <c r="C2921" s="202"/>
      <c r="D2921" s="606"/>
      <c r="E2921" s="607"/>
      <c r="F2921" s="910">
        <f t="shared" si="43"/>
        <v>0</v>
      </c>
      <c r="G2921" s="203"/>
      <c r="H2921" s="453"/>
      <c r="I2921" s="717"/>
      <c r="J2921" s="448"/>
    </row>
    <row r="2922" spans="1:10" ht="15" hidden="1" thickBot="1" x14ac:dyDescent="0.4">
      <c r="A2922" s="454"/>
      <c r="B2922" s="987"/>
      <c r="C2922" s="202"/>
      <c r="D2922" s="606"/>
      <c r="E2922" s="607"/>
      <c r="F2922" s="910">
        <f t="shared" si="43"/>
        <v>0</v>
      </c>
      <c r="G2922" s="203"/>
      <c r="H2922" s="453"/>
      <c r="I2922" s="717"/>
      <c r="J2922" s="448"/>
    </row>
    <row r="2923" spans="1:10" ht="15" hidden="1" thickBot="1" x14ac:dyDescent="0.4">
      <c r="A2923" s="454"/>
      <c r="B2923" s="987"/>
      <c r="C2923" s="202"/>
      <c r="D2923" s="606"/>
      <c r="E2923" s="607"/>
      <c r="F2923" s="910">
        <f t="shared" si="43"/>
        <v>0</v>
      </c>
      <c r="G2923" s="203"/>
      <c r="H2923" s="453"/>
      <c r="I2923" s="717"/>
      <c r="J2923" s="448"/>
    </row>
    <row r="2924" spans="1:10" ht="15" hidden="1" thickBot="1" x14ac:dyDescent="0.4">
      <c r="A2924" s="454"/>
      <c r="B2924" s="987"/>
      <c r="C2924" s="202"/>
      <c r="D2924" s="606"/>
      <c r="E2924" s="607"/>
      <c r="F2924" s="910">
        <f t="shared" si="43"/>
        <v>0</v>
      </c>
      <c r="G2924" s="203"/>
      <c r="H2924" s="453"/>
      <c r="I2924" s="717"/>
      <c r="J2924" s="448"/>
    </row>
    <row r="2925" spans="1:10" ht="15" hidden="1" thickBot="1" x14ac:dyDescent="0.4">
      <c r="A2925" s="454"/>
      <c r="B2925" s="987"/>
      <c r="C2925" s="202"/>
      <c r="D2925" s="606"/>
      <c r="E2925" s="607"/>
      <c r="F2925" s="910">
        <f t="shared" si="43"/>
        <v>0</v>
      </c>
      <c r="G2925" s="203"/>
      <c r="H2925" s="453"/>
      <c r="I2925" s="717"/>
      <c r="J2925" s="448"/>
    </row>
    <row r="2926" spans="1:10" ht="15" hidden="1" thickBot="1" x14ac:dyDescent="0.4">
      <c r="A2926" s="454"/>
      <c r="B2926" s="987"/>
      <c r="C2926" s="202"/>
      <c r="D2926" s="606"/>
      <c r="E2926" s="607"/>
      <c r="F2926" s="910">
        <f t="shared" si="43"/>
        <v>0</v>
      </c>
      <c r="G2926" s="203"/>
      <c r="H2926" s="453"/>
      <c r="I2926" s="717"/>
      <c r="J2926" s="448"/>
    </row>
    <row r="2927" spans="1:10" ht="15" hidden="1" thickBot="1" x14ac:dyDescent="0.4">
      <c r="A2927" s="454"/>
      <c r="B2927" s="987"/>
      <c r="C2927" s="202"/>
      <c r="D2927" s="606"/>
      <c r="E2927" s="607"/>
      <c r="F2927" s="910">
        <f t="shared" si="43"/>
        <v>0</v>
      </c>
      <c r="G2927" s="203"/>
      <c r="H2927" s="453"/>
      <c r="I2927" s="717"/>
      <c r="J2927" s="448"/>
    </row>
    <row r="2928" spans="1:10" ht="15" hidden="1" thickBot="1" x14ac:dyDescent="0.4">
      <c r="A2928" s="454"/>
      <c r="B2928" s="987"/>
      <c r="C2928" s="202"/>
      <c r="D2928" s="606"/>
      <c r="E2928" s="607"/>
      <c r="F2928" s="910">
        <f t="shared" si="43"/>
        <v>0</v>
      </c>
      <c r="G2928" s="203"/>
      <c r="H2928" s="453"/>
      <c r="I2928" s="717"/>
      <c r="J2928" s="448"/>
    </row>
    <row r="2929" spans="1:10" ht="15" hidden="1" thickBot="1" x14ac:dyDescent="0.4">
      <c r="A2929" s="454"/>
      <c r="B2929" s="987"/>
      <c r="C2929" s="202"/>
      <c r="D2929" s="606"/>
      <c r="E2929" s="607"/>
      <c r="F2929" s="910">
        <f t="shared" si="43"/>
        <v>0</v>
      </c>
      <c r="G2929" s="203"/>
      <c r="H2929" s="453"/>
      <c r="I2929" s="717"/>
      <c r="J2929" s="448"/>
    </row>
    <row r="2930" spans="1:10" ht="15" hidden="1" thickBot="1" x14ac:dyDescent="0.4">
      <c r="A2930" s="454"/>
      <c r="B2930" s="987"/>
      <c r="C2930" s="202"/>
      <c r="D2930" s="606"/>
      <c r="E2930" s="607"/>
      <c r="F2930" s="910">
        <f t="shared" si="43"/>
        <v>0</v>
      </c>
      <c r="G2930" s="203"/>
      <c r="H2930" s="453"/>
      <c r="I2930" s="717"/>
      <c r="J2930" s="448"/>
    </row>
    <row r="2931" spans="1:10" ht="15" hidden="1" thickBot="1" x14ac:dyDescent="0.4">
      <c r="A2931" s="454"/>
      <c r="B2931" s="987"/>
      <c r="C2931" s="202"/>
      <c r="D2931" s="606"/>
      <c r="E2931" s="607"/>
      <c r="F2931" s="910">
        <f t="shared" si="43"/>
        <v>0</v>
      </c>
      <c r="G2931" s="203"/>
      <c r="H2931" s="453"/>
      <c r="I2931" s="717"/>
      <c r="J2931" s="448"/>
    </row>
    <row r="2932" spans="1:10" ht="15" hidden="1" thickBot="1" x14ac:dyDescent="0.4">
      <c r="A2932" s="454"/>
      <c r="B2932" s="987"/>
      <c r="C2932" s="202"/>
      <c r="D2932" s="606"/>
      <c r="E2932" s="607"/>
      <c r="F2932" s="910">
        <f t="shared" si="43"/>
        <v>0</v>
      </c>
      <c r="G2932" s="203"/>
      <c r="H2932" s="453"/>
      <c r="I2932" s="717"/>
      <c r="J2932" s="448"/>
    </row>
    <row r="2933" spans="1:10" ht="15" hidden="1" thickBot="1" x14ac:dyDescent="0.4">
      <c r="A2933" s="454"/>
      <c r="B2933" s="987"/>
      <c r="C2933" s="202"/>
      <c r="D2933" s="606"/>
      <c r="E2933" s="607"/>
      <c r="F2933" s="910">
        <f t="shared" si="43"/>
        <v>0</v>
      </c>
      <c r="G2933" s="203"/>
      <c r="H2933" s="453"/>
      <c r="I2933" s="717"/>
      <c r="J2933" s="448"/>
    </row>
    <row r="2934" spans="1:10" ht="15" hidden="1" thickBot="1" x14ac:dyDescent="0.4">
      <c r="A2934" s="454"/>
      <c r="B2934" s="987"/>
      <c r="C2934" s="202"/>
      <c r="D2934" s="606"/>
      <c r="E2934" s="607"/>
      <c r="F2934" s="910">
        <f t="shared" si="43"/>
        <v>0</v>
      </c>
      <c r="G2934" s="203"/>
      <c r="H2934" s="453"/>
      <c r="I2934" s="717"/>
      <c r="J2934" s="448"/>
    </row>
    <row r="2935" spans="1:10" ht="15" hidden="1" thickBot="1" x14ac:dyDescent="0.4">
      <c r="A2935" s="454"/>
      <c r="B2935" s="987"/>
      <c r="C2935" s="202"/>
      <c r="D2935" s="606"/>
      <c r="E2935" s="607"/>
      <c r="F2935" s="910">
        <f t="shared" si="43"/>
        <v>0</v>
      </c>
      <c r="G2935" s="203"/>
      <c r="H2935" s="453"/>
      <c r="I2935" s="717"/>
      <c r="J2935" s="448"/>
    </row>
    <row r="2936" spans="1:10" ht="15" hidden="1" thickBot="1" x14ac:dyDescent="0.4">
      <c r="A2936" s="454"/>
      <c r="B2936" s="987"/>
      <c r="C2936" s="202"/>
      <c r="D2936" s="606"/>
      <c r="E2936" s="607"/>
      <c r="F2936" s="910">
        <f t="shared" si="43"/>
        <v>0</v>
      </c>
      <c r="G2936" s="203"/>
      <c r="H2936" s="453"/>
      <c r="I2936" s="717"/>
      <c r="J2936" s="448"/>
    </row>
    <row r="2937" spans="1:10" ht="15" hidden="1" thickBot="1" x14ac:dyDescent="0.4">
      <c r="A2937" s="454"/>
      <c r="B2937" s="987"/>
      <c r="C2937" s="202"/>
      <c r="D2937" s="606"/>
      <c r="E2937" s="607"/>
      <c r="F2937" s="910">
        <f t="shared" si="43"/>
        <v>0</v>
      </c>
      <c r="G2937" s="203"/>
      <c r="H2937" s="453"/>
      <c r="I2937" s="717"/>
      <c r="J2937" s="448"/>
    </row>
    <row r="2938" spans="1:10" ht="15" hidden="1" thickBot="1" x14ac:dyDescent="0.4">
      <c r="A2938" s="454"/>
      <c r="B2938" s="987"/>
      <c r="C2938" s="202"/>
      <c r="D2938" s="606"/>
      <c r="E2938" s="607"/>
      <c r="F2938" s="910">
        <f t="shared" si="43"/>
        <v>0</v>
      </c>
      <c r="G2938" s="203"/>
      <c r="H2938" s="453"/>
      <c r="I2938" s="717"/>
      <c r="J2938" s="448"/>
    </row>
    <row r="2939" spans="1:10" ht="15" hidden="1" thickBot="1" x14ac:dyDescent="0.4">
      <c r="A2939" s="454"/>
      <c r="B2939" s="987"/>
      <c r="C2939" s="202"/>
      <c r="D2939" s="606"/>
      <c r="E2939" s="607"/>
      <c r="F2939" s="910">
        <f t="shared" si="43"/>
        <v>0</v>
      </c>
      <c r="G2939" s="203"/>
      <c r="H2939" s="453"/>
      <c r="I2939" s="717"/>
      <c r="J2939" s="448"/>
    </row>
    <row r="2940" spans="1:10" ht="15" hidden="1" thickBot="1" x14ac:dyDescent="0.4">
      <c r="A2940" s="454"/>
      <c r="B2940" s="987"/>
      <c r="C2940" s="202"/>
      <c r="D2940" s="606"/>
      <c r="E2940" s="607"/>
      <c r="F2940" s="910">
        <f t="shared" si="43"/>
        <v>0</v>
      </c>
      <c r="G2940" s="203"/>
      <c r="H2940" s="453"/>
      <c r="I2940" s="717"/>
      <c r="J2940" s="448"/>
    </row>
    <row r="2941" spans="1:10" ht="15" hidden="1" thickBot="1" x14ac:dyDescent="0.4">
      <c r="A2941" s="454"/>
      <c r="B2941" s="987"/>
      <c r="C2941" s="202"/>
      <c r="D2941" s="606"/>
      <c r="E2941" s="607"/>
      <c r="F2941" s="910">
        <f t="shared" si="43"/>
        <v>0</v>
      </c>
      <c r="G2941" s="203"/>
      <c r="H2941" s="453"/>
      <c r="I2941" s="717"/>
      <c r="J2941" s="448"/>
    </row>
    <row r="2942" spans="1:10" ht="15" hidden="1" thickBot="1" x14ac:dyDescent="0.4">
      <c r="A2942" s="454"/>
      <c r="B2942" s="987"/>
      <c r="C2942" s="202"/>
      <c r="D2942" s="606"/>
      <c r="E2942" s="607"/>
      <c r="F2942" s="910">
        <f t="shared" si="43"/>
        <v>0</v>
      </c>
      <c r="G2942" s="203"/>
      <c r="H2942" s="453"/>
      <c r="I2942" s="717"/>
      <c r="J2942" s="448"/>
    </row>
    <row r="2943" spans="1:10" ht="15" hidden="1" thickBot="1" x14ac:dyDescent="0.4">
      <c r="A2943" s="454"/>
      <c r="B2943" s="987"/>
      <c r="C2943" s="202"/>
      <c r="D2943" s="606"/>
      <c r="E2943" s="607"/>
      <c r="F2943" s="910">
        <f t="shared" si="43"/>
        <v>0</v>
      </c>
      <c r="G2943" s="203"/>
      <c r="H2943" s="453"/>
      <c r="I2943" s="717"/>
      <c r="J2943" s="448"/>
    </row>
    <row r="2944" spans="1:10" ht="15" hidden="1" thickBot="1" x14ac:dyDescent="0.4">
      <c r="A2944" s="454"/>
      <c r="B2944" s="987"/>
      <c r="C2944" s="202"/>
      <c r="D2944" s="606"/>
      <c r="E2944" s="607"/>
      <c r="F2944" s="910">
        <f t="shared" si="43"/>
        <v>0</v>
      </c>
      <c r="G2944" s="203"/>
      <c r="H2944" s="453"/>
      <c r="I2944" s="717"/>
      <c r="J2944" s="448"/>
    </row>
    <row r="2945" spans="1:10" ht="15" hidden="1" thickBot="1" x14ac:dyDescent="0.4">
      <c r="A2945" s="454"/>
      <c r="B2945" s="987"/>
      <c r="C2945" s="202"/>
      <c r="D2945" s="606"/>
      <c r="E2945" s="607"/>
      <c r="F2945" s="910">
        <f t="shared" si="43"/>
        <v>0</v>
      </c>
      <c r="G2945" s="203"/>
      <c r="H2945" s="453"/>
      <c r="I2945" s="717"/>
      <c r="J2945" s="448"/>
    </row>
    <row r="2946" spans="1:10" ht="15" hidden="1" thickBot="1" x14ac:dyDescent="0.4">
      <c r="A2946" s="454"/>
      <c r="B2946" s="987"/>
      <c r="C2946" s="202"/>
      <c r="D2946" s="606"/>
      <c r="E2946" s="607"/>
      <c r="F2946" s="910">
        <f t="shared" si="43"/>
        <v>0</v>
      </c>
      <c r="G2946" s="203"/>
      <c r="H2946" s="453"/>
      <c r="I2946" s="717"/>
      <c r="J2946" s="448"/>
    </row>
    <row r="2947" spans="1:10" ht="15" hidden="1" thickBot="1" x14ac:dyDescent="0.4">
      <c r="A2947" s="454"/>
      <c r="B2947" s="987"/>
      <c r="C2947" s="202"/>
      <c r="D2947" s="606"/>
      <c r="E2947" s="607"/>
      <c r="F2947" s="910">
        <f t="shared" si="43"/>
        <v>0</v>
      </c>
      <c r="G2947" s="203"/>
      <c r="H2947" s="453"/>
      <c r="I2947" s="717"/>
      <c r="J2947" s="448"/>
    </row>
    <row r="2948" spans="1:10" ht="15" hidden="1" thickBot="1" x14ac:dyDescent="0.4">
      <c r="A2948" s="454"/>
      <c r="B2948" s="987"/>
      <c r="C2948" s="202"/>
      <c r="D2948" s="606"/>
      <c r="E2948" s="607"/>
      <c r="F2948" s="910">
        <f t="shared" si="43"/>
        <v>0</v>
      </c>
      <c r="G2948" s="203"/>
      <c r="H2948" s="453"/>
      <c r="I2948" s="717"/>
      <c r="J2948" s="448"/>
    </row>
    <row r="2949" spans="1:10" ht="15" hidden="1" thickBot="1" x14ac:dyDescent="0.4">
      <c r="A2949" s="454"/>
      <c r="B2949" s="987"/>
      <c r="C2949" s="202"/>
      <c r="D2949" s="606"/>
      <c r="E2949" s="607"/>
      <c r="F2949" s="910">
        <f t="shared" si="43"/>
        <v>0</v>
      </c>
      <c r="G2949" s="203"/>
      <c r="H2949" s="453"/>
      <c r="I2949" s="717"/>
      <c r="J2949" s="448"/>
    </row>
    <row r="2950" spans="1:10" ht="15" hidden="1" thickBot="1" x14ac:dyDescent="0.4">
      <c r="A2950" s="454"/>
      <c r="B2950" s="987"/>
      <c r="C2950" s="202"/>
      <c r="D2950" s="606"/>
      <c r="E2950" s="607"/>
      <c r="F2950" s="910">
        <f t="shared" si="43"/>
        <v>0</v>
      </c>
      <c r="G2950" s="203"/>
      <c r="H2950" s="453"/>
      <c r="I2950" s="717"/>
      <c r="J2950" s="448"/>
    </row>
    <row r="2951" spans="1:10" ht="15" hidden="1" thickBot="1" x14ac:dyDescent="0.4">
      <c r="A2951" s="454"/>
      <c r="B2951" s="987"/>
      <c r="C2951" s="202"/>
      <c r="D2951" s="606"/>
      <c r="E2951" s="607"/>
      <c r="F2951" s="910">
        <f t="shared" si="43"/>
        <v>0</v>
      </c>
      <c r="G2951" s="203"/>
      <c r="H2951" s="453"/>
      <c r="I2951" s="717"/>
      <c r="J2951" s="448"/>
    </row>
    <row r="2952" spans="1:10" ht="15" hidden="1" thickBot="1" x14ac:dyDescent="0.4">
      <c r="A2952" s="454"/>
      <c r="B2952" s="987"/>
      <c r="C2952" s="202"/>
      <c r="D2952" s="606"/>
      <c r="E2952" s="607"/>
      <c r="F2952" s="910">
        <f t="shared" si="43"/>
        <v>0</v>
      </c>
      <c r="G2952" s="203"/>
      <c r="H2952" s="453"/>
      <c r="I2952" s="717"/>
      <c r="J2952" s="448"/>
    </row>
    <row r="2953" spans="1:10" ht="15" hidden="1" thickBot="1" x14ac:dyDescent="0.4">
      <c r="A2953" s="454"/>
      <c r="B2953" s="987"/>
      <c r="C2953" s="202"/>
      <c r="D2953" s="606"/>
      <c r="E2953" s="607"/>
      <c r="F2953" s="910">
        <f t="shared" si="43"/>
        <v>0</v>
      </c>
      <c r="G2953" s="203"/>
      <c r="H2953" s="453"/>
      <c r="I2953" s="717"/>
      <c r="J2953" s="448"/>
    </row>
    <row r="2954" spans="1:10" ht="15" hidden="1" thickBot="1" x14ac:dyDescent="0.4">
      <c r="A2954" s="454"/>
      <c r="B2954" s="987"/>
      <c r="C2954" s="202"/>
      <c r="D2954" s="606"/>
      <c r="E2954" s="607"/>
      <c r="F2954" s="910">
        <f t="shared" si="43"/>
        <v>0</v>
      </c>
      <c r="G2954" s="203"/>
      <c r="H2954" s="453"/>
      <c r="I2954" s="717"/>
      <c r="J2954" s="448"/>
    </row>
    <row r="2955" spans="1:10" ht="15" hidden="1" thickBot="1" x14ac:dyDescent="0.4">
      <c r="A2955" s="454"/>
      <c r="B2955" s="987"/>
      <c r="C2955" s="202"/>
      <c r="D2955" s="606"/>
      <c r="E2955" s="607"/>
      <c r="F2955" s="910">
        <f t="shared" si="43"/>
        <v>0</v>
      </c>
      <c r="G2955" s="203"/>
      <c r="H2955" s="453"/>
      <c r="I2955" s="717"/>
      <c r="J2955" s="448"/>
    </row>
    <row r="2956" spans="1:10" ht="15" hidden="1" thickBot="1" x14ac:dyDescent="0.4">
      <c r="A2956" s="454"/>
      <c r="B2956" s="987"/>
      <c r="C2956" s="212"/>
      <c r="D2956" s="601"/>
      <c r="E2956" s="602"/>
      <c r="F2956" s="910">
        <f t="shared" si="43"/>
        <v>0</v>
      </c>
      <c r="G2956" s="211"/>
      <c r="H2956" s="453"/>
      <c r="I2956" s="717"/>
      <c r="J2956" s="448"/>
    </row>
    <row r="2957" spans="1:10" ht="15" customHeight="1" thickBot="1" x14ac:dyDescent="0.4">
      <c r="A2957" s="454"/>
      <c r="B2957" s="987" t="s">
        <v>1188</v>
      </c>
      <c r="C2957" s="481" t="s">
        <v>940</v>
      </c>
      <c r="D2957" s="932">
        <f>SUM(D2958:D3057)</f>
        <v>0</v>
      </c>
      <c r="E2957" s="932">
        <f>SUM(E2958:E3057)</f>
        <v>0</v>
      </c>
      <c r="F2957" s="910">
        <f t="shared" si="43"/>
        <v>0</v>
      </c>
      <c r="G2957" s="203"/>
      <c r="H2957" s="453" t="s">
        <v>1683</v>
      </c>
      <c r="I2957" s="718">
        <f>Form3!G44+Form3!H44</f>
        <v>0</v>
      </c>
      <c r="J2957" s="448"/>
    </row>
    <row r="2958" spans="1:10" ht="15" customHeight="1" x14ac:dyDescent="0.35">
      <c r="A2958" s="454"/>
      <c r="B2958" s="987"/>
      <c r="C2958" s="1502"/>
      <c r="D2958" s="601"/>
      <c r="E2958" s="602"/>
      <c r="F2958" s="910">
        <f t="shared" si="43"/>
        <v>0</v>
      </c>
      <c r="G2958" s="203"/>
      <c r="H2958" s="453"/>
      <c r="I2958" s="717"/>
      <c r="J2958" s="448"/>
    </row>
    <row r="2959" spans="1:10" ht="15" customHeight="1" x14ac:dyDescent="0.35">
      <c r="A2959" s="454"/>
      <c r="B2959" s="987"/>
      <c r="C2959" s="1502"/>
      <c r="D2959" s="601"/>
      <c r="E2959" s="602"/>
      <c r="F2959" s="910">
        <f t="shared" si="43"/>
        <v>0</v>
      </c>
      <c r="G2959" s="203"/>
      <c r="H2959" s="453"/>
      <c r="I2959" s="717"/>
      <c r="J2959" s="448"/>
    </row>
    <row r="2960" spans="1:10" ht="15" customHeight="1" x14ac:dyDescent="0.35">
      <c r="A2960" s="454"/>
      <c r="B2960" s="987"/>
      <c r="C2960" s="1502"/>
      <c r="D2960" s="601"/>
      <c r="E2960" s="602"/>
      <c r="F2960" s="910">
        <f t="shared" si="43"/>
        <v>0</v>
      </c>
      <c r="G2960" s="203"/>
      <c r="H2960" s="453"/>
      <c r="I2960" s="717"/>
      <c r="J2960" s="448"/>
    </row>
    <row r="2961" spans="1:10" ht="15" customHeight="1" x14ac:dyDescent="0.35">
      <c r="A2961" s="454"/>
      <c r="B2961" s="987"/>
      <c r="C2961" s="1502"/>
      <c r="D2961" s="601"/>
      <c r="E2961" s="602"/>
      <c r="F2961" s="910">
        <f t="shared" si="43"/>
        <v>0</v>
      </c>
      <c r="G2961" s="203"/>
      <c r="H2961" s="453"/>
      <c r="I2961" s="717"/>
      <c r="J2961" s="448"/>
    </row>
    <row r="2962" spans="1:10" ht="15" customHeight="1" x14ac:dyDescent="0.35">
      <c r="A2962" s="454"/>
      <c r="B2962" s="987"/>
      <c r="C2962" s="1502"/>
      <c r="D2962" s="601"/>
      <c r="E2962" s="602"/>
      <c r="F2962" s="910">
        <f t="shared" si="43"/>
        <v>0</v>
      </c>
      <c r="G2962" s="203"/>
      <c r="H2962" s="453"/>
      <c r="I2962" s="717"/>
      <c r="J2962" s="448"/>
    </row>
    <row r="2963" spans="1:10" ht="15" customHeight="1" x14ac:dyDescent="0.35">
      <c r="A2963" s="454"/>
      <c r="B2963" s="987"/>
      <c r="C2963" s="1502"/>
      <c r="D2963" s="601"/>
      <c r="E2963" s="602"/>
      <c r="F2963" s="910">
        <f t="shared" si="43"/>
        <v>0</v>
      </c>
      <c r="G2963" s="203"/>
      <c r="H2963" s="453"/>
      <c r="I2963" s="717"/>
      <c r="J2963" s="448"/>
    </row>
    <row r="2964" spans="1:10" ht="15" customHeight="1" x14ac:dyDescent="0.35">
      <c r="A2964" s="454"/>
      <c r="B2964" s="987"/>
      <c r="C2964" s="1502"/>
      <c r="D2964" s="601"/>
      <c r="E2964" s="602"/>
      <c r="F2964" s="910">
        <f t="shared" si="43"/>
        <v>0</v>
      </c>
      <c r="G2964" s="203"/>
      <c r="H2964" s="453"/>
      <c r="I2964" s="717"/>
      <c r="J2964" s="448"/>
    </row>
    <row r="2965" spans="1:10" ht="15" customHeight="1" x14ac:dyDescent="0.35">
      <c r="A2965" s="454"/>
      <c r="B2965" s="987"/>
      <c r="C2965" s="1502"/>
      <c r="D2965" s="601"/>
      <c r="E2965" s="602"/>
      <c r="F2965" s="910">
        <f t="shared" si="43"/>
        <v>0</v>
      </c>
      <c r="G2965" s="203"/>
      <c r="H2965" s="453"/>
      <c r="I2965" s="717"/>
      <c r="J2965" s="448"/>
    </row>
    <row r="2966" spans="1:10" ht="15" customHeight="1" x14ac:dyDescent="0.35">
      <c r="A2966" s="454"/>
      <c r="B2966" s="987"/>
      <c r="C2966" s="1502"/>
      <c r="D2966" s="601"/>
      <c r="E2966" s="602"/>
      <c r="F2966" s="910">
        <f t="shared" si="43"/>
        <v>0</v>
      </c>
      <c r="G2966" s="203"/>
      <c r="H2966" s="453"/>
      <c r="I2966" s="717"/>
      <c r="J2966" s="448"/>
    </row>
    <row r="2967" spans="1:10" ht="15" customHeight="1" thickBot="1" x14ac:dyDescent="0.4">
      <c r="A2967" s="454"/>
      <c r="B2967" s="987"/>
      <c r="C2967" s="1502"/>
      <c r="D2967" s="601"/>
      <c r="E2967" s="602"/>
      <c r="F2967" s="910">
        <f t="shared" si="43"/>
        <v>0</v>
      </c>
      <c r="G2967" s="203"/>
      <c r="H2967" s="453"/>
      <c r="I2967" s="717"/>
      <c r="J2967" s="448"/>
    </row>
    <row r="2968" spans="1:10" ht="15" hidden="1" thickBot="1" x14ac:dyDescent="0.4">
      <c r="A2968" s="454"/>
      <c r="B2968" s="987"/>
      <c r="C2968" s="202"/>
      <c r="D2968" s="606"/>
      <c r="E2968" s="607"/>
      <c r="F2968" s="910">
        <f t="shared" si="43"/>
        <v>0</v>
      </c>
      <c r="G2968" s="203"/>
      <c r="H2968" s="453"/>
      <c r="I2968" s="717"/>
      <c r="J2968" s="448"/>
    </row>
    <row r="2969" spans="1:10" ht="15" hidden="1" thickBot="1" x14ac:dyDescent="0.4">
      <c r="A2969" s="454"/>
      <c r="B2969" s="987"/>
      <c r="C2969" s="202"/>
      <c r="D2969" s="606"/>
      <c r="E2969" s="607"/>
      <c r="F2969" s="910">
        <f t="shared" si="43"/>
        <v>0</v>
      </c>
      <c r="G2969" s="203"/>
      <c r="H2969" s="453"/>
      <c r="I2969" s="717"/>
      <c r="J2969" s="448"/>
    </row>
    <row r="2970" spans="1:10" ht="15" hidden="1" thickBot="1" x14ac:dyDescent="0.4">
      <c r="A2970" s="454"/>
      <c r="B2970" s="987"/>
      <c r="C2970" s="202"/>
      <c r="D2970" s="606"/>
      <c r="E2970" s="607"/>
      <c r="F2970" s="910">
        <f t="shared" si="43"/>
        <v>0</v>
      </c>
      <c r="G2970" s="203"/>
      <c r="H2970" s="453"/>
      <c r="I2970" s="717"/>
      <c r="J2970" s="448"/>
    </row>
    <row r="2971" spans="1:10" ht="15" hidden="1" thickBot="1" x14ac:dyDescent="0.4">
      <c r="A2971" s="454"/>
      <c r="B2971" s="987"/>
      <c r="C2971" s="202"/>
      <c r="D2971" s="606"/>
      <c r="E2971" s="607"/>
      <c r="F2971" s="910">
        <f t="shared" si="43"/>
        <v>0</v>
      </c>
      <c r="G2971" s="203"/>
      <c r="H2971" s="453"/>
      <c r="I2971" s="717"/>
      <c r="J2971" s="448"/>
    </row>
    <row r="2972" spans="1:10" ht="15" hidden="1" thickBot="1" x14ac:dyDescent="0.4">
      <c r="A2972" s="454"/>
      <c r="B2972" s="987"/>
      <c r="C2972" s="202"/>
      <c r="D2972" s="606"/>
      <c r="E2972" s="607"/>
      <c r="F2972" s="910">
        <f t="shared" si="43"/>
        <v>0</v>
      </c>
      <c r="G2972" s="203"/>
      <c r="H2972" s="453"/>
      <c r="I2972" s="717"/>
      <c r="J2972" s="448"/>
    </row>
    <row r="2973" spans="1:10" ht="15" hidden="1" thickBot="1" x14ac:dyDescent="0.4">
      <c r="A2973" s="454"/>
      <c r="B2973" s="987"/>
      <c r="C2973" s="202"/>
      <c r="D2973" s="606"/>
      <c r="E2973" s="607"/>
      <c r="F2973" s="910">
        <f t="shared" si="43"/>
        <v>0</v>
      </c>
      <c r="G2973" s="203"/>
      <c r="H2973" s="453"/>
      <c r="I2973" s="717"/>
      <c r="J2973" s="448"/>
    </row>
    <row r="2974" spans="1:10" ht="15" hidden="1" thickBot="1" x14ac:dyDescent="0.4">
      <c r="A2974" s="454"/>
      <c r="B2974" s="987"/>
      <c r="C2974" s="202"/>
      <c r="D2974" s="606"/>
      <c r="E2974" s="607"/>
      <c r="F2974" s="910">
        <f t="shared" si="43"/>
        <v>0</v>
      </c>
      <c r="G2974" s="203"/>
      <c r="H2974" s="453"/>
      <c r="I2974" s="717"/>
      <c r="J2974" s="448"/>
    </row>
    <row r="2975" spans="1:10" ht="15" hidden="1" thickBot="1" x14ac:dyDescent="0.4">
      <c r="A2975" s="454"/>
      <c r="B2975" s="987"/>
      <c r="C2975" s="202"/>
      <c r="D2975" s="606"/>
      <c r="E2975" s="607"/>
      <c r="F2975" s="910">
        <f t="shared" si="43"/>
        <v>0</v>
      </c>
      <c r="G2975" s="203"/>
      <c r="H2975" s="453"/>
      <c r="I2975" s="717"/>
      <c r="J2975" s="448"/>
    </row>
    <row r="2976" spans="1:10" ht="15" hidden="1" thickBot="1" x14ac:dyDescent="0.4">
      <c r="A2976" s="454"/>
      <c r="B2976" s="987"/>
      <c r="C2976" s="202"/>
      <c r="D2976" s="606"/>
      <c r="E2976" s="607"/>
      <c r="F2976" s="910">
        <f t="shared" si="43"/>
        <v>0</v>
      </c>
      <c r="G2976" s="203"/>
      <c r="H2976" s="453"/>
      <c r="I2976" s="717"/>
      <c r="J2976" s="448"/>
    </row>
    <row r="2977" spans="1:10" ht="15" hidden="1" thickBot="1" x14ac:dyDescent="0.4">
      <c r="A2977" s="454"/>
      <c r="B2977" s="987"/>
      <c r="C2977" s="202"/>
      <c r="D2977" s="606"/>
      <c r="E2977" s="607"/>
      <c r="F2977" s="910">
        <f t="shared" si="43"/>
        <v>0</v>
      </c>
      <c r="G2977" s="203"/>
      <c r="H2977" s="453"/>
      <c r="I2977" s="717"/>
      <c r="J2977" s="448"/>
    </row>
    <row r="2978" spans="1:10" ht="15" hidden="1" thickBot="1" x14ac:dyDescent="0.4">
      <c r="A2978" s="454"/>
      <c r="B2978" s="987"/>
      <c r="C2978" s="202"/>
      <c r="D2978" s="606"/>
      <c r="E2978" s="607"/>
      <c r="F2978" s="910">
        <f t="shared" si="43"/>
        <v>0</v>
      </c>
      <c r="G2978" s="203"/>
      <c r="H2978" s="453"/>
      <c r="I2978" s="717"/>
      <c r="J2978" s="448"/>
    </row>
    <row r="2979" spans="1:10" ht="15" hidden="1" thickBot="1" x14ac:dyDescent="0.4">
      <c r="A2979" s="454"/>
      <c r="B2979" s="987"/>
      <c r="C2979" s="202"/>
      <c r="D2979" s="606"/>
      <c r="E2979" s="607"/>
      <c r="F2979" s="910">
        <f t="shared" si="43"/>
        <v>0</v>
      </c>
      <c r="G2979" s="203"/>
      <c r="H2979" s="453"/>
      <c r="I2979" s="717"/>
      <c r="J2979" s="448"/>
    </row>
    <row r="2980" spans="1:10" ht="15" hidden="1" thickBot="1" x14ac:dyDescent="0.4">
      <c r="A2980" s="454"/>
      <c r="B2980" s="987"/>
      <c r="C2980" s="202"/>
      <c r="D2980" s="606"/>
      <c r="E2980" s="607"/>
      <c r="F2980" s="910">
        <f t="shared" si="43"/>
        <v>0</v>
      </c>
      <c r="G2980" s="203"/>
      <c r="H2980" s="453"/>
      <c r="I2980" s="717"/>
      <c r="J2980" s="448"/>
    </row>
    <row r="2981" spans="1:10" ht="15" hidden="1" thickBot="1" x14ac:dyDescent="0.4">
      <c r="A2981" s="454"/>
      <c r="B2981" s="987"/>
      <c r="C2981" s="202"/>
      <c r="D2981" s="606"/>
      <c r="E2981" s="607"/>
      <c r="F2981" s="910">
        <f t="shared" si="43"/>
        <v>0</v>
      </c>
      <c r="G2981" s="203"/>
      <c r="H2981" s="453"/>
      <c r="I2981" s="717"/>
      <c r="J2981" s="448"/>
    </row>
    <row r="2982" spans="1:10" ht="15" hidden="1" thickBot="1" x14ac:dyDescent="0.4">
      <c r="A2982" s="454"/>
      <c r="B2982" s="987"/>
      <c r="C2982" s="202"/>
      <c r="D2982" s="606"/>
      <c r="E2982" s="607"/>
      <c r="F2982" s="910">
        <f t="shared" si="43"/>
        <v>0</v>
      </c>
      <c r="G2982" s="203"/>
      <c r="H2982" s="453"/>
      <c r="I2982" s="717"/>
      <c r="J2982" s="448"/>
    </row>
    <row r="2983" spans="1:10" ht="15" hidden="1" thickBot="1" x14ac:dyDescent="0.4">
      <c r="A2983" s="454"/>
      <c r="B2983" s="987"/>
      <c r="C2983" s="202"/>
      <c r="D2983" s="606"/>
      <c r="E2983" s="607"/>
      <c r="F2983" s="910">
        <f t="shared" si="43"/>
        <v>0</v>
      </c>
      <c r="G2983" s="203"/>
      <c r="H2983" s="453"/>
      <c r="I2983" s="717"/>
      <c r="J2983" s="448"/>
    </row>
    <row r="2984" spans="1:10" ht="15" hidden="1" thickBot="1" x14ac:dyDescent="0.4">
      <c r="A2984" s="454"/>
      <c r="B2984" s="987"/>
      <c r="C2984" s="202"/>
      <c r="D2984" s="606"/>
      <c r="E2984" s="607"/>
      <c r="F2984" s="910">
        <f t="shared" si="43"/>
        <v>0</v>
      </c>
      <c r="G2984" s="203"/>
      <c r="H2984" s="453"/>
      <c r="I2984" s="717"/>
      <c r="J2984" s="448"/>
    </row>
    <row r="2985" spans="1:10" ht="15" hidden="1" thickBot="1" x14ac:dyDescent="0.4">
      <c r="A2985" s="454"/>
      <c r="B2985" s="987"/>
      <c r="C2985" s="202"/>
      <c r="D2985" s="606"/>
      <c r="E2985" s="607"/>
      <c r="F2985" s="910">
        <f t="shared" si="43"/>
        <v>0</v>
      </c>
      <c r="G2985" s="203"/>
      <c r="H2985" s="453"/>
      <c r="I2985" s="717"/>
      <c r="J2985" s="448"/>
    </row>
    <row r="2986" spans="1:10" ht="15" hidden="1" thickBot="1" x14ac:dyDescent="0.4">
      <c r="A2986" s="454"/>
      <c r="B2986" s="987"/>
      <c r="C2986" s="202"/>
      <c r="D2986" s="606"/>
      <c r="E2986" s="607"/>
      <c r="F2986" s="910">
        <f t="shared" si="43"/>
        <v>0</v>
      </c>
      <c r="G2986" s="203"/>
      <c r="H2986" s="453"/>
      <c r="I2986" s="717"/>
      <c r="J2986" s="448"/>
    </row>
    <row r="2987" spans="1:10" ht="15" hidden="1" thickBot="1" x14ac:dyDescent="0.4">
      <c r="A2987" s="454"/>
      <c r="B2987" s="987"/>
      <c r="C2987" s="202"/>
      <c r="D2987" s="606"/>
      <c r="E2987" s="607"/>
      <c r="F2987" s="910">
        <f t="shared" ref="F2987:F3050" si="44">D2987+E2987</f>
        <v>0</v>
      </c>
      <c r="G2987" s="203"/>
      <c r="H2987" s="453"/>
      <c r="I2987" s="717"/>
      <c r="J2987" s="448"/>
    </row>
    <row r="2988" spans="1:10" ht="15" hidden="1" thickBot="1" x14ac:dyDescent="0.4">
      <c r="A2988" s="454"/>
      <c r="B2988" s="987"/>
      <c r="C2988" s="202"/>
      <c r="D2988" s="606"/>
      <c r="E2988" s="607"/>
      <c r="F2988" s="910">
        <f t="shared" si="44"/>
        <v>0</v>
      </c>
      <c r="G2988" s="203"/>
      <c r="H2988" s="453"/>
      <c r="I2988" s="717"/>
      <c r="J2988" s="448"/>
    </row>
    <row r="2989" spans="1:10" ht="15" hidden="1" thickBot="1" x14ac:dyDescent="0.4">
      <c r="A2989" s="454"/>
      <c r="B2989" s="987"/>
      <c r="C2989" s="202"/>
      <c r="D2989" s="606"/>
      <c r="E2989" s="607"/>
      <c r="F2989" s="910">
        <f t="shared" si="44"/>
        <v>0</v>
      </c>
      <c r="G2989" s="203"/>
      <c r="H2989" s="453"/>
      <c r="I2989" s="717"/>
      <c r="J2989" s="448"/>
    </row>
    <row r="2990" spans="1:10" ht="15" hidden="1" thickBot="1" x14ac:dyDescent="0.4">
      <c r="A2990" s="454"/>
      <c r="B2990" s="987"/>
      <c r="C2990" s="202"/>
      <c r="D2990" s="606"/>
      <c r="E2990" s="607"/>
      <c r="F2990" s="910">
        <f t="shared" si="44"/>
        <v>0</v>
      </c>
      <c r="G2990" s="203"/>
      <c r="H2990" s="453"/>
      <c r="I2990" s="717"/>
      <c r="J2990" s="448"/>
    </row>
    <row r="2991" spans="1:10" ht="15" hidden="1" thickBot="1" x14ac:dyDescent="0.4">
      <c r="A2991" s="454"/>
      <c r="B2991" s="987"/>
      <c r="C2991" s="202"/>
      <c r="D2991" s="606"/>
      <c r="E2991" s="607"/>
      <c r="F2991" s="910">
        <f t="shared" si="44"/>
        <v>0</v>
      </c>
      <c r="G2991" s="203"/>
      <c r="H2991" s="453"/>
      <c r="I2991" s="717"/>
      <c r="J2991" s="448"/>
    </row>
    <row r="2992" spans="1:10" ht="15" hidden="1" thickBot="1" x14ac:dyDescent="0.4">
      <c r="A2992" s="454"/>
      <c r="B2992" s="987"/>
      <c r="C2992" s="202"/>
      <c r="D2992" s="606"/>
      <c r="E2992" s="607"/>
      <c r="F2992" s="910">
        <f t="shared" si="44"/>
        <v>0</v>
      </c>
      <c r="G2992" s="203"/>
      <c r="H2992" s="453"/>
      <c r="I2992" s="717"/>
      <c r="J2992" s="448"/>
    </row>
    <row r="2993" spans="1:10" ht="15" hidden="1" thickBot="1" x14ac:dyDescent="0.4">
      <c r="A2993" s="454"/>
      <c r="B2993" s="987"/>
      <c r="C2993" s="202"/>
      <c r="D2993" s="606"/>
      <c r="E2993" s="607"/>
      <c r="F2993" s="910">
        <f t="shared" si="44"/>
        <v>0</v>
      </c>
      <c r="G2993" s="203"/>
      <c r="H2993" s="453"/>
      <c r="I2993" s="717"/>
      <c r="J2993" s="448"/>
    </row>
    <row r="2994" spans="1:10" ht="15" hidden="1" thickBot="1" x14ac:dyDescent="0.4">
      <c r="A2994" s="454"/>
      <c r="B2994" s="987"/>
      <c r="C2994" s="202"/>
      <c r="D2994" s="606"/>
      <c r="E2994" s="607"/>
      <c r="F2994" s="910">
        <f t="shared" si="44"/>
        <v>0</v>
      </c>
      <c r="G2994" s="203"/>
      <c r="H2994" s="453"/>
      <c r="I2994" s="717"/>
      <c r="J2994" s="448"/>
    </row>
    <row r="2995" spans="1:10" ht="15" hidden="1" thickBot="1" x14ac:dyDescent="0.4">
      <c r="A2995" s="454"/>
      <c r="B2995" s="987"/>
      <c r="C2995" s="202"/>
      <c r="D2995" s="606"/>
      <c r="E2995" s="607"/>
      <c r="F2995" s="910">
        <f t="shared" si="44"/>
        <v>0</v>
      </c>
      <c r="G2995" s="203"/>
      <c r="H2995" s="453"/>
      <c r="I2995" s="717"/>
      <c r="J2995" s="448"/>
    </row>
    <row r="2996" spans="1:10" ht="15" hidden="1" thickBot="1" x14ac:dyDescent="0.4">
      <c r="A2996" s="454"/>
      <c r="B2996" s="987"/>
      <c r="C2996" s="202"/>
      <c r="D2996" s="606"/>
      <c r="E2996" s="607"/>
      <c r="F2996" s="910">
        <f t="shared" si="44"/>
        <v>0</v>
      </c>
      <c r="G2996" s="203"/>
      <c r="H2996" s="453"/>
      <c r="I2996" s="717"/>
      <c r="J2996" s="448"/>
    </row>
    <row r="2997" spans="1:10" ht="15" hidden="1" thickBot="1" x14ac:dyDescent="0.4">
      <c r="A2997" s="454"/>
      <c r="B2997" s="987"/>
      <c r="C2997" s="202"/>
      <c r="D2997" s="606"/>
      <c r="E2997" s="607"/>
      <c r="F2997" s="910">
        <f t="shared" si="44"/>
        <v>0</v>
      </c>
      <c r="G2997" s="203"/>
      <c r="H2997" s="453"/>
      <c r="I2997" s="717"/>
      <c r="J2997" s="448"/>
    </row>
    <row r="2998" spans="1:10" ht="15" hidden="1" thickBot="1" x14ac:dyDescent="0.4">
      <c r="A2998" s="454"/>
      <c r="B2998" s="987"/>
      <c r="C2998" s="202"/>
      <c r="D2998" s="606"/>
      <c r="E2998" s="607"/>
      <c r="F2998" s="910">
        <f t="shared" si="44"/>
        <v>0</v>
      </c>
      <c r="G2998" s="203"/>
      <c r="H2998" s="453"/>
      <c r="I2998" s="717"/>
      <c r="J2998" s="448"/>
    </row>
    <row r="2999" spans="1:10" ht="15" hidden="1" thickBot="1" x14ac:dyDescent="0.4">
      <c r="A2999" s="454"/>
      <c r="B2999" s="987"/>
      <c r="C2999" s="202"/>
      <c r="D2999" s="606"/>
      <c r="E2999" s="607"/>
      <c r="F2999" s="910">
        <f t="shared" si="44"/>
        <v>0</v>
      </c>
      <c r="G2999" s="203"/>
      <c r="H2999" s="453"/>
      <c r="I2999" s="717"/>
      <c r="J2999" s="448"/>
    </row>
    <row r="3000" spans="1:10" ht="15" hidden="1" thickBot="1" x14ac:dyDescent="0.4">
      <c r="A3000" s="454"/>
      <c r="B3000" s="987"/>
      <c r="C3000" s="202"/>
      <c r="D3000" s="606"/>
      <c r="E3000" s="607"/>
      <c r="F3000" s="910">
        <f t="shared" si="44"/>
        <v>0</v>
      </c>
      <c r="G3000" s="203"/>
      <c r="H3000" s="453"/>
      <c r="I3000" s="717"/>
      <c r="J3000" s="448"/>
    </row>
    <row r="3001" spans="1:10" ht="15" hidden="1" thickBot="1" x14ac:dyDescent="0.4">
      <c r="A3001" s="454"/>
      <c r="B3001" s="987"/>
      <c r="C3001" s="202"/>
      <c r="D3001" s="606"/>
      <c r="E3001" s="607"/>
      <c r="F3001" s="910">
        <f t="shared" si="44"/>
        <v>0</v>
      </c>
      <c r="G3001" s="203"/>
      <c r="H3001" s="453"/>
      <c r="I3001" s="717"/>
      <c r="J3001" s="448"/>
    </row>
    <row r="3002" spans="1:10" ht="15" hidden="1" thickBot="1" x14ac:dyDescent="0.4">
      <c r="A3002" s="454"/>
      <c r="B3002" s="987"/>
      <c r="C3002" s="202"/>
      <c r="D3002" s="606"/>
      <c r="E3002" s="607"/>
      <c r="F3002" s="910">
        <f t="shared" si="44"/>
        <v>0</v>
      </c>
      <c r="G3002" s="203"/>
      <c r="H3002" s="453"/>
      <c r="I3002" s="717"/>
      <c r="J3002" s="448"/>
    </row>
    <row r="3003" spans="1:10" ht="15" hidden="1" thickBot="1" x14ac:dyDescent="0.4">
      <c r="A3003" s="454"/>
      <c r="B3003" s="987"/>
      <c r="C3003" s="202"/>
      <c r="D3003" s="606"/>
      <c r="E3003" s="607"/>
      <c r="F3003" s="910">
        <f t="shared" si="44"/>
        <v>0</v>
      </c>
      <c r="G3003" s="203"/>
      <c r="H3003" s="453"/>
      <c r="I3003" s="717"/>
      <c r="J3003" s="448"/>
    </row>
    <row r="3004" spans="1:10" ht="15" hidden="1" thickBot="1" x14ac:dyDescent="0.4">
      <c r="A3004" s="454"/>
      <c r="B3004" s="987"/>
      <c r="C3004" s="202"/>
      <c r="D3004" s="606"/>
      <c r="E3004" s="607"/>
      <c r="F3004" s="910">
        <f t="shared" si="44"/>
        <v>0</v>
      </c>
      <c r="G3004" s="203"/>
      <c r="H3004" s="453"/>
      <c r="I3004" s="717"/>
      <c r="J3004" s="448"/>
    </row>
    <row r="3005" spans="1:10" ht="15" hidden="1" thickBot="1" x14ac:dyDescent="0.4">
      <c r="A3005" s="454"/>
      <c r="B3005" s="987"/>
      <c r="C3005" s="202"/>
      <c r="D3005" s="606"/>
      <c r="E3005" s="607"/>
      <c r="F3005" s="910">
        <f t="shared" si="44"/>
        <v>0</v>
      </c>
      <c r="G3005" s="203"/>
      <c r="H3005" s="453"/>
      <c r="I3005" s="717"/>
      <c r="J3005" s="448"/>
    </row>
    <row r="3006" spans="1:10" ht="15" hidden="1" thickBot="1" x14ac:dyDescent="0.4">
      <c r="A3006" s="454"/>
      <c r="B3006" s="987"/>
      <c r="C3006" s="202"/>
      <c r="D3006" s="606"/>
      <c r="E3006" s="607"/>
      <c r="F3006" s="910">
        <f t="shared" si="44"/>
        <v>0</v>
      </c>
      <c r="G3006" s="203"/>
      <c r="H3006" s="453"/>
      <c r="I3006" s="717"/>
      <c r="J3006" s="448"/>
    </row>
    <row r="3007" spans="1:10" ht="15" hidden="1" thickBot="1" x14ac:dyDescent="0.4">
      <c r="A3007" s="454"/>
      <c r="B3007" s="987"/>
      <c r="C3007" s="202"/>
      <c r="D3007" s="606"/>
      <c r="E3007" s="607"/>
      <c r="F3007" s="910">
        <f t="shared" si="44"/>
        <v>0</v>
      </c>
      <c r="G3007" s="203"/>
      <c r="H3007" s="453"/>
      <c r="I3007" s="717"/>
      <c r="J3007" s="448"/>
    </row>
    <row r="3008" spans="1:10" ht="15" hidden="1" thickBot="1" x14ac:dyDescent="0.4">
      <c r="A3008" s="454"/>
      <c r="B3008" s="987"/>
      <c r="C3008" s="202"/>
      <c r="D3008" s="606"/>
      <c r="E3008" s="607"/>
      <c r="F3008" s="910">
        <f t="shared" si="44"/>
        <v>0</v>
      </c>
      <c r="G3008" s="203"/>
      <c r="H3008" s="453"/>
      <c r="I3008" s="717"/>
      <c r="J3008" s="448"/>
    </row>
    <row r="3009" spans="1:10" ht="15" hidden="1" thickBot="1" x14ac:dyDescent="0.4">
      <c r="A3009" s="454"/>
      <c r="B3009" s="987"/>
      <c r="C3009" s="202"/>
      <c r="D3009" s="606"/>
      <c r="E3009" s="607"/>
      <c r="F3009" s="910">
        <f t="shared" si="44"/>
        <v>0</v>
      </c>
      <c r="G3009" s="203"/>
      <c r="H3009" s="453"/>
      <c r="I3009" s="717"/>
      <c r="J3009" s="448"/>
    </row>
    <row r="3010" spans="1:10" ht="15" hidden="1" thickBot="1" x14ac:dyDescent="0.4">
      <c r="A3010" s="454"/>
      <c r="B3010" s="987"/>
      <c r="C3010" s="202"/>
      <c r="D3010" s="606"/>
      <c r="E3010" s="607"/>
      <c r="F3010" s="910">
        <f t="shared" si="44"/>
        <v>0</v>
      </c>
      <c r="G3010" s="203"/>
      <c r="H3010" s="453"/>
      <c r="I3010" s="717"/>
      <c r="J3010" s="448"/>
    </row>
    <row r="3011" spans="1:10" ht="15" hidden="1" thickBot="1" x14ac:dyDescent="0.4">
      <c r="A3011" s="454"/>
      <c r="B3011" s="987"/>
      <c r="C3011" s="202"/>
      <c r="D3011" s="606"/>
      <c r="E3011" s="607"/>
      <c r="F3011" s="910">
        <f t="shared" si="44"/>
        <v>0</v>
      </c>
      <c r="G3011" s="203"/>
      <c r="H3011" s="453"/>
      <c r="I3011" s="717"/>
      <c r="J3011" s="448"/>
    </row>
    <row r="3012" spans="1:10" ht="15" hidden="1" thickBot="1" x14ac:dyDescent="0.4">
      <c r="A3012" s="454"/>
      <c r="B3012" s="987"/>
      <c r="C3012" s="202"/>
      <c r="D3012" s="606"/>
      <c r="E3012" s="607"/>
      <c r="F3012" s="910">
        <f t="shared" si="44"/>
        <v>0</v>
      </c>
      <c r="G3012" s="203"/>
      <c r="H3012" s="453"/>
      <c r="I3012" s="717"/>
      <c r="J3012" s="448"/>
    </row>
    <row r="3013" spans="1:10" ht="15" hidden="1" thickBot="1" x14ac:dyDescent="0.4">
      <c r="A3013" s="454"/>
      <c r="B3013" s="987"/>
      <c r="C3013" s="202"/>
      <c r="D3013" s="606"/>
      <c r="E3013" s="607"/>
      <c r="F3013" s="910">
        <f t="shared" si="44"/>
        <v>0</v>
      </c>
      <c r="G3013" s="203"/>
      <c r="H3013" s="453"/>
      <c r="I3013" s="717"/>
      <c r="J3013" s="448"/>
    </row>
    <row r="3014" spans="1:10" ht="15" hidden="1" thickBot="1" x14ac:dyDescent="0.4">
      <c r="A3014" s="454"/>
      <c r="B3014" s="987"/>
      <c r="C3014" s="202"/>
      <c r="D3014" s="606"/>
      <c r="E3014" s="607"/>
      <c r="F3014" s="910">
        <f t="shared" si="44"/>
        <v>0</v>
      </c>
      <c r="G3014" s="203"/>
      <c r="H3014" s="453"/>
      <c r="I3014" s="717"/>
      <c r="J3014" s="448"/>
    </row>
    <row r="3015" spans="1:10" ht="15" hidden="1" thickBot="1" x14ac:dyDescent="0.4">
      <c r="A3015" s="454"/>
      <c r="B3015" s="987"/>
      <c r="C3015" s="202"/>
      <c r="D3015" s="606"/>
      <c r="E3015" s="607"/>
      <c r="F3015" s="910">
        <f t="shared" si="44"/>
        <v>0</v>
      </c>
      <c r="G3015" s="203"/>
      <c r="H3015" s="453"/>
      <c r="I3015" s="717"/>
      <c r="J3015" s="448"/>
    </row>
    <row r="3016" spans="1:10" ht="15" hidden="1" thickBot="1" x14ac:dyDescent="0.4">
      <c r="A3016" s="454"/>
      <c r="B3016" s="987"/>
      <c r="C3016" s="202"/>
      <c r="D3016" s="606"/>
      <c r="E3016" s="607"/>
      <c r="F3016" s="910">
        <f t="shared" si="44"/>
        <v>0</v>
      </c>
      <c r="G3016" s="203"/>
      <c r="H3016" s="453"/>
      <c r="I3016" s="717"/>
      <c r="J3016" s="448"/>
    </row>
    <row r="3017" spans="1:10" ht="15" hidden="1" thickBot="1" x14ac:dyDescent="0.4">
      <c r="A3017" s="454"/>
      <c r="B3017" s="987"/>
      <c r="C3017" s="202"/>
      <c r="D3017" s="606"/>
      <c r="E3017" s="607"/>
      <c r="F3017" s="910">
        <f t="shared" si="44"/>
        <v>0</v>
      </c>
      <c r="G3017" s="203"/>
      <c r="H3017" s="453"/>
      <c r="I3017" s="717"/>
      <c r="J3017" s="448"/>
    </row>
    <row r="3018" spans="1:10" ht="15" hidden="1" thickBot="1" x14ac:dyDescent="0.4">
      <c r="A3018" s="454"/>
      <c r="B3018" s="987"/>
      <c r="C3018" s="202"/>
      <c r="D3018" s="606"/>
      <c r="E3018" s="607"/>
      <c r="F3018" s="910">
        <f t="shared" si="44"/>
        <v>0</v>
      </c>
      <c r="G3018" s="203"/>
      <c r="H3018" s="453"/>
      <c r="I3018" s="717"/>
      <c r="J3018" s="448"/>
    </row>
    <row r="3019" spans="1:10" ht="15" hidden="1" thickBot="1" x14ac:dyDescent="0.4">
      <c r="A3019" s="454"/>
      <c r="B3019" s="987"/>
      <c r="C3019" s="202"/>
      <c r="D3019" s="606"/>
      <c r="E3019" s="607"/>
      <c r="F3019" s="910">
        <f t="shared" si="44"/>
        <v>0</v>
      </c>
      <c r="G3019" s="203"/>
      <c r="H3019" s="453"/>
      <c r="I3019" s="717"/>
      <c r="J3019" s="448"/>
    </row>
    <row r="3020" spans="1:10" ht="15" hidden="1" thickBot="1" x14ac:dyDescent="0.4">
      <c r="A3020" s="454"/>
      <c r="B3020" s="987"/>
      <c r="C3020" s="202"/>
      <c r="D3020" s="606"/>
      <c r="E3020" s="607"/>
      <c r="F3020" s="910">
        <f t="shared" si="44"/>
        <v>0</v>
      </c>
      <c r="G3020" s="203"/>
      <c r="H3020" s="453"/>
      <c r="I3020" s="717"/>
      <c r="J3020" s="448"/>
    </row>
    <row r="3021" spans="1:10" ht="15" hidden="1" thickBot="1" x14ac:dyDescent="0.4">
      <c r="A3021" s="454"/>
      <c r="B3021" s="987"/>
      <c r="C3021" s="202"/>
      <c r="D3021" s="606"/>
      <c r="E3021" s="607"/>
      <c r="F3021" s="910">
        <f t="shared" si="44"/>
        <v>0</v>
      </c>
      <c r="G3021" s="203"/>
      <c r="H3021" s="453"/>
      <c r="I3021" s="717"/>
      <c r="J3021" s="448"/>
    </row>
    <row r="3022" spans="1:10" ht="15" hidden="1" thickBot="1" x14ac:dyDescent="0.4">
      <c r="A3022" s="454"/>
      <c r="B3022" s="987"/>
      <c r="C3022" s="202"/>
      <c r="D3022" s="606"/>
      <c r="E3022" s="607"/>
      <c r="F3022" s="910">
        <f t="shared" si="44"/>
        <v>0</v>
      </c>
      <c r="G3022" s="203"/>
      <c r="H3022" s="453"/>
      <c r="I3022" s="717"/>
      <c r="J3022" s="448"/>
    </row>
    <row r="3023" spans="1:10" ht="15" hidden="1" thickBot="1" x14ac:dyDescent="0.4">
      <c r="A3023" s="454"/>
      <c r="B3023" s="987"/>
      <c r="C3023" s="202"/>
      <c r="D3023" s="606"/>
      <c r="E3023" s="607"/>
      <c r="F3023" s="910">
        <f t="shared" si="44"/>
        <v>0</v>
      </c>
      <c r="G3023" s="203"/>
      <c r="H3023" s="453"/>
      <c r="I3023" s="717"/>
      <c r="J3023" s="448"/>
    </row>
    <row r="3024" spans="1:10" ht="15" hidden="1" thickBot="1" x14ac:dyDescent="0.4">
      <c r="A3024" s="454"/>
      <c r="B3024" s="987"/>
      <c r="C3024" s="202"/>
      <c r="D3024" s="606"/>
      <c r="E3024" s="607"/>
      <c r="F3024" s="910">
        <f t="shared" si="44"/>
        <v>0</v>
      </c>
      <c r="G3024" s="203"/>
      <c r="H3024" s="453"/>
      <c r="I3024" s="717"/>
      <c r="J3024" s="448"/>
    </row>
    <row r="3025" spans="1:10" ht="15" hidden="1" thickBot="1" x14ac:dyDescent="0.4">
      <c r="A3025" s="454"/>
      <c r="B3025" s="987"/>
      <c r="C3025" s="202"/>
      <c r="D3025" s="606"/>
      <c r="E3025" s="607"/>
      <c r="F3025" s="910">
        <f t="shared" si="44"/>
        <v>0</v>
      </c>
      <c r="G3025" s="203"/>
      <c r="H3025" s="453"/>
      <c r="I3025" s="717"/>
      <c r="J3025" s="448"/>
    </row>
    <row r="3026" spans="1:10" ht="15" hidden="1" thickBot="1" x14ac:dyDescent="0.4">
      <c r="A3026" s="454"/>
      <c r="B3026" s="987"/>
      <c r="C3026" s="202"/>
      <c r="D3026" s="606"/>
      <c r="E3026" s="607"/>
      <c r="F3026" s="910">
        <f t="shared" si="44"/>
        <v>0</v>
      </c>
      <c r="G3026" s="203"/>
      <c r="H3026" s="453"/>
      <c r="I3026" s="717"/>
      <c r="J3026" s="448"/>
    </row>
    <row r="3027" spans="1:10" ht="15" hidden="1" thickBot="1" x14ac:dyDescent="0.4">
      <c r="A3027" s="454"/>
      <c r="B3027" s="987"/>
      <c r="C3027" s="202"/>
      <c r="D3027" s="606"/>
      <c r="E3027" s="607"/>
      <c r="F3027" s="910">
        <f t="shared" si="44"/>
        <v>0</v>
      </c>
      <c r="G3027" s="203"/>
      <c r="H3027" s="453"/>
      <c r="I3027" s="717"/>
      <c r="J3027" s="448"/>
    </row>
    <row r="3028" spans="1:10" ht="15" hidden="1" thickBot="1" x14ac:dyDescent="0.4">
      <c r="A3028" s="454"/>
      <c r="B3028" s="987"/>
      <c r="C3028" s="202"/>
      <c r="D3028" s="606"/>
      <c r="E3028" s="607"/>
      <c r="F3028" s="910">
        <f t="shared" si="44"/>
        <v>0</v>
      </c>
      <c r="G3028" s="203"/>
      <c r="H3028" s="453"/>
      <c r="I3028" s="717"/>
      <c r="J3028" s="448"/>
    </row>
    <row r="3029" spans="1:10" ht="15" hidden="1" thickBot="1" x14ac:dyDescent="0.4">
      <c r="A3029" s="454"/>
      <c r="B3029" s="987"/>
      <c r="C3029" s="202"/>
      <c r="D3029" s="606"/>
      <c r="E3029" s="607"/>
      <c r="F3029" s="910">
        <f t="shared" si="44"/>
        <v>0</v>
      </c>
      <c r="G3029" s="203"/>
      <c r="H3029" s="453"/>
      <c r="I3029" s="717"/>
      <c r="J3029" s="448"/>
    </row>
    <row r="3030" spans="1:10" ht="15" hidden="1" thickBot="1" x14ac:dyDescent="0.4">
      <c r="A3030" s="454"/>
      <c r="B3030" s="987"/>
      <c r="C3030" s="202"/>
      <c r="D3030" s="606"/>
      <c r="E3030" s="607"/>
      <c r="F3030" s="910">
        <f t="shared" si="44"/>
        <v>0</v>
      </c>
      <c r="G3030" s="203"/>
      <c r="H3030" s="453"/>
      <c r="I3030" s="717"/>
      <c r="J3030" s="448"/>
    </row>
    <row r="3031" spans="1:10" ht="15" hidden="1" thickBot="1" x14ac:dyDescent="0.4">
      <c r="A3031" s="454"/>
      <c r="B3031" s="987"/>
      <c r="C3031" s="202"/>
      <c r="D3031" s="606"/>
      <c r="E3031" s="607"/>
      <c r="F3031" s="910">
        <f t="shared" si="44"/>
        <v>0</v>
      </c>
      <c r="G3031" s="203"/>
      <c r="H3031" s="453"/>
      <c r="I3031" s="717"/>
      <c r="J3031" s="448"/>
    </row>
    <row r="3032" spans="1:10" ht="15" hidden="1" thickBot="1" x14ac:dyDescent="0.4">
      <c r="A3032" s="454"/>
      <c r="B3032" s="987"/>
      <c r="C3032" s="202"/>
      <c r="D3032" s="606"/>
      <c r="E3032" s="607"/>
      <c r="F3032" s="910">
        <f t="shared" si="44"/>
        <v>0</v>
      </c>
      <c r="G3032" s="203"/>
      <c r="H3032" s="453"/>
      <c r="I3032" s="717"/>
      <c r="J3032" s="448"/>
    </row>
    <row r="3033" spans="1:10" ht="15" hidden="1" thickBot="1" x14ac:dyDescent="0.4">
      <c r="A3033" s="454"/>
      <c r="B3033" s="987"/>
      <c r="C3033" s="202"/>
      <c r="D3033" s="606"/>
      <c r="E3033" s="607"/>
      <c r="F3033" s="910">
        <f t="shared" si="44"/>
        <v>0</v>
      </c>
      <c r="G3033" s="203"/>
      <c r="H3033" s="453"/>
      <c r="I3033" s="717"/>
      <c r="J3033" s="448"/>
    </row>
    <row r="3034" spans="1:10" ht="15" hidden="1" thickBot="1" x14ac:dyDescent="0.4">
      <c r="A3034" s="454"/>
      <c r="B3034" s="987"/>
      <c r="C3034" s="202"/>
      <c r="D3034" s="606"/>
      <c r="E3034" s="607"/>
      <c r="F3034" s="910">
        <f t="shared" si="44"/>
        <v>0</v>
      </c>
      <c r="G3034" s="203"/>
      <c r="H3034" s="453"/>
      <c r="I3034" s="717"/>
      <c r="J3034" s="448"/>
    </row>
    <row r="3035" spans="1:10" ht="15" hidden="1" thickBot="1" x14ac:dyDescent="0.4">
      <c r="A3035" s="454"/>
      <c r="B3035" s="987"/>
      <c r="C3035" s="202"/>
      <c r="D3035" s="606"/>
      <c r="E3035" s="607"/>
      <c r="F3035" s="910">
        <f t="shared" si="44"/>
        <v>0</v>
      </c>
      <c r="G3035" s="203"/>
      <c r="H3035" s="453"/>
      <c r="I3035" s="717"/>
      <c r="J3035" s="448"/>
    </row>
    <row r="3036" spans="1:10" ht="15" hidden="1" thickBot="1" x14ac:dyDescent="0.4">
      <c r="A3036" s="454"/>
      <c r="B3036" s="987"/>
      <c r="C3036" s="202"/>
      <c r="D3036" s="606"/>
      <c r="E3036" s="607"/>
      <c r="F3036" s="910">
        <f t="shared" si="44"/>
        <v>0</v>
      </c>
      <c r="G3036" s="203"/>
      <c r="H3036" s="453"/>
      <c r="I3036" s="717"/>
      <c r="J3036" s="448"/>
    </row>
    <row r="3037" spans="1:10" ht="15" hidden="1" thickBot="1" x14ac:dyDescent="0.4">
      <c r="A3037" s="454"/>
      <c r="B3037" s="987"/>
      <c r="C3037" s="202"/>
      <c r="D3037" s="606"/>
      <c r="E3037" s="607"/>
      <c r="F3037" s="910">
        <f t="shared" si="44"/>
        <v>0</v>
      </c>
      <c r="G3037" s="203"/>
      <c r="H3037" s="453"/>
      <c r="I3037" s="717"/>
      <c r="J3037" s="448"/>
    </row>
    <row r="3038" spans="1:10" ht="15" hidden="1" thickBot="1" x14ac:dyDescent="0.4">
      <c r="A3038" s="454"/>
      <c r="B3038" s="987"/>
      <c r="C3038" s="202"/>
      <c r="D3038" s="606"/>
      <c r="E3038" s="607"/>
      <c r="F3038" s="910">
        <f t="shared" si="44"/>
        <v>0</v>
      </c>
      <c r="G3038" s="203"/>
      <c r="H3038" s="453"/>
      <c r="I3038" s="717"/>
      <c r="J3038" s="448"/>
    </row>
    <row r="3039" spans="1:10" ht="15" hidden="1" thickBot="1" x14ac:dyDescent="0.4">
      <c r="A3039" s="454"/>
      <c r="B3039" s="987"/>
      <c r="C3039" s="202"/>
      <c r="D3039" s="606"/>
      <c r="E3039" s="607"/>
      <c r="F3039" s="910">
        <f t="shared" si="44"/>
        <v>0</v>
      </c>
      <c r="G3039" s="203"/>
      <c r="H3039" s="453"/>
      <c r="I3039" s="717"/>
      <c r="J3039" s="448"/>
    </row>
    <row r="3040" spans="1:10" ht="15" hidden="1" thickBot="1" x14ac:dyDescent="0.4">
      <c r="A3040" s="454"/>
      <c r="B3040" s="987"/>
      <c r="C3040" s="202"/>
      <c r="D3040" s="606"/>
      <c r="E3040" s="607"/>
      <c r="F3040" s="910">
        <f t="shared" si="44"/>
        <v>0</v>
      </c>
      <c r="G3040" s="203"/>
      <c r="H3040" s="453"/>
      <c r="I3040" s="717"/>
      <c r="J3040" s="448"/>
    </row>
    <row r="3041" spans="1:10" ht="15" hidden="1" thickBot="1" x14ac:dyDescent="0.4">
      <c r="A3041" s="454"/>
      <c r="B3041" s="987"/>
      <c r="C3041" s="202"/>
      <c r="D3041" s="606"/>
      <c r="E3041" s="607"/>
      <c r="F3041" s="910">
        <f t="shared" si="44"/>
        <v>0</v>
      </c>
      <c r="G3041" s="203"/>
      <c r="H3041" s="453"/>
      <c r="I3041" s="717"/>
      <c r="J3041" s="448"/>
    </row>
    <row r="3042" spans="1:10" ht="15" hidden="1" thickBot="1" x14ac:dyDescent="0.4">
      <c r="A3042" s="454"/>
      <c r="B3042" s="987"/>
      <c r="C3042" s="202"/>
      <c r="D3042" s="606"/>
      <c r="E3042" s="607"/>
      <c r="F3042" s="910">
        <f t="shared" si="44"/>
        <v>0</v>
      </c>
      <c r="G3042" s="203"/>
      <c r="H3042" s="453"/>
      <c r="I3042" s="717"/>
      <c r="J3042" s="448"/>
    </row>
    <row r="3043" spans="1:10" ht="15" hidden="1" thickBot="1" x14ac:dyDescent="0.4">
      <c r="A3043" s="454"/>
      <c r="B3043" s="987"/>
      <c r="C3043" s="202"/>
      <c r="D3043" s="606"/>
      <c r="E3043" s="607"/>
      <c r="F3043" s="910">
        <f t="shared" si="44"/>
        <v>0</v>
      </c>
      <c r="G3043" s="203"/>
      <c r="H3043" s="453"/>
      <c r="I3043" s="717"/>
      <c r="J3043" s="448"/>
    </row>
    <row r="3044" spans="1:10" ht="15" hidden="1" thickBot="1" x14ac:dyDescent="0.4">
      <c r="A3044" s="454"/>
      <c r="B3044" s="987"/>
      <c r="C3044" s="202"/>
      <c r="D3044" s="606"/>
      <c r="E3044" s="607"/>
      <c r="F3044" s="910">
        <f t="shared" si="44"/>
        <v>0</v>
      </c>
      <c r="G3044" s="203"/>
      <c r="H3044" s="453"/>
      <c r="I3044" s="717"/>
      <c r="J3044" s="448"/>
    </row>
    <row r="3045" spans="1:10" ht="15" hidden="1" thickBot="1" x14ac:dyDescent="0.4">
      <c r="A3045" s="454"/>
      <c r="B3045" s="987"/>
      <c r="C3045" s="202"/>
      <c r="D3045" s="606"/>
      <c r="E3045" s="607"/>
      <c r="F3045" s="910">
        <f t="shared" si="44"/>
        <v>0</v>
      </c>
      <c r="G3045" s="203"/>
      <c r="H3045" s="453"/>
      <c r="I3045" s="717"/>
      <c r="J3045" s="448"/>
    </row>
    <row r="3046" spans="1:10" ht="15" hidden="1" thickBot="1" x14ac:dyDescent="0.4">
      <c r="A3046" s="454"/>
      <c r="B3046" s="987"/>
      <c r="C3046" s="202"/>
      <c r="D3046" s="606"/>
      <c r="E3046" s="607"/>
      <c r="F3046" s="910">
        <f t="shared" si="44"/>
        <v>0</v>
      </c>
      <c r="G3046" s="203"/>
      <c r="H3046" s="453"/>
      <c r="I3046" s="717"/>
      <c r="J3046" s="448"/>
    </row>
    <row r="3047" spans="1:10" ht="15" hidden="1" thickBot="1" x14ac:dyDescent="0.4">
      <c r="A3047" s="454"/>
      <c r="B3047" s="987"/>
      <c r="C3047" s="202"/>
      <c r="D3047" s="606"/>
      <c r="E3047" s="607"/>
      <c r="F3047" s="910">
        <f t="shared" si="44"/>
        <v>0</v>
      </c>
      <c r="G3047" s="203"/>
      <c r="H3047" s="453"/>
      <c r="I3047" s="717"/>
      <c r="J3047" s="448"/>
    </row>
    <row r="3048" spans="1:10" ht="15" hidden="1" thickBot="1" x14ac:dyDescent="0.4">
      <c r="A3048" s="454"/>
      <c r="B3048" s="987"/>
      <c r="C3048" s="202"/>
      <c r="D3048" s="606"/>
      <c r="E3048" s="607"/>
      <c r="F3048" s="910">
        <f t="shared" si="44"/>
        <v>0</v>
      </c>
      <c r="G3048" s="203"/>
      <c r="H3048" s="453"/>
      <c r="I3048" s="717"/>
      <c r="J3048" s="448"/>
    </row>
    <row r="3049" spans="1:10" ht="15" hidden="1" thickBot="1" x14ac:dyDescent="0.4">
      <c r="A3049" s="454"/>
      <c r="B3049" s="987"/>
      <c r="C3049" s="202"/>
      <c r="D3049" s="606"/>
      <c r="E3049" s="607"/>
      <c r="F3049" s="910">
        <f t="shared" si="44"/>
        <v>0</v>
      </c>
      <c r="G3049" s="203"/>
      <c r="H3049" s="453"/>
      <c r="I3049" s="717"/>
      <c r="J3049" s="448"/>
    </row>
    <row r="3050" spans="1:10" ht="15" hidden="1" thickBot="1" x14ac:dyDescent="0.4">
      <c r="A3050" s="454"/>
      <c r="B3050" s="987"/>
      <c r="C3050" s="202"/>
      <c r="D3050" s="606"/>
      <c r="E3050" s="607"/>
      <c r="F3050" s="910">
        <f t="shared" si="44"/>
        <v>0</v>
      </c>
      <c r="G3050" s="203"/>
      <c r="H3050" s="453"/>
      <c r="I3050" s="717"/>
      <c r="J3050" s="448"/>
    </row>
    <row r="3051" spans="1:10" ht="15" hidden="1" thickBot="1" x14ac:dyDescent="0.4">
      <c r="A3051" s="454"/>
      <c r="B3051" s="987"/>
      <c r="C3051" s="202"/>
      <c r="D3051" s="606"/>
      <c r="E3051" s="607"/>
      <c r="F3051" s="910">
        <f t="shared" ref="F3051:F3114" si="45">D3051+E3051</f>
        <v>0</v>
      </c>
      <c r="G3051" s="203"/>
      <c r="H3051" s="453"/>
      <c r="I3051" s="717"/>
      <c r="J3051" s="448"/>
    </row>
    <row r="3052" spans="1:10" ht="15" hidden="1" thickBot="1" x14ac:dyDescent="0.4">
      <c r="A3052" s="454"/>
      <c r="B3052" s="987"/>
      <c r="C3052" s="202"/>
      <c r="D3052" s="606"/>
      <c r="E3052" s="607"/>
      <c r="F3052" s="910">
        <f t="shared" si="45"/>
        <v>0</v>
      </c>
      <c r="G3052" s="203"/>
      <c r="H3052" s="453"/>
      <c r="I3052" s="717"/>
      <c r="J3052" s="448"/>
    </row>
    <row r="3053" spans="1:10" ht="15" hidden="1" thickBot="1" x14ac:dyDescent="0.4">
      <c r="A3053" s="454"/>
      <c r="B3053" s="987"/>
      <c r="C3053" s="202"/>
      <c r="D3053" s="606"/>
      <c r="E3053" s="607"/>
      <c r="F3053" s="910">
        <f t="shared" si="45"/>
        <v>0</v>
      </c>
      <c r="G3053" s="203"/>
      <c r="H3053" s="453"/>
      <c r="I3053" s="717"/>
      <c r="J3053" s="448"/>
    </row>
    <row r="3054" spans="1:10" ht="15" hidden="1" thickBot="1" x14ac:dyDescent="0.4">
      <c r="A3054" s="454"/>
      <c r="B3054" s="987"/>
      <c r="C3054" s="202"/>
      <c r="D3054" s="606"/>
      <c r="E3054" s="607"/>
      <c r="F3054" s="910">
        <f t="shared" si="45"/>
        <v>0</v>
      </c>
      <c r="G3054" s="203"/>
      <c r="H3054" s="453"/>
      <c r="I3054" s="717"/>
      <c r="J3054" s="448"/>
    </row>
    <row r="3055" spans="1:10" ht="15" hidden="1" thickBot="1" x14ac:dyDescent="0.4">
      <c r="A3055" s="454"/>
      <c r="B3055" s="987"/>
      <c r="C3055" s="202"/>
      <c r="D3055" s="606"/>
      <c r="E3055" s="607"/>
      <c r="F3055" s="910">
        <f t="shared" si="45"/>
        <v>0</v>
      </c>
      <c r="G3055" s="203"/>
      <c r="H3055" s="453"/>
      <c r="I3055" s="717"/>
      <c r="J3055" s="448"/>
    </row>
    <row r="3056" spans="1:10" ht="15" hidden="1" thickBot="1" x14ac:dyDescent="0.4">
      <c r="A3056" s="454"/>
      <c r="B3056" s="987"/>
      <c r="C3056" s="202"/>
      <c r="D3056" s="606"/>
      <c r="E3056" s="607"/>
      <c r="F3056" s="910">
        <f t="shared" si="45"/>
        <v>0</v>
      </c>
      <c r="G3056" s="203"/>
      <c r="H3056" s="453"/>
      <c r="I3056" s="717"/>
      <c r="J3056" s="448"/>
    </row>
    <row r="3057" spans="1:10" ht="15" hidden="1" thickBot="1" x14ac:dyDescent="0.4">
      <c r="A3057" s="454"/>
      <c r="B3057" s="987"/>
      <c r="C3057" s="212"/>
      <c r="D3057" s="601"/>
      <c r="E3057" s="602"/>
      <c r="F3057" s="910">
        <f t="shared" si="45"/>
        <v>0</v>
      </c>
      <c r="G3057" s="211"/>
      <c r="H3057" s="453"/>
      <c r="I3057" s="717"/>
      <c r="J3057" s="448"/>
    </row>
    <row r="3058" spans="1:10" ht="15" customHeight="1" thickBot="1" x14ac:dyDescent="0.4">
      <c r="A3058" s="454"/>
      <c r="B3058" s="987" t="s">
        <v>1189</v>
      </c>
      <c r="C3058" s="481" t="s">
        <v>1190</v>
      </c>
      <c r="D3058" s="932">
        <f>SUM(D3059:D3158)</f>
        <v>0</v>
      </c>
      <c r="E3058" s="932">
        <f>SUM(E3059:E3158)</f>
        <v>0</v>
      </c>
      <c r="F3058" s="910">
        <f t="shared" si="45"/>
        <v>0</v>
      </c>
      <c r="G3058" s="203"/>
      <c r="H3058" s="453" t="s">
        <v>1683</v>
      </c>
      <c r="I3058" s="718">
        <f>Form3!G59+Form3!H59</f>
        <v>0</v>
      </c>
      <c r="J3058" s="448"/>
    </row>
    <row r="3059" spans="1:10" ht="15" customHeight="1" x14ac:dyDescent="0.35">
      <c r="A3059" s="454"/>
      <c r="B3059" s="987"/>
      <c r="C3059" s="1502"/>
      <c r="D3059" s="601"/>
      <c r="E3059" s="602"/>
      <c r="F3059" s="910">
        <f t="shared" si="45"/>
        <v>0</v>
      </c>
      <c r="G3059" s="203"/>
      <c r="H3059" s="453"/>
      <c r="I3059" s="717"/>
      <c r="J3059" s="448"/>
    </row>
    <row r="3060" spans="1:10" ht="15" customHeight="1" x14ac:dyDescent="0.35">
      <c r="A3060" s="454"/>
      <c r="B3060" s="987"/>
      <c r="C3060" s="1502"/>
      <c r="D3060" s="601"/>
      <c r="E3060" s="602"/>
      <c r="F3060" s="910">
        <f t="shared" si="45"/>
        <v>0</v>
      </c>
      <c r="G3060" s="203"/>
      <c r="H3060" s="453"/>
      <c r="I3060" s="717"/>
      <c r="J3060" s="448"/>
    </row>
    <row r="3061" spans="1:10" ht="15" customHeight="1" x14ac:dyDescent="0.35">
      <c r="A3061" s="454"/>
      <c r="B3061" s="987"/>
      <c r="C3061" s="1502"/>
      <c r="D3061" s="601"/>
      <c r="E3061" s="602"/>
      <c r="F3061" s="910">
        <f t="shared" si="45"/>
        <v>0</v>
      </c>
      <c r="G3061" s="203"/>
      <c r="H3061" s="453"/>
      <c r="I3061" s="717"/>
      <c r="J3061" s="448"/>
    </row>
    <row r="3062" spans="1:10" ht="15" customHeight="1" x14ac:dyDescent="0.35">
      <c r="A3062" s="454"/>
      <c r="B3062" s="987"/>
      <c r="C3062" s="1502"/>
      <c r="D3062" s="601"/>
      <c r="E3062" s="602"/>
      <c r="F3062" s="910">
        <f t="shared" si="45"/>
        <v>0</v>
      </c>
      <c r="G3062" s="203"/>
      <c r="H3062" s="453"/>
      <c r="I3062" s="717"/>
      <c r="J3062" s="448"/>
    </row>
    <row r="3063" spans="1:10" ht="15" customHeight="1" x14ac:dyDescent="0.35">
      <c r="A3063" s="454"/>
      <c r="B3063" s="987"/>
      <c r="C3063" s="1502"/>
      <c r="D3063" s="601"/>
      <c r="E3063" s="602"/>
      <c r="F3063" s="910">
        <f t="shared" si="45"/>
        <v>0</v>
      </c>
      <c r="G3063" s="203"/>
      <c r="H3063" s="453"/>
      <c r="I3063" s="717"/>
      <c r="J3063" s="448"/>
    </row>
    <row r="3064" spans="1:10" ht="15" customHeight="1" x14ac:dyDescent="0.35">
      <c r="A3064" s="454"/>
      <c r="B3064" s="987"/>
      <c r="C3064" s="1502"/>
      <c r="D3064" s="601"/>
      <c r="E3064" s="602"/>
      <c r="F3064" s="910">
        <f t="shared" si="45"/>
        <v>0</v>
      </c>
      <c r="G3064" s="203"/>
      <c r="H3064" s="453"/>
      <c r="I3064" s="717"/>
      <c r="J3064" s="448"/>
    </row>
    <row r="3065" spans="1:10" ht="15" customHeight="1" x14ac:dyDescent="0.35">
      <c r="A3065" s="454"/>
      <c r="B3065" s="987"/>
      <c r="C3065" s="1502"/>
      <c r="D3065" s="601"/>
      <c r="E3065" s="602"/>
      <c r="F3065" s="910">
        <f t="shared" si="45"/>
        <v>0</v>
      </c>
      <c r="G3065" s="203"/>
      <c r="H3065" s="453"/>
      <c r="I3065" s="717"/>
      <c r="J3065" s="448"/>
    </row>
    <row r="3066" spans="1:10" ht="15" customHeight="1" x14ac:dyDescent="0.35">
      <c r="A3066" s="454"/>
      <c r="B3066" s="987"/>
      <c r="C3066" s="1502"/>
      <c r="D3066" s="601"/>
      <c r="E3066" s="602"/>
      <c r="F3066" s="910">
        <f t="shared" si="45"/>
        <v>0</v>
      </c>
      <c r="G3066" s="203"/>
      <c r="H3066" s="453"/>
      <c r="I3066" s="717"/>
      <c r="J3066" s="448"/>
    </row>
    <row r="3067" spans="1:10" ht="15" customHeight="1" x14ac:dyDescent="0.35">
      <c r="A3067" s="454"/>
      <c r="B3067" s="987"/>
      <c r="C3067" s="1502"/>
      <c r="D3067" s="601"/>
      <c r="E3067" s="602"/>
      <c r="F3067" s="910">
        <f t="shared" si="45"/>
        <v>0</v>
      </c>
      <c r="G3067" s="203"/>
      <c r="H3067" s="453"/>
      <c r="I3067" s="717"/>
      <c r="J3067" s="448"/>
    </row>
    <row r="3068" spans="1:10" ht="15" customHeight="1" thickBot="1" x14ac:dyDescent="0.4">
      <c r="A3068" s="454"/>
      <c r="B3068" s="987"/>
      <c r="C3068" s="1502"/>
      <c r="D3068" s="601"/>
      <c r="E3068" s="602"/>
      <c r="F3068" s="910">
        <f t="shared" si="45"/>
        <v>0</v>
      </c>
      <c r="G3068" s="203"/>
      <c r="H3068" s="453"/>
      <c r="I3068" s="717"/>
      <c r="J3068" s="448"/>
    </row>
    <row r="3069" spans="1:10" hidden="1" x14ac:dyDescent="0.35">
      <c r="A3069" s="454"/>
      <c r="B3069" s="987"/>
      <c r="C3069" s="202"/>
      <c r="D3069" s="606"/>
      <c r="E3069" s="607"/>
      <c r="F3069" s="910">
        <f t="shared" si="45"/>
        <v>0</v>
      </c>
      <c r="G3069" s="203"/>
      <c r="H3069" s="453"/>
      <c r="I3069" s="717"/>
      <c r="J3069" s="448"/>
    </row>
    <row r="3070" spans="1:10" hidden="1" x14ac:dyDescent="0.35">
      <c r="A3070" s="454"/>
      <c r="B3070" s="987"/>
      <c r="C3070" s="202"/>
      <c r="D3070" s="606"/>
      <c r="E3070" s="607"/>
      <c r="F3070" s="910">
        <f t="shared" si="45"/>
        <v>0</v>
      </c>
      <c r="G3070" s="203"/>
      <c r="H3070" s="453"/>
      <c r="I3070" s="717"/>
      <c r="J3070" s="448"/>
    </row>
    <row r="3071" spans="1:10" hidden="1" x14ac:dyDescent="0.35">
      <c r="A3071" s="454"/>
      <c r="B3071" s="987"/>
      <c r="C3071" s="202"/>
      <c r="D3071" s="606"/>
      <c r="E3071" s="607"/>
      <c r="F3071" s="910">
        <f t="shared" si="45"/>
        <v>0</v>
      </c>
      <c r="G3071" s="203"/>
      <c r="H3071" s="453"/>
      <c r="I3071" s="717"/>
      <c r="J3071" s="448"/>
    </row>
    <row r="3072" spans="1:10" hidden="1" x14ac:dyDescent="0.35">
      <c r="A3072" s="454"/>
      <c r="B3072" s="987"/>
      <c r="C3072" s="202"/>
      <c r="D3072" s="606"/>
      <c r="E3072" s="607"/>
      <c r="F3072" s="910">
        <f t="shared" si="45"/>
        <v>0</v>
      </c>
      <c r="G3072" s="203"/>
      <c r="H3072" s="453"/>
      <c r="I3072" s="717"/>
      <c r="J3072" s="448"/>
    </row>
    <row r="3073" spans="1:10" hidden="1" x14ac:dyDescent="0.35">
      <c r="A3073" s="454"/>
      <c r="B3073" s="987"/>
      <c r="C3073" s="202"/>
      <c r="D3073" s="606"/>
      <c r="E3073" s="607"/>
      <c r="F3073" s="910">
        <f t="shared" si="45"/>
        <v>0</v>
      </c>
      <c r="G3073" s="203"/>
      <c r="H3073" s="453"/>
      <c r="I3073" s="717"/>
      <c r="J3073" s="448"/>
    </row>
    <row r="3074" spans="1:10" hidden="1" x14ac:dyDescent="0.35">
      <c r="A3074" s="454"/>
      <c r="B3074" s="987"/>
      <c r="C3074" s="202"/>
      <c r="D3074" s="606"/>
      <c r="E3074" s="607"/>
      <c r="F3074" s="910">
        <f t="shared" si="45"/>
        <v>0</v>
      </c>
      <c r="G3074" s="203"/>
      <c r="H3074" s="453"/>
      <c r="I3074" s="717"/>
      <c r="J3074" s="448"/>
    </row>
    <row r="3075" spans="1:10" hidden="1" x14ac:dyDescent="0.35">
      <c r="A3075" s="454"/>
      <c r="B3075" s="987"/>
      <c r="C3075" s="202"/>
      <c r="D3075" s="606"/>
      <c r="E3075" s="607"/>
      <c r="F3075" s="910">
        <f t="shared" si="45"/>
        <v>0</v>
      </c>
      <c r="G3075" s="203"/>
      <c r="H3075" s="453"/>
      <c r="I3075" s="717"/>
      <c r="J3075" s="448"/>
    </row>
    <row r="3076" spans="1:10" hidden="1" x14ac:dyDescent="0.35">
      <c r="A3076" s="454"/>
      <c r="B3076" s="987"/>
      <c r="C3076" s="202"/>
      <c r="D3076" s="606"/>
      <c r="E3076" s="607"/>
      <c r="F3076" s="910">
        <f t="shared" si="45"/>
        <v>0</v>
      </c>
      <c r="G3076" s="203"/>
      <c r="H3076" s="453"/>
      <c r="I3076" s="717"/>
      <c r="J3076" s="448"/>
    </row>
    <row r="3077" spans="1:10" hidden="1" x14ac:dyDescent="0.35">
      <c r="A3077" s="454"/>
      <c r="B3077" s="987"/>
      <c r="C3077" s="202"/>
      <c r="D3077" s="606"/>
      <c r="E3077" s="607"/>
      <c r="F3077" s="910">
        <f t="shared" si="45"/>
        <v>0</v>
      </c>
      <c r="G3077" s="203"/>
      <c r="H3077" s="453"/>
      <c r="I3077" s="717"/>
      <c r="J3077" s="448"/>
    </row>
    <row r="3078" spans="1:10" hidden="1" x14ac:dyDescent="0.35">
      <c r="A3078" s="454"/>
      <c r="B3078" s="987"/>
      <c r="C3078" s="202"/>
      <c r="D3078" s="606"/>
      <c r="E3078" s="607"/>
      <c r="F3078" s="910">
        <f t="shared" si="45"/>
        <v>0</v>
      </c>
      <c r="G3078" s="203"/>
      <c r="H3078" s="453"/>
      <c r="I3078" s="717"/>
      <c r="J3078" s="448"/>
    </row>
    <row r="3079" spans="1:10" hidden="1" x14ac:dyDescent="0.35">
      <c r="A3079" s="454"/>
      <c r="B3079" s="987"/>
      <c r="C3079" s="202"/>
      <c r="D3079" s="606"/>
      <c r="E3079" s="607"/>
      <c r="F3079" s="910">
        <f t="shared" si="45"/>
        <v>0</v>
      </c>
      <c r="G3079" s="203"/>
      <c r="H3079" s="453"/>
      <c r="I3079" s="717"/>
      <c r="J3079" s="448"/>
    </row>
    <row r="3080" spans="1:10" hidden="1" x14ac:dyDescent="0.35">
      <c r="A3080" s="454"/>
      <c r="B3080" s="987"/>
      <c r="C3080" s="202"/>
      <c r="D3080" s="606"/>
      <c r="E3080" s="607"/>
      <c r="F3080" s="910">
        <f t="shared" si="45"/>
        <v>0</v>
      </c>
      <c r="G3080" s="203"/>
      <c r="H3080" s="453"/>
      <c r="I3080" s="717"/>
      <c r="J3080" s="448"/>
    </row>
    <row r="3081" spans="1:10" hidden="1" x14ac:dyDescent="0.35">
      <c r="A3081" s="454"/>
      <c r="B3081" s="987"/>
      <c r="C3081" s="202"/>
      <c r="D3081" s="606"/>
      <c r="E3081" s="607"/>
      <c r="F3081" s="910">
        <f t="shared" si="45"/>
        <v>0</v>
      </c>
      <c r="G3081" s="203"/>
      <c r="H3081" s="453"/>
      <c r="I3081" s="717"/>
      <c r="J3081" s="448"/>
    </row>
    <row r="3082" spans="1:10" hidden="1" x14ac:dyDescent="0.35">
      <c r="A3082" s="454"/>
      <c r="B3082" s="987"/>
      <c r="C3082" s="202"/>
      <c r="D3082" s="606"/>
      <c r="E3082" s="607"/>
      <c r="F3082" s="910">
        <f t="shared" si="45"/>
        <v>0</v>
      </c>
      <c r="G3082" s="203"/>
      <c r="H3082" s="453"/>
      <c r="I3082" s="717"/>
      <c r="J3082" s="448"/>
    </row>
    <row r="3083" spans="1:10" hidden="1" x14ac:dyDescent="0.35">
      <c r="A3083" s="454"/>
      <c r="B3083" s="987"/>
      <c r="C3083" s="202"/>
      <c r="D3083" s="606"/>
      <c r="E3083" s="607"/>
      <c r="F3083" s="910">
        <f t="shared" si="45"/>
        <v>0</v>
      </c>
      <c r="G3083" s="203"/>
      <c r="H3083" s="453"/>
      <c r="I3083" s="717"/>
      <c r="J3083" s="448"/>
    </row>
    <row r="3084" spans="1:10" hidden="1" x14ac:dyDescent="0.35">
      <c r="A3084" s="454"/>
      <c r="B3084" s="987"/>
      <c r="C3084" s="202"/>
      <c r="D3084" s="606"/>
      <c r="E3084" s="607"/>
      <c r="F3084" s="910">
        <f t="shared" si="45"/>
        <v>0</v>
      </c>
      <c r="G3084" s="203"/>
      <c r="H3084" s="453"/>
      <c r="I3084" s="717"/>
      <c r="J3084" s="448"/>
    </row>
    <row r="3085" spans="1:10" hidden="1" x14ac:dyDescent="0.35">
      <c r="A3085" s="454"/>
      <c r="B3085" s="987"/>
      <c r="C3085" s="202"/>
      <c r="D3085" s="606"/>
      <c r="E3085" s="607"/>
      <c r="F3085" s="910">
        <f t="shared" si="45"/>
        <v>0</v>
      </c>
      <c r="G3085" s="203"/>
      <c r="H3085" s="453"/>
      <c r="I3085" s="717"/>
      <c r="J3085" s="448"/>
    </row>
    <row r="3086" spans="1:10" hidden="1" x14ac:dyDescent="0.35">
      <c r="A3086" s="454"/>
      <c r="B3086" s="987"/>
      <c r="C3086" s="202"/>
      <c r="D3086" s="606"/>
      <c r="E3086" s="607"/>
      <c r="F3086" s="910">
        <f t="shared" si="45"/>
        <v>0</v>
      </c>
      <c r="G3086" s="203"/>
      <c r="H3086" s="453"/>
      <c r="I3086" s="717"/>
      <c r="J3086" s="448"/>
    </row>
    <row r="3087" spans="1:10" hidden="1" x14ac:dyDescent="0.35">
      <c r="A3087" s="454"/>
      <c r="B3087" s="987"/>
      <c r="C3087" s="202"/>
      <c r="D3087" s="606"/>
      <c r="E3087" s="607"/>
      <c r="F3087" s="910">
        <f t="shared" si="45"/>
        <v>0</v>
      </c>
      <c r="G3087" s="203"/>
      <c r="H3087" s="453"/>
      <c r="I3087" s="717"/>
      <c r="J3087" s="448"/>
    </row>
    <row r="3088" spans="1:10" hidden="1" x14ac:dyDescent="0.35">
      <c r="A3088" s="454"/>
      <c r="B3088" s="987"/>
      <c r="C3088" s="202"/>
      <c r="D3088" s="606"/>
      <c r="E3088" s="607"/>
      <c r="F3088" s="910">
        <f t="shared" si="45"/>
        <v>0</v>
      </c>
      <c r="G3088" s="203"/>
      <c r="H3088" s="453"/>
      <c r="I3088" s="717"/>
      <c r="J3088" s="448"/>
    </row>
    <row r="3089" spans="1:10" hidden="1" x14ac:dyDescent="0.35">
      <c r="A3089" s="454"/>
      <c r="B3089" s="987"/>
      <c r="C3089" s="202"/>
      <c r="D3089" s="606"/>
      <c r="E3089" s="607"/>
      <c r="F3089" s="910">
        <f t="shared" si="45"/>
        <v>0</v>
      </c>
      <c r="G3089" s="203"/>
      <c r="H3089" s="453"/>
      <c r="I3089" s="717"/>
      <c r="J3089" s="448"/>
    </row>
    <row r="3090" spans="1:10" hidden="1" x14ac:dyDescent="0.35">
      <c r="A3090" s="454"/>
      <c r="B3090" s="987"/>
      <c r="C3090" s="202"/>
      <c r="D3090" s="606"/>
      <c r="E3090" s="607"/>
      <c r="F3090" s="910">
        <f t="shared" si="45"/>
        <v>0</v>
      </c>
      <c r="G3090" s="203"/>
      <c r="H3090" s="453"/>
      <c r="I3090" s="717"/>
      <c r="J3090" s="448"/>
    </row>
    <row r="3091" spans="1:10" hidden="1" x14ac:dyDescent="0.35">
      <c r="A3091" s="454"/>
      <c r="B3091" s="987"/>
      <c r="C3091" s="202"/>
      <c r="D3091" s="606"/>
      <c r="E3091" s="607"/>
      <c r="F3091" s="910">
        <f t="shared" si="45"/>
        <v>0</v>
      </c>
      <c r="G3091" s="203"/>
      <c r="H3091" s="453"/>
      <c r="I3091" s="717"/>
      <c r="J3091" s="448"/>
    </row>
    <row r="3092" spans="1:10" hidden="1" x14ac:dyDescent="0.35">
      <c r="A3092" s="454"/>
      <c r="B3092" s="987"/>
      <c r="C3092" s="202"/>
      <c r="D3092" s="606"/>
      <c r="E3092" s="607"/>
      <c r="F3092" s="910">
        <f t="shared" si="45"/>
        <v>0</v>
      </c>
      <c r="G3092" s="203"/>
      <c r="H3092" s="453"/>
      <c r="I3092" s="717"/>
      <c r="J3092" s="448"/>
    </row>
    <row r="3093" spans="1:10" hidden="1" x14ac:dyDescent="0.35">
      <c r="A3093" s="454"/>
      <c r="B3093" s="987"/>
      <c r="C3093" s="202"/>
      <c r="D3093" s="606"/>
      <c r="E3093" s="607"/>
      <c r="F3093" s="910">
        <f t="shared" si="45"/>
        <v>0</v>
      </c>
      <c r="G3093" s="203"/>
      <c r="H3093" s="453"/>
      <c r="I3093" s="717"/>
      <c r="J3093" s="448"/>
    </row>
    <row r="3094" spans="1:10" hidden="1" x14ac:dyDescent="0.35">
      <c r="A3094" s="454"/>
      <c r="B3094" s="987"/>
      <c r="C3094" s="202"/>
      <c r="D3094" s="606"/>
      <c r="E3094" s="607"/>
      <c r="F3094" s="910">
        <f t="shared" si="45"/>
        <v>0</v>
      </c>
      <c r="G3094" s="203"/>
      <c r="H3094" s="453"/>
      <c r="I3094" s="717"/>
      <c r="J3094" s="448"/>
    </row>
    <row r="3095" spans="1:10" hidden="1" x14ac:dyDescent="0.35">
      <c r="A3095" s="454"/>
      <c r="B3095" s="987"/>
      <c r="C3095" s="202"/>
      <c r="D3095" s="606"/>
      <c r="E3095" s="607"/>
      <c r="F3095" s="910">
        <f t="shared" si="45"/>
        <v>0</v>
      </c>
      <c r="G3095" s="203"/>
      <c r="H3095" s="453"/>
      <c r="I3095" s="717"/>
      <c r="J3095" s="448"/>
    </row>
    <row r="3096" spans="1:10" hidden="1" x14ac:dyDescent="0.35">
      <c r="A3096" s="454"/>
      <c r="B3096" s="987"/>
      <c r="C3096" s="202"/>
      <c r="D3096" s="606"/>
      <c r="E3096" s="607"/>
      <c r="F3096" s="910">
        <f t="shared" si="45"/>
        <v>0</v>
      </c>
      <c r="G3096" s="203"/>
      <c r="H3096" s="453"/>
      <c r="I3096" s="717"/>
      <c r="J3096" s="448"/>
    </row>
    <row r="3097" spans="1:10" hidden="1" x14ac:dyDescent="0.35">
      <c r="A3097" s="454"/>
      <c r="B3097" s="987"/>
      <c r="C3097" s="202"/>
      <c r="D3097" s="606"/>
      <c r="E3097" s="607"/>
      <c r="F3097" s="910">
        <f t="shared" si="45"/>
        <v>0</v>
      </c>
      <c r="G3097" s="203"/>
      <c r="H3097" s="453"/>
      <c r="I3097" s="717"/>
      <c r="J3097" s="448"/>
    </row>
    <row r="3098" spans="1:10" hidden="1" x14ac:dyDescent="0.35">
      <c r="A3098" s="454"/>
      <c r="B3098" s="987"/>
      <c r="C3098" s="202"/>
      <c r="D3098" s="606"/>
      <c r="E3098" s="607"/>
      <c r="F3098" s="910">
        <f t="shared" si="45"/>
        <v>0</v>
      </c>
      <c r="G3098" s="203"/>
      <c r="H3098" s="453"/>
      <c r="I3098" s="717"/>
      <c r="J3098" s="448"/>
    </row>
    <row r="3099" spans="1:10" hidden="1" x14ac:dyDescent="0.35">
      <c r="A3099" s="454"/>
      <c r="B3099" s="987"/>
      <c r="C3099" s="202"/>
      <c r="D3099" s="606"/>
      <c r="E3099" s="607"/>
      <c r="F3099" s="910">
        <f t="shared" si="45"/>
        <v>0</v>
      </c>
      <c r="G3099" s="203"/>
      <c r="H3099" s="453"/>
      <c r="I3099" s="717"/>
      <c r="J3099" s="448"/>
    </row>
    <row r="3100" spans="1:10" hidden="1" x14ac:dyDescent="0.35">
      <c r="A3100" s="454"/>
      <c r="B3100" s="987"/>
      <c r="C3100" s="202"/>
      <c r="D3100" s="606"/>
      <c r="E3100" s="607"/>
      <c r="F3100" s="910">
        <f t="shared" si="45"/>
        <v>0</v>
      </c>
      <c r="G3100" s="203"/>
      <c r="H3100" s="453"/>
      <c r="I3100" s="717"/>
      <c r="J3100" s="448"/>
    </row>
    <row r="3101" spans="1:10" hidden="1" x14ac:dyDescent="0.35">
      <c r="A3101" s="454"/>
      <c r="B3101" s="987"/>
      <c r="C3101" s="202"/>
      <c r="D3101" s="606"/>
      <c r="E3101" s="607"/>
      <c r="F3101" s="910">
        <f t="shared" si="45"/>
        <v>0</v>
      </c>
      <c r="G3101" s="203"/>
      <c r="H3101" s="453"/>
      <c r="I3101" s="717"/>
      <c r="J3101" s="448"/>
    </row>
    <row r="3102" spans="1:10" hidden="1" x14ac:dyDescent="0.35">
      <c r="A3102" s="454"/>
      <c r="B3102" s="987"/>
      <c r="C3102" s="202"/>
      <c r="D3102" s="606"/>
      <c r="E3102" s="607"/>
      <c r="F3102" s="910">
        <f t="shared" si="45"/>
        <v>0</v>
      </c>
      <c r="G3102" s="203"/>
      <c r="H3102" s="453"/>
      <c r="I3102" s="717"/>
      <c r="J3102" s="448"/>
    </row>
    <row r="3103" spans="1:10" hidden="1" x14ac:dyDescent="0.35">
      <c r="A3103" s="454"/>
      <c r="B3103" s="987"/>
      <c r="C3103" s="202"/>
      <c r="D3103" s="606"/>
      <c r="E3103" s="607"/>
      <c r="F3103" s="910">
        <f t="shared" si="45"/>
        <v>0</v>
      </c>
      <c r="G3103" s="203"/>
      <c r="H3103" s="453"/>
      <c r="I3103" s="717"/>
      <c r="J3103" s="448"/>
    </row>
    <row r="3104" spans="1:10" hidden="1" x14ac:dyDescent="0.35">
      <c r="A3104" s="454"/>
      <c r="B3104" s="987"/>
      <c r="C3104" s="202"/>
      <c r="D3104" s="606"/>
      <c r="E3104" s="607"/>
      <c r="F3104" s="910">
        <f t="shared" si="45"/>
        <v>0</v>
      </c>
      <c r="G3104" s="203"/>
      <c r="H3104" s="453"/>
      <c r="I3104" s="717"/>
      <c r="J3104" s="448"/>
    </row>
    <row r="3105" spans="1:10" hidden="1" x14ac:dyDescent="0.35">
      <c r="A3105" s="454"/>
      <c r="B3105" s="987"/>
      <c r="C3105" s="202"/>
      <c r="D3105" s="606"/>
      <c r="E3105" s="607"/>
      <c r="F3105" s="910">
        <f t="shared" si="45"/>
        <v>0</v>
      </c>
      <c r="G3105" s="203"/>
      <c r="H3105" s="453"/>
      <c r="I3105" s="717"/>
      <c r="J3105" s="448"/>
    </row>
    <row r="3106" spans="1:10" hidden="1" x14ac:dyDescent="0.35">
      <c r="A3106" s="454"/>
      <c r="B3106" s="987"/>
      <c r="C3106" s="202"/>
      <c r="D3106" s="606"/>
      <c r="E3106" s="607"/>
      <c r="F3106" s="910">
        <f t="shared" si="45"/>
        <v>0</v>
      </c>
      <c r="G3106" s="203"/>
      <c r="H3106" s="453"/>
      <c r="I3106" s="717"/>
      <c r="J3106" s="448"/>
    </row>
    <row r="3107" spans="1:10" hidden="1" x14ac:dyDescent="0.35">
      <c r="A3107" s="454"/>
      <c r="B3107" s="987"/>
      <c r="C3107" s="202"/>
      <c r="D3107" s="606"/>
      <c r="E3107" s="607"/>
      <c r="F3107" s="910">
        <f t="shared" si="45"/>
        <v>0</v>
      </c>
      <c r="G3107" s="203"/>
      <c r="H3107" s="453"/>
      <c r="I3107" s="717"/>
      <c r="J3107" s="448"/>
    </row>
    <row r="3108" spans="1:10" hidden="1" x14ac:dyDescent="0.35">
      <c r="A3108" s="454"/>
      <c r="B3108" s="987"/>
      <c r="C3108" s="202"/>
      <c r="D3108" s="606"/>
      <c r="E3108" s="607"/>
      <c r="F3108" s="910">
        <f t="shared" si="45"/>
        <v>0</v>
      </c>
      <c r="G3108" s="203"/>
      <c r="H3108" s="453"/>
      <c r="I3108" s="717"/>
      <c r="J3108" s="448"/>
    </row>
    <row r="3109" spans="1:10" hidden="1" x14ac:dyDescent="0.35">
      <c r="A3109" s="454"/>
      <c r="B3109" s="987"/>
      <c r="C3109" s="202"/>
      <c r="D3109" s="606"/>
      <c r="E3109" s="607"/>
      <c r="F3109" s="910">
        <f t="shared" si="45"/>
        <v>0</v>
      </c>
      <c r="G3109" s="203"/>
      <c r="H3109" s="453"/>
      <c r="I3109" s="717"/>
      <c r="J3109" s="448"/>
    </row>
    <row r="3110" spans="1:10" hidden="1" x14ac:dyDescent="0.35">
      <c r="A3110" s="454"/>
      <c r="B3110" s="987"/>
      <c r="C3110" s="202"/>
      <c r="D3110" s="606"/>
      <c r="E3110" s="607"/>
      <c r="F3110" s="910">
        <f t="shared" si="45"/>
        <v>0</v>
      </c>
      <c r="G3110" s="203"/>
      <c r="H3110" s="453"/>
      <c r="I3110" s="717"/>
      <c r="J3110" s="448"/>
    </row>
    <row r="3111" spans="1:10" hidden="1" x14ac:dyDescent="0.35">
      <c r="A3111" s="454"/>
      <c r="B3111" s="987"/>
      <c r="C3111" s="202"/>
      <c r="D3111" s="606"/>
      <c r="E3111" s="607"/>
      <c r="F3111" s="910">
        <f t="shared" si="45"/>
        <v>0</v>
      </c>
      <c r="G3111" s="203"/>
      <c r="H3111" s="453"/>
      <c r="I3111" s="717"/>
      <c r="J3111" s="448"/>
    </row>
    <row r="3112" spans="1:10" hidden="1" x14ac:dyDescent="0.35">
      <c r="A3112" s="454"/>
      <c r="B3112" s="987"/>
      <c r="C3112" s="202"/>
      <c r="D3112" s="606"/>
      <c r="E3112" s="607"/>
      <c r="F3112" s="910">
        <f t="shared" si="45"/>
        <v>0</v>
      </c>
      <c r="G3112" s="203"/>
      <c r="H3112" s="453"/>
      <c r="I3112" s="717"/>
      <c r="J3112" s="448"/>
    </row>
    <row r="3113" spans="1:10" hidden="1" x14ac:dyDescent="0.35">
      <c r="A3113" s="454"/>
      <c r="B3113" s="987"/>
      <c r="C3113" s="202"/>
      <c r="D3113" s="606"/>
      <c r="E3113" s="607"/>
      <c r="F3113" s="910">
        <f t="shared" si="45"/>
        <v>0</v>
      </c>
      <c r="G3113" s="203"/>
      <c r="H3113" s="453"/>
      <c r="I3113" s="717"/>
      <c r="J3113" s="448"/>
    </row>
    <row r="3114" spans="1:10" hidden="1" x14ac:dyDescent="0.35">
      <c r="A3114" s="454"/>
      <c r="B3114" s="987"/>
      <c r="C3114" s="202"/>
      <c r="D3114" s="606"/>
      <c r="E3114" s="607"/>
      <c r="F3114" s="910">
        <f t="shared" si="45"/>
        <v>0</v>
      </c>
      <c r="G3114" s="203"/>
      <c r="H3114" s="453"/>
      <c r="I3114" s="717"/>
      <c r="J3114" s="448"/>
    </row>
    <row r="3115" spans="1:10" hidden="1" x14ac:dyDescent="0.35">
      <c r="A3115" s="454"/>
      <c r="B3115" s="987"/>
      <c r="C3115" s="202"/>
      <c r="D3115" s="606"/>
      <c r="E3115" s="607"/>
      <c r="F3115" s="910">
        <f t="shared" ref="F3115:F3159" si="46">D3115+E3115</f>
        <v>0</v>
      </c>
      <c r="G3115" s="203"/>
      <c r="H3115" s="453"/>
      <c r="I3115" s="717"/>
      <c r="J3115" s="448"/>
    </row>
    <row r="3116" spans="1:10" hidden="1" x14ac:dyDescent="0.35">
      <c r="A3116" s="454"/>
      <c r="B3116" s="987"/>
      <c r="C3116" s="202"/>
      <c r="D3116" s="606"/>
      <c r="E3116" s="607"/>
      <c r="F3116" s="910">
        <f t="shared" si="46"/>
        <v>0</v>
      </c>
      <c r="G3116" s="203"/>
      <c r="H3116" s="453"/>
      <c r="I3116" s="717"/>
      <c r="J3116" s="448"/>
    </row>
    <row r="3117" spans="1:10" hidden="1" x14ac:dyDescent="0.35">
      <c r="A3117" s="454"/>
      <c r="B3117" s="987"/>
      <c r="C3117" s="202"/>
      <c r="D3117" s="606"/>
      <c r="E3117" s="607"/>
      <c r="F3117" s="910">
        <f t="shared" si="46"/>
        <v>0</v>
      </c>
      <c r="G3117" s="203"/>
      <c r="H3117" s="453"/>
      <c r="I3117" s="717"/>
      <c r="J3117" s="448"/>
    </row>
    <row r="3118" spans="1:10" hidden="1" x14ac:dyDescent="0.35">
      <c r="A3118" s="454"/>
      <c r="B3118" s="987"/>
      <c r="C3118" s="202"/>
      <c r="D3118" s="606"/>
      <c r="E3118" s="607"/>
      <c r="F3118" s="910">
        <f t="shared" si="46"/>
        <v>0</v>
      </c>
      <c r="G3118" s="203"/>
      <c r="H3118" s="453"/>
      <c r="I3118" s="717"/>
      <c r="J3118" s="448"/>
    </row>
    <row r="3119" spans="1:10" hidden="1" x14ac:dyDescent="0.35">
      <c r="A3119" s="454"/>
      <c r="B3119" s="987"/>
      <c r="C3119" s="202"/>
      <c r="D3119" s="606"/>
      <c r="E3119" s="607"/>
      <c r="F3119" s="910">
        <f t="shared" si="46"/>
        <v>0</v>
      </c>
      <c r="G3119" s="203"/>
      <c r="H3119" s="453"/>
      <c r="I3119" s="717"/>
      <c r="J3119" s="448"/>
    </row>
    <row r="3120" spans="1:10" hidden="1" x14ac:dyDescent="0.35">
      <c r="A3120" s="454"/>
      <c r="B3120" s="987"/>
      <c r="C3120" s="202"/>
      <c r="D3120" s="606"/>
      <c r="E3120" s="607"/>
      <c r="F3120" s="910">
        <f t="shared" si="46"/>
        <v>0</v>
      </c>
      <c r="G3120" s="203"/>
      <c r="H3120" s="453"/>
      <c r="I3120" s="717"/>
      <c r="J3120" s="448"/>
    </row>
    <row r="3121" spans="1:10" hidden="1" x14ac:dyDescent="0.35">
      <c r="A3121" s="454"/>
      <c r="B3121" s="987"/>
      <c r="C3121" s="202"/>
      <c r="D3121" s="606"/>
      <c r="E3121" s="607"/>
      <c r="F3121" s="910">
        <f t="shared" si="46"/>
        <v>0</v>
      </c>
      <c r="G3121" s="203"/>
      <c r="H3121" s="453"/>
      <c r="I3121" s="717"/>
      <c r="J3121" s="448"/>
    </row>
    <row r="3122" spans="1:10" hidden="1" x14ac:dyDescent="0.35">
      <c r="A3122" s="454"/>
      <c r="B3122" s="987"/>
      <c r="C3122" s="202"/>
      <c r="D3122" s="606"/>
      <c r="E3122" s="607"/>
      <c r="F3122" s="910">
        <f t="shared" si="46"/>
        <v>0</v>
      </c>
      <c r="G3122" s="203"/>
      <c r="H3122" s="453"/>
      <c r="I3122" s="717"/>
      <c r="J3122" s="448"/>
    </row>
    <row r="3123" spans="1:10" hidden="1" x14ac:dyDescent="0.35">
      <c r="A3123" s="454"/>
      <c r="B3123" s="987"/>
      <c r="C3123" s="202"/>
      <c r="D3123" s="606"/>
      <c r="E3123" s="607"/>
      <c r="F3123" s="910">
        <f t="shared" si="46"/>
        <v>0</v>
      </c>
      <c r="G3123" s="203"/>
      <c r="H3123" s="453"/>
      <c r="I3123" s="717"/>
      <c r="J3123" s="448"/>
    </row>
    <row r="3124" spans="1:10" hidden="1" x14ac:dyDescent="0.35">
      <c r="A3124" s="454"/>
      <c r="B3124" s="987"/>
      <c r="C3124" s="202"/>
      <c r="D3124" s="606"/>
      <c r="E3124" s="607"/>
      <c r="F3124" s="910">
        <f t="shared" si="46"/>
        <v>0</v>
      </c>
      <c r="G3124" s="203"/>
      <c r="H3124" s="453"/>
      <c r="I3124" s="717"/>
      <c r="J3124" s="448"/>
    </row>
    <row r="3125" spans="1:10" hidden="1" x14ac:dyDescent="0.35">
      <c r="A3125" s="454"/>
      <c r="B3125" s="987"/>
      <c r="C3125" s="202"/>
      <c r="D3125" s="606"/>
      <c r="E3125" s="607"/>
      <c r="F3125" s="910">
        <f t="shared" si="46"/>
        <v>0</v>
      </c>
      <c r="G3125" s="203"/>
      <c r="H3125" s="453"/>
      <c r="I3125" s="717"/>
      <c r="J3125" s="448"/>
    </row>
    <row r="3126" spans="1:10" hidden="1" x14ac:dyDescent="0.35">
      <c r="A3126" s="454"/>
      <c r="B3126" s="987"/>
      <c r="C3126" s="202"/>
      <c r="D3126" s="606"/>
      <c r="E3126" s="607"/>
      <c r="F3126" s="910">
        <f t="shared" si="46"/>
        <v>0</v>
      </c>
      <c r="G3126" s="203"/>
      <c r="H3126" s="453"/>
      <c r="I3126" s="717"/>
      <c r="J3126" s="448"/>
    </row>
    <row r="3127" spans="1:10" hidden="1" x14ac:dyDescent="0.35">
      <c r="A3127" s="454"/>
      <c r="B3127" s="987"/>
      <c r="C3127" s="202"/>
      <c r="D3127" s="606"/>
      <c r="E3127" s="607"/>
      <c r="F3127" s="910">
        <f t="shared" si="46"/>
        <v>0</v>
      </c>
      <c r="G3127" s="203"/>
      <c r="H3127" s="453"/>
      <c r="I3127" s="717"/>
      <c r="J3127" s="448"/>
    </row>
    <row r="3128" spans="1:10" hidden="1" x14ac:dyDescent="0.35">
      <c r="A3128" s="454"/>
      <c r="B3128" s="987"/>
      <c r="C3128" s="202"/>
      <c r="D3128" s="606"/>
      <c r="E3128" s="607"/>
      <c r="F3128" s="910">
        <f t="shared" si="46"/>
        <v>0</v>
      </c>
      <c r="G3128" s="203"/>
      <c r="H3128" s="453"/>
      <c r="I3128" s="717"/>
      <c r="J3128" s="448"/>
    </row>
    <row r="3129" spans="1:10" hidden="1" x14ac:dyDescent="0.35">
      <c r="A3129" s="454"/>
      <c r="B3129" s="987"/>
      <c r="C3129" s="202"/>
      <c r="D3129" s="606"/>
      <c r="E3129" s="607"/>
      <c r="F3129" s="910">
        <f t="shared" si="46"/>
        <v>0</v>
      </c>
      <c r="G3129" s="203"/>
      <c r="H3129" s="453"/>
      <c r="I3129" s="717"/>
      <c r="J3129" s="448"/>
    </row>
    <row r="3130" spans="1:10" hidden="1" x14ac:dyDescent="0.35">
      <c r="A3130" s="454"/>
      <c r="B3130" s="987"/>
      <c r="C3130" s="202"/>
      <c r="D3130" s="606"/>
      <c r="E3130" s="607"/>
      <c r="F3130" s="910">
        <f t="shared" si="46"/>
        <v>0</v>
      </c>
      <c r="G3130" s="203"/>
      <c r="H3130" s="453"/>
      <c r="I3130" s="717"/>
      <c r="J3130" s="448"/>
    </row>
    <row r="3131" spans="1:10" hidden="1" x14ac:dyDescent="0.35">
      <c r="A3131" s="454"/>
      <c r="B3131" s="987"/>
      <c r="C3131" s="202"/>
      <c r="D3131" s="606"/>
      <c r="E3131" s="607"/>
      <c r="F3131" s="910">
        <f t="shared" si="46"/>
        <v>0</v>
      </c>
      <c r="G3131" s="203"/>
      <c r="H3131" s="453"/>
      <c r="I3131" s="717"/>
      <c r="J3131" s="448"/>
    </row>
    <row r="3132" spans="1:10" hidden="1" x14ac:dyDescent="0.35">
      <c r="A3132" s="454"/>
      <c r="B3132" s="987"/>
      <c r="C3132" s="202"/>
      <c r="D3132" s="606"/>
      <c r="E3132" s="607"/>
      <c r="F3132" s="910">
        <f t="shared" si="46"/>
        <v>0</v>
      </c>
      <c r="G3132" s="203"/>
      <c r="H3132" s="453"/>
      <c r="I3132" s="717"/>
      <c r="J3132" s="448"/>
    </row>
    <row r="3133" spans="1:10" hidden="1" x14ac:dyDescent="0.35">
      <c r="A3133" s="454"/>
      <c r="B3133" s="987"/>
      <c r="C3133" s="202"/>
      <c r="D3133" s="606"/>
      <c r="E3133" s="607"/>
      <c r="F3133" s="910">
        <f t="shared" si="46"/>
        <v>0</v>
      </c>
      <c r="G3133" s="203"/>
      <c r="H3133" s="453"/>
      <c r="I3133" s="717"/>
      <c r="J3133" s="448"/>
    </row>
    <row r="3134" spans="1:10" hidden="1" x14ac:dyDescent="0.35">
      <c r="A3134" s="454"/>
      <c r="B3134" s="987"/>
      <c r="C3134" s="202"/>
      <c r="D3134" s="606"/>
      <c r="E3134" s="607"/>
      <c r="F3134" s="910">
        <f t="shared" si="46"/>
        <v>0</v>
      </c>
      <c r="G3134" s="203"/>
      <c r="H3134" s="453"/>
      <c r="I3134" s="717"/>
      <c r="J3134" s="448"/>
    </row>
    <row r="3135" spans="1:10" hidden="1" x14ac:dyDescent="0.35">
      <c r="A3135" s="454"/>
      <c r="B3135" s="987"/>
      <c r="C3135" s="202"/>
      <c r="D3135" s="606"/>
      <c r="E3135" s="607"/>
      <c r="F3135" s="910">
        <f t="shared" si="46"/>
        <v>0</v>
      </c>
      <c r="G3135" s="203"/>
      <c r="H3135" s="453"/>
      <c r="I3135" s="717"/>
      <c r="J3135" s="448"/>
    </row>
    <row r="3136" spans="1:10" hidden="1" x14ac:dyDescent="0.35">
      <c r="A3136" s="454"/>
      <c r="B3136" s="987"/>
      <c r="C3136" s="202"/>
      <c r="D3136" s="606"/>
      <c r="E3136" s="607"/>
      <c r="F3136" s="910">
        <f t="shared" si="46"/>
        <v>0</v>
      </c>
      <c r="G3136" s="203"/>
      <c r="H3136" s="453"/>
      <c r="I3136" s="717"/>
      <c r="J3136" s="448"/>
    </row>
    <row r="3137" spans="1:10" hidden="1" x14ac:dyDescent="0.35">
      <c r="A3137" s="454"/>
      <c r="B3137" s="987"/>
      <c r="C3137" s="202"/>
      <c r="D3137" s="606"/>
      <c r="E3137" s="607"/>
      <c r="F3137" s="910">
        <f t="shared" si="46"/>
        <v>0</v>
      </c>
      <c r="G3137" s="203"/>
      <c r="H3137" s="453"/>
      <c r="I3137" s="717"/>
      <c r="J3137" s="448"/>
    </row>
    <row r="3138" spans="1:10" hidden="1" x14ac:dyDescent="0.35">
      <c r="A3138" s="454"/>
      <c r="B3138" s="987"/>
      <c r="C3138" s="202"/>
      <c r="D3138" s="606"/>
      <c r="E3138" s="607"/>
      <c r="F3138" s="910">
        <f t="shared" si="46"/>
        <v>0</v>
      </c>
      <c r="G3138" s="203"/>
      <c r="H3138" s="453"/>
      <c r="I3138" s="717"/>
      <c r="J3138" s="448"/>
    </row>
    <row r="3139" spans="1:10" hidden="1" x14ac:dyDescent="0.35">
      <c r="A3139" s="454"/>
      <c r="B3139" s="987"/>
      <c r="C3139" s="202"/>
      <c r="D3139" s="606"/>
      <c r="E3139" s="607"/>
      <c r="F3139" s="910">
        <f t="shared" si="46"/>
        <v>0</v>
      </c>
      <c r="G3139" s="203"/>
      <c r="H3139" s="453"/>
      <c r="I3139" s="717"/>
      <c r="J3139" s="448"/>
    </row>
    <row r="3140" spans="1:10" hidden="1" x14ac:dyDescent="0.35">
      <c r="A3140" s="454"/>
      <c r="B3140" s="987"/>
      <c r="C3140" s="202"/>
      <c r="D3140" s="606"/>
      <c r="E3140" s="607"/>
      <c r="F3140" s="910">
        <f t="shared" si="46"/>
        <v>0</v>
      </c>
      <c r="G3140" s="203"/>
      <c r="H3140" s="453"/>
      <c r="I3140" s="717"/>
      <c r="J3140" s="448"/>
    </row>
    <row r="3141" spans="1:10" hidden="1" x14ac:dyDescent="0.35">
      <c r="A3141" s="454"/>
      <c r="B3141" s="987"/>
      <c r="C3141" s="202"/>
      <c r="D3141" s="606"/>
      <c r="E3141" s="607"/>
      <c r="F3141" s="910">
        <f t="shared" si="46"/>
        <v>0</v>
      </c>
      <c r="G3141" s="203"/>
      <c r="H3141" s="453"/>
      <c r="I3141" s="717"/>
      <c r="J3141" s="448"/>
    </row>
    <row r="3142" spans="1:10" hidden="1" x14ac:dyDescent="0.35">
      <c r="A3142" s="454"/>
      <c r="B3142" s="987"/>
      <c r="C3142" s="202"/>
      <c r="D3142" s="606"/>
      <c r="E3142" s="607"/>
      <c r="F3142" s="910">
        <f t="shared" si="46"/>
        <v>0</v>
      </c>
      <c r="G3142" s="203"/>
      <c r="H3142" s="453"/>
      <c r="I3142" s="717"/>
      <c r="J3142" s="448"/>
    </row>
    <row r="3143" spans="1:10" hidden="1" x14ac:dyDescent="0.35">
      <c r="A3143" s="454"/>
      <c r="B3143" s="987"/>
      <c r="C3143" s="202"/>
      <c r="D3143" s="606"/>
      <c r="E3143" s="607"/>
      <c r="F3143" s="910">
        <f t="shared" si="46"/>
        <v>0</v>
      </c>
      <c r="G3143" s="203"/>
      <c r="H3143" s="453"/>
      <c r="I3143" s="717"/>
      <c r="J3143" s="448"/>
    </row>
    <row r="3144" spans="1:10" hidden="1" x14ac:dyDescent="0.35">
      <c r="A3144" s="454"/>
      <c r="B3144" s="987"/>
      <c r="C3144" s="202"/>
      <c r="D3144" s="606"/>
      <c r="E3144" s="607"/>
      <c r="F3144" s="910">
        <f t="shared" si="46"/>
        <v>0</v>
      </c>
      <c r="G3144" s="203"/>
      <c r="H3144" s="453"/>
      <c r="I3144" s="717"/>
      <c r="J3144" s="448"/>
    </row>
    <row r="3145" spans="1:10" hidden="1" x14ac:dyDescent="0.35">
      <c r="A3145" s="454"/>
      <c r="B3145" s="987"/>
      <c r="C3145" s="202"/>
      <c r="D3145" s="606"/>
      <c r="E3145" s="607"/>
      <c r="F3145" s="910">
        <f t="shared" si="46"/>
        <v>0</v>
      </c>
      <c r="G3145" s="203"/>
      <c r="H3145" s="453"/>
      <c r="I3145" s="717"/>
      <c r="J3145" s="448"/>
    </row>
    <row r="3146" spans="1:10" hidden="1" x14ac:dyDescent="0.35">
      <c r="A3146" s="454"/>
      <c r="B3146" s="987"/>
      <c r="C3146" s="202"/>
      <c r="D3146" s="606"/>
      <c r="E3146" s="607"/>
      <c r="F3146" s="910">
        <f t="shared" si="46"/>
        <v>0</v>
      </c>
      <c r="G3146" s="203"/>
      <c r="H3146" s="453"/>
      <c r="I3146" s="717"/>
      <c r="J3146" s="448"/>
    </row>
    <row r="3147" spans="1:10" hidden="1" x14ac:dyDescent="0.35">
      <c r="A3147" s="454"/>
      <c r="B3147" s="987"/>
      <c r="C3147" s="202"/>
      <c r="D3147" s="606"/>
      <c r="E3147" s="607"/>
      <c r="F3147" s="910">
        <f t="shared" si="46"/>
        <v>0</v>
      </c>
      <c r="G3147" s="203"/>
      <c r="H3147" s="453"/>
      <c r="I3147" s="717"/>
      <c r="J3147" s="448"/>
    </row>
    <row r="3148" spans="1:10" hidden="1" x14ac:dyDescent="0.35">
      <c r="A3148" s="454"/>
      <c r="B3148" s="987"/>
      <c r="C3148" s="202"/>
      <c r="D3148" s="606"/>
      <c r="E3148" s="607"/>
      <c r="F3148" s="910">
        <f t="shared" si="46"/>
        <v>0</v>
      </c>
      <c r="G3148" s="203"/>
      <c r="H3148" s="453"/>
      <c r="I3148" s="717"/>
      <c r="J3148" s="448"/>
    </row>
    <row r="3149" spans="1:10" hidden="1" x14ac:dyDescent="0.35">
      <c r="A3149" s="454"/>
      <c r="B3149" s="987"/>
      <c r="C3149" s="202"/>
      <c r="D3149" s="606"/>
      <c r="E3149" s="607"/>
      <c r="F3149" s="910">
        <f t="shared" si="46"/>
        <v>0</v>
      </c>
      <c r="G3149" s="203"/>
      <c r="H3149" s="453"/>
      <c r="I3149" s="717"/>
      <c r="J3149" s="448"/>
    </row>
    <row r="3150" spans="1:10" hidden="1" x14ac:dyDescent="0.35">
      <c r="A3150" s="454"/>
      <c r="B3150" s="987"/>
      <c r="C3150" s="202"/>
      <c r="D3150" s="606"/>
      <c r="E3150" s="607"/>
      <c r="F3150" s="910">
        <f t="shared" si="46"/>
        <v>0</v>
      </c>
      <c r="G3150" s="203"/>
      <c r="H3150" s="453"/>
      <c r="I3150" s="717"/>
      <c r="J3150" s="448"/>
    </row>
    <row r="3151" spans="1:10" hidden="1" x14ac:dyDescent="0.35">
      <c r="A3151" s="454"/>
      <c r="B3151" s="987"/>
      <c r="C3151" s="202"/>
      <c r="D3151" s="606"/>
      <c r="E3151" s="607"/>
      <c r="F3151" s="910">
        <f t="shared" si="46"/>
        <v>0</v>
      </c>
      <c r="G3151" s="203"/>
      <c r="H3151" s="453"/>
      <c r="I3151" s="717"/>
      <c r="J3151" s="448"/>
    </row>
    <row r="3152" spans="1:10" hidden="1" x14ac:dyDescent="0.35">
      <c r="A3152" s="454"/>
      <c r="B3152" s="987"/>
      <c r="C3152" s="202"/>
      <c r="D3152" s="606"/>
      <c r="E3152" s="607"/>
      <c r="F3152" s="910">
        <f t="shared" si="46"/>
        <v>0</v>
      </c>
      <c r="G3152" s="203"/>
      <c r="H3152" s="453"/>
      <c r="I3152" s="717"/>
      <c r="J3152" s="448"/>
    </row>
    <row r="3153" spans="1:10" hidden="1" x14ac:dyDescent="0.35">
      <c r="A3153" s="454"/>
      <c r="B3153" s="987"/>
      <c r="C3153" s="202"/>
      <c r="D3153" s="606"/>
      <c r="E3153" s="607"/>
      <c r="F3153" s="910">
        <f t="shared" si="46"/>
        <v>0</v>
      </c>
      <c r="G3153" s="203"/>
      <c r="H3153" s="453"/>
      <c r="I3153" s="717"/>
      <c r="J3153" s="448"/>
    </row>
    <row r="3154" spans="1:10" hidden="1" x14ac:dyDescent="0.35">
      <c r="A3154" s="454"/>
      <c r="B3154" s="987"/>
      <c r="C3154" s="202"/>
      <c r="D3154" s="606"/>
      <c r="E3154" s="607"/>
      <c r="F3154" s="910">
        <f t="shared" si="46"/>
        <v>0</v>
      </c>
      <c r="G3154" s="203"/>
      <c r="H3154" s="453"/>
      <c r="I3154" s="717"/>
      <c r="J3154" s="448"/>
    </row>
    <row r="3155" spans="1:10" hidden="1" x14ac:dyDescent="0.35">
      <c r="A3155" s="454"/>
      <c r="B3155" s="987"/>
      <c r="C3155" s="202"/>
      <c r="D3155" s="606"/>
      <c r="E3155" s="607"/>
      <c r="F3155" s="910">
        <f t="shared" si="46"/>
        <v>0</v>
      </c>
      <c r="G3155" s="203"/>
      <c r="H3155" s="453"/>
      <c r="I3155" s="717"/>
      <c r="J3155" s="448"/>
    </row>
    <row r="3156" spans="1:10" hidden="1" x14ac:dyDescent="0.35">
      <c r="A3156" s="454"/>
      <c r="B3156" s="987"/>
      <c r="C3156" s="202"/>
      <c r="D3156" s="606"/>
      <c r="E3156" s="607"/>
      <c r="F3156" s="910">
        <f t="shared" si="46"/>
        <v>0</v>
      </c>
      <c r="G3156" s="203"/>
      <c r="H3156" s="453"/>
      <c r="I3156" s="717"/>
      <c r="J3156" s="448"/>
    </row>
    <row r="3157" spans="1:10" hidden="1" x14ac:dyDescent="0.35">
      <c r="A3157" s="454"/>
      <c r="B3157" s="987"/>
      <c r="C3157" s="202"/>
      <c r="D3157" s="606"/>
      <c r="E3157" s="607"/>
      <c r="F3157" s="910">
        <f t="shared" si="46"/>
        <v>0</v>
      </c>
      <c r="G3157" s="203"/>
      <c r="H3157" s="453"/>
      <c r="I3157" s="717"/>
      <c r="J3157" s="448"/>
    </row>
    <row r="3158" spans="1:10" ht="15" hidden="1" thickBot="1" x14ac:dyDescent="0.4">
      <c r="A3158" s="454"/>
      <c r="B3158" s="987"/>
      <c r="C3158" s="212"/>
      <c r="D3158" s="601"/>
      <c r="E3158" s="602"/>
      <c r="F3158" s="910">
        <f t="shared" si="46"/>
        <v>0</v>
      </c>
      <c r="G3158" s="211"/>
      <c r="H3158" s="453"/>
      <c r="I3158" s="717"/>
      <c r="J3158" s="448"/>
    </row>
    <row r="3159" spans="1:10" ht="15" customHeight="1" thickBot="1" x14ac:dyDescent="0.4">
      <c r="A3159" s="454"/>
      <c r="B3159" s="991"/>
      <c r="C3159" s="2353" t="s">
        <v>97</v>
      </c>
      <c r="D3159" s="2355">
        <f>SUM(D3058,D2957,D2856,D2755)</f>
        <v>0</v>
      </c>
      <c r="E3159" s="2355">
        <f>SUM(E3058,E2957,E2856,E2755)</f>
        <v>0</v>
      </c>
      <c r="F3159" s="2345">
        <f t="shared" si="46"/>
        <v>0</v>
      </c>
      <c r="G3159" s="203"/>
      <c r="H3159" s="453" t="s">
        <v>1683</v>
      </c>
      <c r="I3159" s="718">
        <f>Form3!G75+Form3!H75</f>
        <v>0</v>
      </c>
      <c r="J3159" s="448"/>
    </row>
    <row r="3160" spans="1:10" ht="15" customHeight="1" x14ac:dyDescent="0.35">
      <c r="A3160" s="454"/>
      <c r="B3160" s="992"/>
      <c r="C3160" s="2354"/>
      <c r="D3160" s="2356"/>
      <c r="E3160" s="2356"/>
      <c r="F3160" s="2346"/>
      <c r="G3160" s="451"/>
      <c r="H3160" s="713"/>
      <c r="I3160" s="717"/>
      <c r="J3160" s="448"/>
    </row>
    <row r="3161" spans="1:10" ht="15" thickBot="1" x14ac:dyDescent="0.4">
      <c r="A3161" s="473"/>
      <c r="B3161" s="474"/>
      <c r="C3161" s="474"/>
      <c r="D3161" s="474"/>
      <c r="E3161" s="474"/>
      <c r="F3161" s="474"/>
      <c r="G3161" s="474"/>
      <c r="H3161" s="475"/>
      <c r="I3161" s="449"/>
      <c r="J3161" s="450"/>
    </row>
    <row r="3162" spans="1:10" x14ac:dyDescent="0.35">
      <c r="H3162"/>
      <c r="I3162"/>
      <c r="J3162"/>
    </row>
    <row r="3163" spans="1:10" x14ac:dyDescent="0.35">
      <c r="H3163"/>
      <c r="I3163"/>
      <c r="J3163"/>
    </row>
    <row r="3164" spans="1:10" x14ac:dyDescent="0.35">
      <c r="H3164"/>
      <c r="I3164"/>
      <c r="J3164"/>
    </row>
    <row r="3165" spans="1:10" x14ac:dyDescent="0.35">
      <c r="H3165"/>
      <c r="I3165"/>
      <c r="J3165"/>
    </row>
    <row r="3166" spans="1:10" x14ac:dyDescent="0.35">
      <c r="H3166"/>
      <c r="I3166"/>
      <c r="J3166"/>
    </row>
    <row r="3167" spans="1:10" x14ac:dyDescent="0.35">
      <c r="H3167"/>
      <c r="I3167"/>
      <c r="J3167"/>
    </row>
    <row r="3168" spans="1:10" x14ac:dyDescent="0.35">
      <c r="H3168"/>
      <c r="I3168"/>
      <c r="J3168"/>
    </row>
    <row r="3169" customFormat="1" x14ac:dyDescent="0.35"/>
    <row r="3170" customFormat="1" x14ac:dyDescent="0.35"/>
    <row r="3171" customFormat="1" x14ac:dyDescent="0.35"/>
    <row r="3172" customFormat="1" x14ac:dyDescent="0.35"/>
    <row r="3173" customFormat="1" x14ac:dyDescent="0.35"/>
    <row r="3174" customFormat="1" x14ac:dyDescent="0.35"/>
    <row r="3175" customFormat="1" x14ac:dyDescent="0.35"/>
    <row r="3176" customFormat="1" x14ac:dyDescent="0.35"/>
    <row r="3177" customFormat="1" x14ac:dyDescent="0.35"/>
    <row r="3178" customFormat="1" x14ac:dyDescent="0.35"/>
    <row r="3179" customFormat="1" x14ac:dyDescent="0.35"/>
    <row r="3180" customFormat="1" x14ac:dyDescent="0.35"/>
    <row r="3181" customFormat="1" x14ac:dyDescent="0.35"/>
    <row r="3182" customFormat="1" x14ac:dyDescent="0.35"/>
    <row r="3183" customFormat="1" x14ac:dyDescent="0.35"/>
    <row r="3184" customFormat="1" x14ac:dyDescent="0.35"/>
    <row r="3185" customFormat="1" x14ac:dyDescent="0.35"/>
    <row r="3186" customFormat="1" x14ac:dyDescent="0.35"/>
    <row r="3187" customFormat="1" x14ac:dyDescent="0.35"/>
    <row r="3188" customFormat="1" x14ac:dyDescent="0.35"/>
    <row r="3189" customFormat="1" x14ac:dyDescent="0.35"/>
    <row r="3190" customFormat="1" x14ac:dyDescent="0.35"/>
    <row r="3191" customFormat="1" x14ac:dyDescent="0.35"/>
    <row r="3192" customFormat="1" x14ac:dyDescent="0.35"/>
    <row r="3193" customFormat="1" x14ac:dyDescent="0.35"/>
    <row r="3194" customFormat="1" x14ac:dyDescent="0.35"/>
    <row r="3195" customFormat="1" x14ac:dyDescent="0.35"/>
    <row r="3196" customFormat="1" x14ac:dyDescent="0.35"/>
    <row r="3197" customFormat="1" x14ac:dyDescent="0.35"/>
    <row r="3198" customFormat="1" x14ac:dyDescent="0.35"/>
    <row r="3199" customFormat="1" x14ac:dyDescent="0.35"/>
    <row r="3200" customFormat="1" x14ac:dyDescent="0.35"/>
    <row r="3201" customFormat="1" x14ac:dyDescent="0.35"/>
    <row r="3202" customFormat="1" x14ac:dyDescent="0.35"/>
    <row r="3203" customFormat="1" x14ac:dyDescent="0.35"/>
    <row r="3204" customFormat="1" x14ac:dyDescent="0.35"/>
    <row r="3205" customFormat="1" x14ac:dyDescent="0.35"/>
    <row r="3206" customFormat="1" x14ac:dyDescent="0.35"/>
    <row r="3207" customFormat="1" x14ac:dyDescent="0.35"/>
    <row r="3208" customFormat="1" x14ac:dyDescent="0.35"/>
    <row r="3209" customFormat="1" x14ac:dyDescent="0.35"/>
    <row r="3210" customFormat="1" x14ac:dyDescent="0.35"/>
    <row r="3211" customFormat="1" x14ac:dyDescent="0.35"/>
    <row r="3212" customFormat="1" x14ac:dyDescent="0.35"/>
    <row r="3213" customFormat="1" x14ac:dyDescent="0.35"/>
    <row r="3214" customFormat="1" x14ac:dyDescent="0.35"/>
    <row r="3215" customFormat="1" x14ac:dyDescent="0.35"/>
    <row r="3216" customFormat="1" x14ac:dyDescent="0.35"/>
    <row r="3217" customFormat="1" x14ac:dyDescent="0.35"/>
    <row r="3218" customFormat="1" x14ac:dyDescent="0.35"/>
    <row r="3219" customFormat="1" x14ac:dyDescent="0.35"/>
    <row r="3220" customFormat="1" x14ac:dyDescent="0.35"/>
    <row r="3221" customFormat="1" x14ac:dyDescent="0.35"/>
    <row r="3222" customFormat="1" x14ac:dyDescent="0.35"/>
    <row r="3223" customFormat="1" x14ac:dyDescent="0.35"/>
    <row r="3224" customFormat="1" x14ac:dyDescent="0.35"/>
    <row r="3225" customFormat="1" x14ac:dyDescent="0.35"/>
    <row r="3226" customFormat="1" x14ac:dyDescent="0.35"/>
    <row r="3227" customFormat="1" x14ac:dyDescent="0.35"/>
    <row r="3228" customFormat="1" x14ac:dyDescent="0.35"/>
    <row r="3229" customFormat="1" x14ac:dyDescent="0.35"/>
    <row r="3230" customFormat="1" x14ac:dyDescent="0.35"/>
    <row r="3231" customFormat="1" x14ac:dyDescent="0.35"/>
    <row r="3232" customFormat="1" x14ac:dyDescent="0.35"/>
    <row r="3233" customFormat="1" x14ac:dyDescent="0.35"/>
    <row r="3234" customFormat="1" x14ac:dyDescent="0.35"/>
    <row r="3235" customFormat="1" x14ac:dyDescent="0.35"/>
    <row r="3236" customFormat="1" x14ac:dyDescent="0.35"/>
    <row r="3237" customFormat="1" x14ac:dyDescent="0.35"/>
    <row r="3238" customFormat="1" x14ac:dyDescent="0.35"/>
    <row r="3239" customFormat="1" x14ac:dyDescent="0.35"/>
    <row r="3240" customFormat="1" x14ac:dyDescent="0.35"/>
    <row r="3241" customFormat="1" x14ac:dyDescent="0.35"/>
    <row r="3242" customFormat="1" x14ac:dyDescent="0.35"/>
    <row r="3243" customFormat="1" x14ac:dyDescent="0.35"/>
    <row r="3244" customFormat="1" x14ac:dyDescent="0.35"/>
    <row r="3245" customFormat="1" x14ac:dyDescent="0.35"/>
    <row r="3246" customFormat="1" x14ac:dyDescent="0.35"/>
    <row r="3247" customFormat="1" x14ac:dyDescent="0.35"/>
    <row r="3248" customFormat="1" x14ac:dyDescent="0.35"/>
    <row r="3249" customFormat="1" x14ac:dyDescent="0.35"/>
    <row r="3250" customFormat="1" x14ac:dyDescent="0.35"/>
    <row r="3251" customFormat="1" x14ac:dyDescent="0.35"/>
    <row r="3252" customFormat="1" x14ac:dyDescent="0.35"/>
    <row r="3253" customFormat="1" x14ac:dyDescent="0.35"/>
    <row r="3254" customFormat="1" x14ac:dyDescent="0.35"/>
    <row r="3255" customFormat="1" x14ac:dyDescent="0.35"/>
    <row r="3256" customFormat="1" x14ac:dyDescent="0.35"/>
    <row r="3257" customFormat="1" x14ac:dyDescent="0.35"/>
    <row r="3258" customFormat="1" x14ac:dyDescent="0.35"/>
    <row r="3259" customFormat="1" x14ac:dyDescent="0.35"/>
    <row r="3260" customFormat="1" x14ac:dyDescent="0.35"/>
    <row r="3261" customFormat="1" x14ac:dyDescent="0.35"/>
    <row r="3262" customFormat="1" x14ac:dyDescent="0.35"/>
    <row r="3263" customFormat="1" x14ac:dyDescent="0.35"/>
    <row r="3264" customFormat="1" x14ac:dyDescent="0.35"/>
    <row r="3265" customFormat="1" x14ac:dyDescent="0.35"/>
    <row r="3266" customFormat="1" x14ac:dyDescent="0.35"/>
    <row r="3267" customFormat="1" x14ac:dyDescent="0.35"/>
    <row r="3268" customFormat="1" x14ac:dyDescent="0.35"/>
    <row r="3269" customFormat="1" x14ac:dyDescent="0.35"/>
    <row r="3270" customFormat="1" x14ac:dyDescent="0.35"/>
    <row r="3271" customFormat="1" x14ac:dyDescent="0.35"/>
    <row r="3272" customFormat="1" x14ac:dyDescent="0.35"/>
    <row r="3273" customFormat="1" x14ac:dyDescent="0.35"/>
    <row r="3274" customFormat="1" x14ac:dyDescent="0.35"/>
    <row r="3275" customFormat="1" x14ac:dyDescent="0.35"/>
    <row r="3276" customFormat="1" x14ac:dyDescent="0.35"/>
    <row r="3277" customFormat="1" x14ac:dyDescent="0.35"/>
    <row r="3278" customFormat="1" x14ac:dyDescent="0.35"/>
    <row r="3279" customFormat="1" x14ac:dyDescent="0.35"/>
    <row r="3280" customFormat="1" x14ac:dyDescent="0.35"/>
    <row r="3281" customFormat="1" x14ac:dyDescent="0.35"/>
    <row r="3282" customFormat="1" x14ac:dyDescent="0.35"/>
    <row r="3283" customFormat="1" x14ac:dyDescent="0.35"/>
    <row r="3284" customFormat="1" x14ac:dyDescent="0.35"/>
    <row r="3285" customFormat="1" x14ac:dyDescent="0.35"/>
    <row r="3286" customFormat="1" x14ac:dyDescent="0.35"/>
    <row r="3287" customFormat="1" x14ac:dyDescent="0.35"/>
    <row r="3288" customFormat="1" x14ac:dyDescent="0.35"/>
    <row r="3289" customFormat="1" x14ac:dyDescent="0.35"/>
    <row r="3290" customFormat="1" x14ac:dyDescent="0.35"/>
    <row r="3291" customFormat="1" x14ac:dyDescent="0.35"/>
    <row r="3292" customFormat="1" x14ac:dyDescent="0.35"/>
    <row r="3293" customFormat="1" x14ac:dyDescent="0.35"/>
    <row r="3294" customFormat="1" x14ac:dyDescent="0.35"/>
    <row r="3295" customFormat="1" x14ac:dyDescent="0.35"/>
    <row r="3296" customFormat="1" x14ac:dyDescent="0.35"/>
    <row r="3297" customFormat="1" x14ac:dyDescent="0.35"/>
    <row r="3298" customFormat="1" x14ac:dyDescent="0.35"/>
    <row r="3299" customFormat="1" x14ac:dyDescent="0.35"/>
    <row r="3300" customFormat="1" x14ac:dyDescent="0.35"/>
    <row r="3301" customFormat="1" x14ac:dyDescent="0.35"/>
    <row r="3302" customFormat="1" x14ac:dyDescent="0.35"/>
    <row r="3303" customFormat="1" x14ac:dyDescent="0.35"/>
    <row r="3304" customFormat="1" x14ac:dyDescent="0.35"/>
    <row r="3305" customFormat="1" x14ac:dyDescent="0.35"/>
    <row r="3306" customFormat="1" x14ac:dyDescent="0.35"/>
    <row r="3307" customFormat="1" x14ac:dyDescent="0.35"/>
    <row r="3308" customFormat="1" x14ac:dyDescent="0.35"/>
    <row r="3309" customFormat="1" x14ac:dyDescent="0.35"/>
    <row r="3310" customFormat="1" x14ac:dyDescent="0.35"/>
    <row r="3311" customFormat="1" x14ac:dyDescent="0.35"/>
    <row r="3312" customFormat="1" x14ac:dyDescent="0.35"/>
    <row r="3313" customFormat="1" x14ac:dyDescent="0.35"/>
    <row r="3314" customFormat="1" x14ac:dyDescent="0.35"/>
    <row r="3315" customFormat="1" x14ac:dyDescent="0.35"/>
    <row r="3316" customFormat="1" x14ac:dyDescent="0.35"/>
    <row r="3317" customFormat="1" x14ac:dyDescent="0.35"/>
    <row r="3318" customFormat="1" x14ac:dyDescent="0.35"/>
    <row r="3319" customFormat="1" x14ac:dyDescent="0.35"/>
    <row r="3320" customFormat="1" x14ac:dyDescent="0.35"/>
    <row r="3321" customFormat="1" x14ac:dyDescent="0.35"/>
    <row r="3322" customFormat="1" x14ac:dyDescent="0.35"/>
    <row r="3323" customFormat="1" x14ac:dyDescent="0.35"/>
    <row r="3324" customFormat="1" x14ac:dyDescent="0.35"/>
    <row r="3325" customFormat="1" x14ac:dyDescent="0.35"/>
    <row r="3326" customFormat="1" x14ac:dyDescent="0.35"/>
    <row r="3327" customFormat="1" x14ac:dyDescent="0.35"/>
    <row r="3328" customFormat="1" x14ac:dyDescent="0.35"/>
    <row r="3329" customFormat="1" x14ac:dyDescent="0.35"/>
    <row r="3330" customFormat="1" x14ac:dyDescent="0.35"/>
    <row r="3331" customFormat="1" x14ac:dyDescent="0.35"/>
    <row r="3332" customFormat="1" x14ac:dyDescent="0.35"/>
    <row r="3333" customFormat="1" x14ac:dyDescent="0.35"/>
    <row r="3334" customFormat="1" x14ac:dyDescent="0.35"/>
    <row r="3335" customFormat="1" x14ac:dyDescent="0.35"/>
    <row r="3336" customFormat="1" x14ac:dyDescent="0.35"/>
    <row r="3337" customFormat="1" x14ac:dyDescent="0.35"/>
    <row r="3338" customFormat="1" x14ac:dyDescent="0.35"/>
    <row r="3339" customFormat="1" x14ac:dyDescent="0.35"/>
    <row r="3340" customFormat="1" x14ac:dyDescent="0.35"/>
    <row r="3341" customFormat="1" x14ac:dyDescent="0.35"/>
    <row r="3342" customFormat="1" x14ac:dyDescent="0.35"/>
    <row r="3343" customFormat="1" x14ac:dyDescent="0.35"/>
    <row r="3344" customFormat="1" x14ac:dyDescent="0.35"/>
    <row r="3345" customFormat="1" x14ac:dyDescent="0.35"/>
    <row r="3346" customFormat="1" x14ac:dyDescent="0.35"/>
    <row r="3347" customFormat="1" x14ac:dyDescent="0.35"/>
    <row r="3348" customFormat="1" x14ac:dyDescent="0.35"/>
    <row r="3349" customFormat="1" x14ac:dyDescent="0.35"/>
    <row r="3350" customFormat="1" x14ac:dyDescent="0.35"/>
    <row r="3351" customFormat="1" x14ac:dyDescent="0.35"/>
    <row r="3352" customFormat="1" x14ac:dyDescent="0.35"/>
    <row r="3353" customFormat="1" x14ac:dyDescent="0.35"/>
    <row r="3354" customFormat="1" x14ac:dyDescent="0.35"/>
    <row r="3355" customFormat="1" x14ac:dyDescent="0.35"/>
    <row r="3356" customFormat="1" x14ac:dyDescent="0.35"/>
    <row r="3357" customFormat="1" x14ac:dyDescent="0.35"/>
    <row r="3358" customFormat="1" x14ac:dyDescent="0.35"/>
    <row r="3359" customFormat="1" x14ac:dyDescent="0.35"/>
    <row r="3360" customFormat="1" x14ac:dyDescent="0.35"/>
    <row r="3361" customFormat="1" x14ac:dyDescent="0.35"/>
    <row r="3362" customFormat="1" x14ac:dyDescent="0.35"/>
    <row r="3363" customFormat="1" x14ac:dyDescent="0.35"/>
    <row r="3364" customFormat="1" x14ac:dyDescent="0.35"/>
    <row r="3365" customFormat="1" x14ac:dyDescent="0.35"/>
    <row r="3366" customFormat="1" x14ac:dyDescent="0.35"/>
    <row r="3367" customFormat="1" x14ac:dyDescent="0.35"/>
    <row r="3368" customFormat="1" x14ac:dyDescent="0.35"/>
    <row r="3369" customFormat="1" x14ac:dyDescent="0.35"/>
    <row r="3370" customFormat="1" x14ac:dyDescent="0.35"/>
    <row r="3371" customFormat="1" x14ac:dyDescent="0.35"/>
    <row r="3372" customFormat="1" x14ac:dyDescent="0.35"/>
    <row r="3373" customFormat="1" x14ac:dyDescent="0.35"/>
    <row r="3374" customFormat="1" x14ac:dyDescent="0.35"/>
    <row r="3375" customFormat="1" x14ac:dyDescent="0.35"/>
    <row r="3376" customFormat="1" x14ac:dyDescent="0.35"/>
    <row r="3377" customFormat="1" x14ac:dyDescent="0.35"/>
    <row r="3378" customFormat="1" x14ac:dyDescent="0.35"/>
    <row r="3379" customFormat="1" x14ac:dyDescent="0.35"/>
    <row r="3380" customFormat="1" x14ac:dyDescent="0.35"/>
    <row r="3381" customFormat="1" x14ac:dyDescent="0.35"/>
    <row r="3382" customFormat="1" x14ac:dyDescent="0.35"/>
    <row r="3383" customFormat="1" x14ac:dyDescent="0.35"/>
    <row r="3384" customFormat="1" x14ac:dyDescent="0.35"/>
    <row r="3385" customFormat="1" x14ac:dyDescent="0.35"/>
    <row r="3386" customFormat="1" x14ac:dyDescent="0.35"/>
    <row r="3387" customFormat="1" x14ac:dyDescent="0.35"/>
    <row r="3388" customFormat="1" x14ac:dyDescent="0.35"/>
    <row r="3389" customFormat="1" x14ac:dyDescent="0.35"/>
    <row r="3390" customFormat="1" x14ac:dyDescent="0.35"/>
    <row r="3391" customFormat="1" x14ac:dyDescent="0.35"/>
    <row r="3392" customFormat="1" x14ac:dyDescent="0.35"/>
    <row r="3393" customFormat="1" x14ac:dyDescent="0.35"/>
    <row r="3394" customFormat="1" x14ac:dyDescent="0.35"/>
    <row r="3395" customFormat="1" x14ac:dyDescent="0.35"/>
    <row r="3396" customFormat="1" x14ac:dyDescent="0.35"/>
    <row r="3397" customFormat="1" x14ac:dyDescent="0.35"/>
    <row r="3398" customFormat="1" x14ac:dyDescent="0.35"/>
    <row r="3399" customFormat="1" x14ac:dyDescent="0.35"/>
    <row r="3400" customFormat="1" x14ac:dyDescent="0.35"/>
    <row r="3401" customFormat="1" x14ac:dyDescent="0.35"/>
    <row r="3402" customFormat="1" x14ac:dyDescent="0.35"/>
    <row r="3403" customFormat="1" x14ac:dyDescent="0.35"/>
    <row r="3404" customFormat="1" x14ac:dyDescent="0.35"/>
    <row r="3405" customFormat="1" x14ac:dyDescent="0.35"/>
    <row r="3406" customFormat="1" x14ac:dyDescent="0.35"/>
    <row r="3407" customFormat="1" x14ac:dyDescent="0.35"/>
    <row r="3408" customFormat="1" x14ac:dyDescent="0.35"/>
    <row r="3409" customFormat="1" x14ac:dyDescent="0.35"/>
    <row r="3410" customFormat="1" x14ac:dyDescent="0.35"/>
    <row r="3411" customFormat="1" x14ac:dyDescent="0.35"/>
    <row r="3412" customFormat="1" x14ac:dyDescent="0.35"/>
    <row r="3413" customFormat="1" x14ac:dyDescent="0.35"/>
    <row r="3414" customFormat="1" x14ac:dyDescent="0.35"/>
    <row r="3415" customFormat="1" x14ac:dyDescent="0.35"/>
    <row r="3416" customFormat="1" x14ac:dyDescent="0.35"/>
    <row r="3417" customFormat="1" x14ac:dyDescent="0.35"/>
    <row r="3418" customFormat="1" x14ac:dyDescent="0.35"/>
    <row r="3419" customFormat="1" x14ac:dyDescent="0.35"/>
    <row r="3420" customFormat="1" x14ac:dyDescent="0.35"/>
    <row r="3421" customFormat="1" x14ac:dyDescent="0.35"/>
    <row r="3422" customFormat="1" x14ac:dyDescent="0.35"/>
    <row r="3423" customFormat="1" x14ac:dyDescent="0.35"/>
    <row r="3424" customFormat="1" x14ac:dyDescent="0.35"/>
    <row r="3425" customFormat="1" x14ac:dyDescent="0.35"/>
    <row r="3426" customFormat="1" x14ac:dyDescent="0.35"/>
    <row r="3427" customFormat="1" x14ac:dyDescent="0.35"/>
    <row r="3428" customFormat="1" x14ac:dyDescent="0.35"/>
    <row r="3429" customFormat="1" x14ac:dyDescent="0.35"/>
    <row r="3430" customFormat="1" x14ac:dyDescent="0.35"/>
    <row r="3431" customFormat="1" x14ac:dyDescent="0.35"/>
    <row r="3432" customFormat="1" x14ac:dyDescent="0.35"/>
    <row r="3433" customFormat="1" x14ac:dyDescent="0.35"/>
    <row r="3434" customFormat="1" x14ac:dyDescent="0.35"/>
    <row r="3435" customFormat="1" x14ac:dyDescent="0.35"/>
    <row r="3436" customFormat="1" x14ac:dyDescent="0.35"/>
    <row r="3437" customFormat="1" x14ac:dyDescent="0.35"/>
    <row r="3438" customFormat="1" x14ac:dyDescent="0.35"/>
    <row r="3439" customFormat="1" x14ac:dyDescent="0.35"/>
    <row r="3440" customFormat="1" x14ac:dyDescent="0.35"/>
    <row r="3441" customFormat="1" x14ac:dyDescent="0.35"/>
    <row r="3442" customFormat="1" x14ac:dyDescent="0.35"/>
    <row r="3443" customFormat="1" x14ac:dyDescent="0.35"/>
    <row r="3444" customFormat="1" x14ac:dyDescent="0.35"/>
    <row r="3445" customFormat="1" x14ac:dyDescent="0.35"/>
    <row r="3446" customFormat="1" x14ac:dyDescent="0.35"/>
    <row r="3447" customFormat="1" x14ac:dyDescent="0.35"/>
    <row r="3448" customFormat="1" x14ac:dyDescent="0.35"/>
    <row r="3449" customFormat="1" x14ac:dyDescent="0.35"/>
    <row r="3450" customFormat="1" x14ac:dyDescent="0.35"/>
    <row r="3451" customFormat="1" x14ac:dyDescent="0.35"/>
    <row r="3452" customFormat="1" x14ac:dyDescent="0.35"/>
    <row r="3453" customFormat="1" x14ac:dyDescent="0.35"/>
    <row r="3454" customFormat="1" x14ac:dyDescent="0.35"/>
    <row r="3455" customFormat="1" x14ac:dyDescent="0.35"/>
    <row r="3456" customFormat="1" x14ac:dyDescent="0.35"/>
    <row r="3457" customFormat="1" x14ac:dyDescent="0.35"/>
    <row r="3458" customFormat="1" x14ac:dyDescent="0.35"/>
    <row r="3459" customFormat="1" x14ac:dyDescent="0.35"/>
    <row r="3460" customFormat="1" x14ac:dyDescent="0.35"/>
    <row r="3461" customFormat="1" x14ac:dyDescent="0.35"/>
    <row r="3462" customFormat="1" x14ac:dyDescent="0.35"/>
    <row r="3463" customFormat="1" x14ac:dyDescent="0.35"/>
    <row r="3464" customFormat="1" x14ac:dyDescent="0.35"/>
    <row r="3465" customFormat="1" x14ac:dyDescent="0.35"/>
    <row r="3466" customFormat="1" x14ac:dyDescent="0.35"/>
    <row r="3467" customFormat="1" x14ac:dyDescent="0.35"/>
    <row r="3468" customFormat="1" x14ac:dyDescent="0.35"/>
    <row r="3469" customFormat="1" x14ac:dyDescent="0.35"/>
    <row r="3470" customFormat="1" x14ac:dyDescent="0.35"/>
    <row r="3471" customFormat="1" x14ac:dyDescent="0.35"/>
    <row r="3472" customFormat="1" x14ac:dyDescent="0.35"/>
    <row r="3473" customFormat="1" x14ac:dyDescent="0.35"/>
    <row r="3474" customFormat="1" x14ac:dyDescent="0.35"/>
    <row r="3475" customFormat="1" x14ac:dyDescent="0.35"/>
    <row r="3476" customFormat="1" x14ac:dyDescent="0.35"/>
    <row r="3477" customFormat="1" x14ac:dyDescent="0.35"/>
    <row r="3478" customFormat="1" x14ac:dyDescent="0.35"/>
    <row r="3479" customFormat="1" x14ac:dyDescent="0.35"/>
    <row r="3480" customFormat="1" x14ac:dyDescent="0.35"/>
    <row r="3481" customFormat="1" x14ac:dyDescent="0.35"/>
    <row r="3482" customFormat="1" x14ac:dyDescent="0.35"/>
    <row r="3483" customFormat="1" x14ac:dyDescent="0.35"/>
    <row r="3484" customFormat="1" x14ac:dyDescent="0.35"/>
    <row r="3485" customFormat="1" x14ac:dyDescent="0.35"/>
    <row r="3486" customFormat="1" x14ac:dyDescent="0.35"/>
    <row r="3487" customFormat="1" x14ac:dyDescent="0.35"/>
    <row r="3488" customFormat="1" x14ac:dyDescent="0.35"/>
    <row r="3489" customFormat="1" x14ac:dyDescent="0.35"/>
    <row r="3490" customFormat="1" x14ac:dyDescent="0.35"/>
    <row r="3491" customFormat="1" x14ac:dyDescent="0.35"/>
    <row r="3492" customFormat="1" x14ac:dyDescent="0.35"/>
    <row r="3493" customFormat="1" x14ac:dyDescent="0.35"/>
    <row r="3494" customFormat="1" x14ac:dyDescent="0.35"/>
    <row r="3495" customFormat="1" x14ac:dyDescent="0.35"/>
    <row r="3496" customFormat="1" x14ac:dyDescent="0.35"/>
    <row r="3497" customFormat="1" x14ac:dyDescent="0.35"/>
    <row r="3498" customFormat="1" x14ac:dyDescent="0.35"/>
    <row r="3499" customFormat="1" x14ac:dyDescent="0.35"/>
    <row r="3500" customFormat="1" x14ac:dyDescent="0.35"/>
    <row r="3501" customFormat="1" x14ac:dyDescent="0.35"/>
    <row r="3502" customFormat="1" x14ac:dyDescent="0.35"/>
    <row r="3503" customFormat="1" x14ac:dyDescent="0.35"/>
    <row r="3504" customFormat="1" x14ac:dyDescent="0.35"/>
    <row r="3505" customFormat="1" x14ac:dyDescent="0.35"/>
    <row r="3506" customFormat="1" x14ac:dyDescent="0.35"/>
    <row r="3507" customFormat="1" x14ac:dyDescent="0.35"/>
    <row r="3508" customFormat="1" x14ac:dyDescent="0.35"/>
    <row r="3509" customFormat="1" x14ac:dyDescent="0.35"/>
    <row r="3510" customFormat="1" x14ac:dyDescent="0.35"/>
    <row r="3511" customFormat="1" x14ac:dyDescent="0.35"/>
    <row r="3512" customFormat="1" x14ac:dyDescent="0.35"/>
    <row r="3513" customFormat="1" x14ac:dyDescent="0.35"/>
    <row r="3514" customFormat="1" x14ac:dyDescent="0.35"/>
    <row r="3515" customFormat="1" x14ac:dyDescent="0.35"/>
    <row r="3516" customFormat="1" x14ac:dyDescent="0.35"/>
    <row r="3517" customFormat="1" x14ac:dyDescent="0.35"/>
    <row r="3518" customFormat="1" x14ac:dyDescent="0.35"/>
    <row r="3519" customFormat="1" x14ac:dyDescent="0.35"/>
    <row r="3520" customFormat="1" x14ac:dyDescent="0.35"/>
    <row r="3521" customFormat="1" x14ac:dyDescent="0.35"/>
    <row r="3522" customFormat="1" x14ac:dyDescent="0.35"/>
    <row r="3523" customFormat="1" x14ac:dyDescent="0.35"/>
    <row r="3524" customFormat="1" x14ac:dyDescent="0.35"/>
    <row r="3525" customFormat="1" x14ac:dyDescent="0.35"/>
    <row r="3526" customFormat="1" x14ac:dyDescent="0.35"/>
    <row r="3527" customFormat="1" x14ac:dyDescent="0.35"/>
    <row r="3528" customFormat="1" x14ac:dyDescent="0.35"/>
    <row r="3529" customFormat="1" x14ac:dyDescent="0.35"/>
    <row r="3530" customFormat="1" x14ac:dyDescent="0.35"/>
    <row r="3531" customFormat="1" x14ac:dyDescent="0.35"/>
    <row r="3532" customFormat="1" x14ac:dyDescent="0.35"/>
    <row r="3533" customFormat="1" x14ac:dyDescent="0.35"/>
    <row r="3534" customFormat="1" x14ac:dyDescent="0.35"/>
    <row r="3535" customFormat="1" x14ac:dyDescent="0.35"/>
    <row r="3536" customFormat="1" x14ac:dyDescent="0.35"/>
    <row r="3537" customFormat="1" x14ac:dyDescent="0.35"/>
    <row r="3538" customFormat="1" x14ac:dyDescent="0.35"/>
    <row r="3539" customFormat="1" x14ac:dyDescent="0.35"/>
    <row r="3540" customFormat="1" x14ac:dyDescent="0.35"/>
    <row r="3541" customFormat="1" x14ac:dyDescent="0.35"/>
    <row r="3542" customFormat="1" x14ac:dyDescent="0.35"/>
    <row r="3543" customFormat="1" x14ac:dyDescent="0.35"/>
    <row r="3544" customFormat="1" x14ac:dyDescent="0.35"/>
    <row r="3545" customFormat="1" x14ac:dyDescent="0.35"/>
    <row r="3546" customFormat="1" x14ac:dyDescent="0.35"/>
    <row r="3547" customFormat="1" x14ac:dyDescent="0.35"/>
    <row r="3548" customFormat="1" x14ac:dyDescent="0.35"/>
    <row r="3549" customFormat="1" x14ac:dyDescent="0.35"/>
    <row r="3550" customFormat="1" x14ac:dyDescent="0.35"/>
    <row r="3551" customFormat="1" x14ac:dyDescent="0.35"/>
    <row r="3552" customFormat="1" x14ac:dyDescent="0.35"/>
    <row r="3553" customFormat="1" x14ac:dyDescent="0.35"/>
    <row r="3554" customFormat="1" x14ac:dyDescent="0.35"/>
    <row r="3555" customFormat="1" x14ac:dyDescent="0.35"/>
    <row r="3556" customFormat="1" x14ac:dyDescent="0.35"/>
    <row r="3557" customFormat="1" x14ac:dyDescent="0.35"/>
    <row r="3558" customFormat="1" x14ac:dyDescent="0.35"/>
    <row r="3559" customFormat="1" x14ac:dyDescent="0.35"/>
    <row r="3560" customFormat="1" x14ac:dyDescent="0.35"/>
    <row r="3561" customFormat="1" x14ac:dyDescent="0.35"/>
    <row r="3562" customFormat="1" x14ac:dyDescent="0.35"/>
    <row r="3563" customFormat="1" x14ac:dyDescent="0.35"/>
    <row r="3564" customFormat="1" x14ac:dyDescent="0.35"/>
    <row r="3565" customFormat="1" x14ac:dyDescent="0.35"/>
    <row r="3566" customFormat="1" x14ac:dyDescent="0.35"/>
    <row r="3567" customFormat="1" x14ac:dyDescent="0.35"/>
    <row r="3568" customFormat="1" x14ac:dyDescent="0.35"/>
    <row r="3569" customFormat="1" x14ac:dyDescent="0.35"/>
    <row r="3570" customFormat="1" x14ac:dyDescent="0.35"/>
    <row r="3571" customFormat="1" x14ac:dyDescent="0.35"/>
    <row r="3572" customFormat="1" x14ac:dyDescent="0.35"/>
    <row r="3573" customFormat="1" x14ac:dyDescent="0.35"/>
    <row r="3574" customFormat="1" x14ac:dyDescent="0.35"/>
    <row r="3575" customFormat="1" x14ac:dyDescent="0.35"/>
    <row r="3576" customFormat="1" x14ac:dyDescent="0.35"/>
    <row r="3577" customFormat="1" x14ac:dyDescent="0.35"/>
    <row r="3578" customFormat="1" x14ac:dyDescent="0.35"/>
    <row r="3579" customFormat="1" x14ac:dyDescent="0.35"/>
    <row r="3580" customFormat="1" x14ac:dyDescent="0.35"/>
    <row r="3581" customFormat="1" x14ac:dyDescent="0.35"/>
    <row r="3582" customFormat="1" x14ac:dyDescent="0.35"/>
    <row r="3583" customFormat="1" x14ac:dyDescent="0.35"/>
    <row r="3584" customFormat="1" x14ac:dyDescent="0.35"/>
    <row r="3585" customFormat="1" x14ac:dyDescent="0.35"/>
    <row r="3586" customFormat="1" x14ac:dyDescent="0.35"/>
    <row r="3587" customFormat="1" x14ac:dyDescent="0.35"/>
    <row r="3588" customFormat="1" x14ac:dyDescent="0.35"/>
    <row r="3589" customFormat="1" x14ac:dyDescent="0.35"/>
    <row r="3590" customFormat="1" x14ac:dyDescent="0.35"/>
    <row r="3591" customFormat="1" x14ac:dyDescent="0.35"/>
    <row r="3592" customFormat="1" x14ac:dyDescent="0.35"/>
    <row r="3593" customFormat="1" x14ac:dyDescent="0.35"/>
    <row r="3594" customFormat="1" x14ac:dyDescent="0.35"/>
    <row r="3595" customFormat="1" x14ac:dyDescent="0.35"/>
    <row r="3596" customFormat="1" x14ac:dyDescent="0.35"/>
    <row r="3597" customFormat="1" x14ac:dyDescent="0.35"/>
    <row r="3598" customFormat="1" x14ac:dyDescent="0.35"/>
    <row r="3599" customFormat="1" x14ac:dyDescent="0.35"/>
    <row r="3600" customFormat="1" x14ac:dyDescent="0.35"/>
    <row r="3601" customFormat="1" x14ac:dyDescent="0.35"/>
    <row r="3602" customFormat="1" x14ac:dyDescent="0.35"/>
    <row r="3603" customFormat="1" x14ac:dyDescent="0.35"/>
    <row r="3604" customFormat="1" x14ac:dyDescent="0.35"/>
    <row r="3605" customFormat="1" x14ac:dyDescent="0.35"/>
    <row r="3606" customFormat="1" x14ac:dyDescent="0.35"/>
    <row r="3607" customFormat="1" x14ac:dyDescent="0.35"/>
    <row r="3608" customFormat="1" x14ac:dyDescent="0.35"/>
    <row r="3609" customFormat="1" x14ac:dyDescent="0.35"/>
    <row r="3610" customFormat="1" x14ac:dyDescent="0.35"/>
    <row r="3611" customFormat="1" x14ac:dyDescent="0.35"/>
    <row r="3612" customFormat="1" x14ac:dyDescent="0.35"/>
    <row r="3613" customFormat="1" x14ac:dyDescent="0.35"/>
    <row r="3614" customFormat="1" x14ac:dyDescent="0.35"/>
    <row r="3615" customFormat="1" x14ac:dyDescent="0.35"/>
    <row r="3616" customFormat="1" x14ac:dyDescent="0.35"/>
    <row r="3617" customFormat="1" x14ac:dyDescent="0.35"/>
    <row r="3618" customFormat="1" x14ac:dyDescent="0.35"/>
    <row r="3619" customFormat="1" x14ac:dyDescent="0.35"/>
    <row r="3620" customFormat="1" x14ac:dyDescent="0.35"/>
    <row r="3621" customFormat="1" x14ac:dyDescent="0.35"/>
    <row r="3622" customFormat="1" x14ac:dyDescent="0.35"/>
    <row r="3623" customFormat="1" x14ac:dyDescent="0.35"/>
    <row r="3624" customFormat="1" x14ac:dyDescent="0.35"/>
    <row r="3625" customFormat="1" x14ac:dyDescent="0.35"/>
    <row r="3626" customFormat="1" x14ac:dyDescent="0.35"/>
    <row r="3627" customFormat="1" x14ac:dyDescent="0.35"/>
    <row r="3628" customFormat="1" x14ac:dyDescent="0.35"/>
    <row r="3629" customFormat="1" x14ac:dyDescent="0.35"/>
    <row r="3630" customFormat="1" x14ac:dyDescent="0.35"/>
    <row r="3631" customFormat="1" x14ac:dyDescent="0.35"/>
    <row r="3632" customFormat="1" x14ac:dyDescent="0.35"/>
    <row r="3633" customFormat="1" x14ac:dyDescent="0.35"/>
    <row r="3634" customFormat="1" x14ac:dyDescent="0.35"/>
    <row r="3635" customFormat="1" x14ac:dyDescent="0.35"/>
    <row r="3636" customFormat="1" x14ac:dyDescent="0.35"/>
    <row r="3637" customFormat="1" x14ac:dyDescent="0.35"/>
    <row r="3638" customFormat="1" x14ac:dyDescent="0.35"/>
    <row r="3639" customFormat="1" x14ac:dyDescent="0.35"/>
    <row r="3640" customFormat="1" x14ac:dyDescent="0.35"/>
    <row r="3641" customFormat="1" x14ac:dyDescent="0.35"/>
    <row r="3642" customFormat="1" x14ac:dyDescent="0.35"/>
    <row r="3643" customFormat="1" x14ac:dyDescent="0.35"/>
    <row r="3644" customFormat="1" x14ac:dyDescent="0.35"/>
    <row r="3645" customFormat="1" x14ac:dyDescent="0.35"/>
    <row r="3646" customFormat="1" x14ac:dyDescent="0.35"/>
    <row r="3647" customFormat="1" x14ac:dyDescent="0.35"/>
    <row r="3648" customFormat="1" x14ac:dyDescent="0.35"/>
    <row r="3649" customFormat="1" x14ac:dyDescent="0.35"/>
    <row r="3650" customFormat="1" x14ac:dyDescent="0.35"/>
    <row r="3651" customFormat="1" x14ac:dyDescent="0.35"/>
    <row r="3652" customFormat="1" x14ac:dyDescent="0.35"/>
    <row r="3653" customFormat="1" x14ac:dyDescent="0.35"/>
    <row r="3654" customFormat="1" x14ac:dyDescent="0.35"/>
    <row r="3655" customFormat="1" x14ac:dyDescent="0.35"/>
    <row r="3656" customFormat="1" x14ac:dyDescent="0.35"/>
    <row r="3657" customFormat="1" x14ac:dyDescent="0.35"/>
    <row r="3658" customFormat="1" x14ac:dyDescent="0.35"/>
    <row r="3659" customFormat="1" x14ac:dyDescent="0.35"/>
    <row r="3660" customFormat="1" x14ac:dyDescent="0.35"/>
    <row r="3661" customFormat="1" x14ac:dyDescent="0.35"/>
    <row r="3662" customFormat="1" x14ac:dyDescent="0.35"/>
    <row r="3663" customFormat="1" x14ac:dyDescent="0.35"/>
    <row r="3664" customFormat="1" x14ac:dyDescent="0.35"/>
    <row r="3665" customFormat="1" x14ac:dyDescent="0.35"/>
    <row r="3666" customFormat="1" x14ac:dyDescent="0.35"/>
    <row r="3667" customFormat="1" x14ac:dyDescent="0.35"/>
    <row r="3668" customFormat="1" x14ac:dyDescent="0.35"/>
    <row r="3669" customFormat="1" x14ac:dyDescent="0.35"/>
    <row r="3670" customFormat="1" x14ac:dyDescent="0.35"/>
    <row r="3671" customFormat="1" x14ac:dyDescent="0.35"/>
    <row r="3672" customFormat="1" x14ac:dyDescent="0.35"/>
    <row r="3673" customFormat="1" x14ac:dyDescent="0.35"/>
    <row r="3674" customFormat="1" x14ac:dyDescent="0.35"/>
    <row r="3675" customFormat="1" x14ac:dyDescent="0.35"/>
    <row r="3676" customFormat="1" x14ac:dyDescent="0.35"/>
    <row r="3677" customFormat="1" x14ac:dyDescent="0.35"/>
    <row r="3678" customFormat="1" x14ac:dyDescent="0.35"/>
    <row r="3679" customFormat="1" x14ac:dyDescent="0.35"/>
    <row r="3680" customFormat="1" x14ac:dyDescent="0.35"/>
    <row r="3681" customFormat="1" x14ac:dyDescent="0.35"/>
    <row r="3682" customFormat="1" x14ac:dyDescent="0.35"/>
    <row r="3683" customFormat="1" x14ac:dyDescent="0.35"/>
    <row r="3684" customFormat="1" x14ac:dyDescent="0.35"/>
    <row r="3685" customFormat="1" x14ac:dyDescent="0.35"/>
    <row r="3686" customFormat="1" x14ac:dyDescent="0.35"/>
    <row r="3687" customFormat="1" x14ac:dyDescent="0.35"/>
    <row r="3688" customFormat="1" x14ac:dyDescent="0.35"/>
    <row r="3689" customFormat="1" x14ac:dyDescent="0.35"/>
    <row r="3690" customFormat="1" x14ac:dyDescent="0.35"/>
    <row r="3691" customFormat="1" x14ac:dyDescent="0.35"/>
    <row r="3692" customFormat="1" x14ac:dyDescent="0.35"/>
    <row r="3693" customFormat="1" x14ac:dyDescent="0.35"/>
    <row r="3694" customFormat="1" x14ac:dyDescent="0.35"/>
    <row r="3695" customFormat="1" x14ac:dyDescent="0.35"/>
    <row r="3696" customFormat="1" x14ac:dyDescent="0.35"/>
    <row r="3697" customFormat="1" x14ac:dyDescent="0.35"/>
    <row r="3698" customFormat="1" x14ac:dyDescent="0.35"/>
    <row r="3699" customFormat="1" x14ac:dyDescent="0.35"/>
    <row r="3700" customFormat="1" x14ac:dyDescent="0.35"/>
    <row r="3701" customFormat="1" x14ac:dyDescent="0.35"/>
    <row r="3702" customFormat="1" x14ac:dyDescent="0.35"/>
    <row r="3703" customFormat="1" x14ac:dyDescent="0.35"/>
    <row r="3704" customFormat="1" x14ac:dyDescent="0.35"/>
    <row r="3705" customFormat="1" x14ac:dyDescent="0.35"/>
    <row r="3706" customFormat="1" x14ac:dyDescent="0.35"/>
    <row r="3707" customFormat="1" x14ac:dyDescent="0.35"/>
    <row r="3708" customFormat="1" x14ac:dyDescent="0.35"/>
    <row r="3709" customFormat="1" x14ac:dyDescent="0.35"/>
    <row r="3710" customFormat="1" x14ac:dyDescent="0.35"/>
    <row r="3711" customFormat="1" x14ac:dyDescent="0.35"/>
    <row r="3712" customFormat="1" x14ac:dyDescent="0.35"/>
    <row r="3713" customFormat="1" x14ac:dyDescent="0.35"/>
    <row r="3714" customFormat="1" x14ac:dyDescent="0.35"/>
    <row r="3715" customFormat="1" x14ac:dyDescent="0.35"/>
    <row r="3716" customFormat="1" x14ac:dyDescent="0.35"/>
    <row r="3717" customFormat="1" x14ac:dyDescent="0.35"/>
    <row r="3718" customFormat="1" x14ac:dyDescent="0.35"/>
    <row r="3719" customFormat="1" x14ac:dyDescent="0.35"/>
    <row r="3720" customFormat="1" x14ac:dyDescent="0.35"/>
    <row r="3721" customFormat="1" x14ac:dyDescent="0.35"/>
    <row r="3722" customFormat="1" x14ac:dyDescent="0.35"/>
    <row r="3723" customFormat="1" x14ac:dyDescent="0.35"/>
    <row r="3724" customFormat="1" x14ac:dyDescent="0.35"/>
    <row r="3725" customFormat="1" x14ac:dyDescent="0.35"/>
    <row r="3726" customFormat="1" x14ac:dyDescent="0.35"/>
    <row r="3727" customFormat="1" x14ac:dyDescent="0.35"/>
    <row r="3728" customFormat="1" x14ac:dyDescent="0.35"/>
    <row r="3729" customFormat="1" x14ac:dyDescent="0.35"/>
    <row r="3730" customFormat="1" x14ac:dyDescent="0.35"/>
    <row r="3731" customFormat="1" x14ac:dyDescent="0.35"/>
    <row r="3732" customFormat="1" x14ac:dyDescent="0.35"/>
    <row r="3733" customFormat="1" x14ac:dyDescent="0.35"/>
    <row r="3734" customFormat="1" x14ac:dyDescent="0.35"/>
    <row r="3735" customFormat="1" x14ac:dyDescent="0.35"/>
    <row r="3736" customFormat="1" x14ac:dyDescent="0.35"/>
    <row r="3737" customFormat="1" x14ac:dyDescent="0.35"/>
    <row r="3738" customFormat="1" x14ac:dyDescent="0.35"/>
    <row r="3739" customFormat="1" x14ac:dyDescent="0.35"/>
    <row r="3740" customFormat="1" x14ac:dyDescent="0.35"/>
    <row r="3741" customFormat="1" x14ac:dyDescent="0.35"/>
    <row r="3742" customFormat="1" x14ac:dyDescent="0.35"/>
    <row r="3743" customFormat="1" x14ac:dyDescent="0.35"/>
    <row r="3744" customFormat="1" x14ac:dyDescent="0.35"/>
    <row r="3745" customFormat="1" x14ac:dyDescent="0.35"/>
    <row r="3746" customFormat="1" x14ac:dyDescent="0.35"/>
    <row r="3747" customFormat="1" x14ac:dyDescent="0.35"/>
    <row r="3748" customFormat="1" x14ac:dyDescent="0.35"/>
    <row r="3749" customFormat="1" x14ac:dyDescent="0.35"/>
    <row r="3750" customFormat="1" x14ac:dyDescent="0.35"/>
    <row r="3751" customFormat="1" x14ac:dyDescent="0.35"/>
    <row r="3752" customFormat="1" x14ac:dyDescent="0.35"/>
    <row r="3753" customFormat="1" x14ac:dyDescent="0.35"/>
    <row r="3754" customFormat="1" x14ac:dyDescent="0.35"/>
    <row r="3755" customFormat="1" x14ac:dyDescent="0.35"/>
    <row r="3756" customFormat="1" x14ac:dyDescent="0.35"/>
    <row r="3757" customFormat="1" x14ac:dyDescent="0.35"/>
    <row r="3758" customFormat="1" x14ac:dyDescent="0.35"/>
    <row r="3759" customFormat="1" x14ac:dyDescent="0.35"/>
    <row r="3760" customFormat="1" x14ac:dyDescent="0.35"/>
    <row r="3761" customFormat="1" x14ac:dyDescent="0.35"/>
    <row r="3762" customFormat="1" x14ac:dyDescent="0.35"/>
    <row r="3763" customFormat="1" x14ac:dyDescent="0.35"/>
    <row r="3764" customFormat="1" x14ac:dyDescent="0.35"/>
    <row r="3765" customFormat="1" x14ac:dyDescent="0.35"/>
    <row r="3766" customFormat="1" x14ac:dyDescent="0.35"/>
    <row r="3767" customFormat="1" x14ac:dyDescent="0.35"/>
    <row r="3768" customFormat="1" x14ac:dyDescent="0.35"/>
    <row r="3769" customFormat="1" x14ac:dyDescent="0.35"/>
    <row r="3770" customFormat="1" x14ac:dyDescent="0.35"/>
    <row r="3771" customFormat="1" x14ac:dyDescent="0.35"/>
    <row r="3772" customFormat="1" x14ac:dyDescent="0.35"/>
    <row r="3773" customFormat="1" x14ac:dyDescent="0.35"/>
    <row r="3774" customFormat="1" x14ac:dyDescent="0.35"/>
    <row r="3775" customFormat="1" x14ac:dyDescent="0.35"/>
    <row r="3776" customFormat="1" x14ac:dyDescent="0.35"/>
    <row r="3777" customFormat="1" x14ac:dyDescent="0.35"/>
    <row r="3778" customFormat="1" x14ac:dyDescent="0.35"/>
    <row r="3779" customFormat="1" x14ac:dyDescent="0.35"/>
    <row r="3780" customFormat="1" x14ac:dyDescent="0.35"/>
    <row r="3781" customFormat="1" x14ac:dyDescent="0.35"/>
    <row r="3782" customFormat="1" x14ac:dyDescent="0.35"/>
    <row r="3783" customFormat="1" x14ac:dyDescent="0.35"/>
    <row r="3784" customFormat="1" x14ac:dyDescent="0.35"/>
    <row r="3785" customFormat="1" x14ac:dyDescent="0.35"/>
    <row r="3786" customFormat="1" x14ac:dyDescent="0.35"/>
    <row r="3787" customFormat="1" x14ac:dyDescent="0.35"/>
    <row r="3788" customFormat="1" x14ac:dyDescent="0.35"/>
    <row r="3789" customFormat="1" x14ac:dyDescent="0.35"/>
    <row r="3790" customFormat="1" x14ac:dyDescent="0.35"/>
    <row r="3791" customFormat="1" x14ac:dyDescent="0.35"/>
    <row r="3792" customFormat="1" x14ac:dyDescent="0.35"/>
    <row r="3793" customFormat="1" x14ac:dyDescent="0.35"/>
    <row r="3794" customFormat="1" x14ac:dyDescent="0.35"/>
    <row r="3795" customFormat="1" x14ac:dyDescent="0.35"/>
    <row r="3796" customFormat="1" x14ac:dyDescent="0.35"/>
    <row r="3797" customFormat="1" x14ac:dyDescent="0.35"/>
    <row r="3798" customFormat="1" x14ac:dyDescent="0.35"/>
    <row r="3799" customFormat="1" x14ac:dyDescent="0.35"/>
    <row r="3800" customFormat="1" x14ac:dyDescent="0.35"/>
    <row r="3801" customFormat="1" x14ac:dyDescent="0.35"/>
    <row r="3802" customFormat="1" x14ac:dyDescent="0.35"/>
    <row r="3803" customFormat="1" x14ac:dyDescent="0.35"/>
    <row r="3804" customFormat="1" x14ac:dyDescent="0.35"/>
    <row r="3805" customFormat="1" x14ac:dyDescent="0.35"/>
    <row r="3806" customFormat="1" x14ac:dyDescent="0.35"/>
    <row r="3807" customFormat="1" x14ac:dyDescent="0.35"/>
    <row r="3808" customFormat="1" x14ac:dyDescent="0.35"/>
    <row r="3809" customFormat="1" x14ac:dyDescent="0.35"/>
    <row r="3810" customFormat="1" x14ac:dyDescent="0.35"/>
    <row r="3811" customFormat="1" x14ac:dyDescent="0.35"/>
    <row r="3812" customFormat="1" x14ac:dyDescent="0.35"/>
    <row r="3813" customFormat="1" x14ac:dyDescent="0.35"/>
    <row r="3814" customFormat="1" x14ac:dyDescent="0.35"/>
    <row r="3815" customFormat="1" x14ac:dyDescent="0.35"/>
    <row r="3816" customFormat="1" x14ac:dyDescent="0.35"/>
    <row r="3817" customFormat="1" x14ac:dyDescent="0.35"/>
    <row r="3818" customFormat="1" x14ac:dyDescent="0.35"/>
    <row r="3819" customFormat="1" x14ac:dyDescent="0.35"/>
    <row r="3820" customFormat="1" x14ac:dyDescent="0.35"/>
    <row r="3821" customFormat="1" x14ac:dyDescent="0.35"/>
    <row r="3822" customFormat="1" x14ac:dyDescent="0.35"/>
    <row r="3823" customFormat="1" x14ac:dyDescent="0.35"/>
    <row r="3824" customFormat="1" x14ac:dyDescent="0.35"/>
    <row r="3825" customFormat="1" x14ac:dyDescent="0.35"/>
    <row r="3826" customFormat="1" x14ac:dyDescent="0.35"/>
    <row r="3827" customFormat="1" x14ac:dyDescent="0.35"/>
    <row r="3828" customFormat="1" x14ac:dyDescent="0.35"/>
    <row r="3829" customFormat="1" x14ac:dyDescent="0.35"/>
    <row r="3830" customFormat="1" x14ac:dyDescent="0.35"/>
    <row r="3831" customFormat="1" x14ac:dyDescent="0.35"/>
    <row r="3832" customFormat="1" x14ac:dyDescent="0.35"/>
    <row r="3833" customFormat="1" x14ac:dyDescent="0.35"/>
    <row r="3834" customFormat="1" x14ac:dyDescent="0.35"/>
    <row r="3835" customFormat="1" x14ac:dyDescent="0.35"/>
    <row r="3836" customFormat="1" x14ac:dyDescent="0.35"/>
    <row r="3837" customFormat="1" x14ac:dyDescent="0.35"/>
    <row r="3838" customFormat="1" x14ac:dyDescent="0.35"/>
    <row r="3839" customFormat="1" x14ac:dyDescent="0.35"/>
    <row r="3840" customFormat="1" x14ac:dyDescent="0.35"/>
    <row r="3841" customFormat="1" x14ac:dyDescent="0.35"/>
    <row r="3842" customFormat="1" x14ac:dyDescent="0.35"/>
    <row r="3843" customFormat="1" x14ac:dyDescent="0.35"/>
    <row r="3844" customFormat="1" x14ac:dyDescent="0.35"/>
    <row r="3845" customFormat="1" x14ac:dyDescent="0.35"/>
    <row r="3846" customFormat="1" x14ac:dyDescent="0.35"/>
    <row r="3847" customFormat="1" x14ac:dyDescent="0.35"/>
    <row r="3848" customFormat="1" x14ac:dyDescent="0.35"/>
    <row r="3849" customFormat="1" x14ac:dyDescent="0.35"/>
    <row r="3850" customFormat="1" x14ac:dyDescent="0.35"/>
    <row r="3851" customFormat="1" x14ac:dyDescent="0.35"/>
    <row r="3852" customFormat="1" x14ac:dyDescent="0.35"/>
    <row r="3853" customFormat="1" x14ac:dyDescent="0.35"/>
    <row r="3854" customFormat="1" x14ac:dyDescent="0.35"/>
    <row r="3855" customFormat="1" x14ac:dyDescent="0.35"/>
    <row r="3856" customFormat="1" x14ac:dyDescent="0.35"/>
    <row r="3857" customFormat="1" x14ac:dyDescent="0.35"/>
    <row r="3858" customFormat="1" x14ac:dyDescent="0.35"/>
    <row r="3859" customFormat="1" x14ac:dyDescent="0.35"/>
    <row r="3860" customFormat="1" x14ac:dyDescent="0.35"/>
    <row r="3861" customFormat="1" x14ac:dyDescent="0.35"/>
    <row r="3862" customFormat="1" x14ac:dyDescent="0.35"/>
    <row r="3863" customFormat="1" x14ac:dyDescent="0.35"/>
    <row r="3864" customFormat="1" x14ac:dyDescent="0.35"/>
    <row r="3865" customFormat="1" x14ac:dyDescent="0.35"/>
    <row r="3866" customFormat="1" x14ac:dyDescent="0.35"/>
    <row r="3867" customFormat="1" x14ac:dyDescent="0.35"/>
    <row r="3868" customFormat="1" x14ac:dyDescent="0.35"/>
    <row r="3869" customFormat="1" x14ac:dyDescent="0.35"/>
    <row r="3870" customFormat="1" x14ac:dyDescent="0.35"/>
    <row r="3871" customFormat="1" x14ac:dyDescent="0.35"/>
    <row r="3872" customFormat="1" x14ac:dyDescent="0.35"/>
    <row r="3873" customFormat="1" x14ac:dyDescent="0.35"/>
    <row r="3874" customFormat="1" x14ac:dyDescent="0.35"/>
    <row r="3875" customFormat="1" x14ac:dyDescent="0.35"/>
    <row r="3876" customFormat="1" x14ac:dyDescent="0.35"/>
    <row r="3877" customFormat="1" x14ac:dyDescent="0.35"/>
    <row r="3878" customFormat="1" x14ac:dyDescent="0.35"/>
    <row r="3879" customFormat="1" x14ac:dyDescent="0.35"/>
    <row r="3880" customFormat="1" x14ac:dyDescent="0.35"/>
    <row r="3881" customFormat="1" x14ac:dyDescent="0.35"/>
    <row r="3882" customFormat="1" x14ac:dyDescent="0.35"/>
    <row r="3883" customFormat="1" x14ac:dyDescent="0.35"/>
    <row r="3884" customFormat="1" x14ac:dyDescent="0.35"/>
    <row r="3885" customFormat="1" x14ac:dyDescent="0.35"/>
    <row r="3886" customFormat="1" x14ac:dyDescent="0.35"/>
    <row r="3887" customFormat="1" x14ac:dyDescent="0.35"/>
    <row r="3888" customFormat="1" x14ac:dyDescent="0.35"/>
    <row r="3889" customFormat="1" x14ac:dyDescent="0.35"/>
    <row r="3890" customFormat="1" x14ac:dyDescent="0.35"/>
    <row r="3891" customFormat="1" x14ac:dyDescent="0.35"/>
    <row r="3892" customFormat="1" x14ac:dyDescent="0.35"/>
    <row r="3893" customFormat="1" x14ac:dyDescent="0.35"/>
    <row r="3894" customFormat="1" x14ac:dyDescent="0.35"/>
    <row r="3895" customFormat="1" x14ac:dyDescent="0.35"/>
    <row r="3896" customFormat="1" x14ac:dyDescent="0.35"/>
    <row r="3897" customFormat="1" x14ac:dyDescent="0.35"/>
    <row r="3898" customFormat="1" x14ac:dyDescent="0.35"/>
    <row r="3899" customFormat="1" x14ac:dyDescent="0.35"/>
    <row r="3900" customFormat="1" x14ac:dyDescent="0.35"/>
    <row r="3901" customFormat="1" x14ac:dyDescent="0.35"/>
    <row r="3902" customFormat="1" x14ac:dyDescent="0.35"/>
    <row r="3903" customFormat="1" x14ac:dyDescent="0.35"/>
    <row r="3904" customFormat="1" x14ac:dyDescent="0.35"/>
    <row r="3905" customFormat="1" x14ac:dyDescent="0.35"/>
    <row r="3906" customFormat="1" x14ac:dyDescent="0.35"/>
    <row r="3907" customFormat="1" x14ac:dyDescent="0.35"/>
    <row r="3908" customFormat="1" x14ac:dyDescent="0.35"/>
    <row r="3909" customFormat="1" x14ac:dyDescent="0.35"/>
    <row r="3910" customFormat="1" x14ac:dyDescent="0.35"/>
    <row r="3911" customFormat="1" x14ac:dyDescent="0.35"/>
    <row r="3912" customFormat="1" x14ac:dyDescent="0.35"/>
    <row r="3913" customFormat="1" x14ac:dyDescent="0.35"/>
    <row r="3914" customFormat="1" x14ac:dyDescent="0.35"/>
    <row r="3915" customFormat="1" x14ac:dyDescent="0.35"/>
    <row r="3916" customFormat="1" x14ac:dyDescent="0.35"/>
    <row r="3917" customFormat="1" x14ac:dyDescent="0.35"/>
    <row r="3918" customFormat="1" x14ac:dyDescent="0.35"/>
    <row r="3919" customFormat="1" x14ac:dyDescent="0.35"/>
    <row r="3920" customFormat="1" x14ac:dyDescent="0.35"/>
    <row r="3921" customFormat="1" x14ac:dyDescent="0.35"/>
    <row r="3922" customFormat="1" x14ac:dyDescent="0.35"/>
    <row r="3923" customFormat="1" x14ac:dyDescent="0.35"/>
    <row r="3924" customFormat="1" x14ac:dyDescent="0.35"/>
    <row r="3925" customFormat="1" x14ac:dyDescent="0.35"/>
    <row r="3926" customFormat="1" x14ac:dyDescent="0.35"/>
    <row r="3927" customFormat="1" x14ac:dyDescent="0.35"/>
    <row r="3928" customFormat="1" x14ac:dyDescent="0.35"/>
    <row r="3929" customFormat="1" x14ac:dyDescent="0.35"/>
    <row r="3930" customFormat="1" x14ac:dyDescent="0.35"/>
    <row r="3931" customFormat="1" x14ac:dyDescent="0.35"/>
    <row r="3932" customFormat="1" x14ac:dyDescent="0.35"/>
    <row r="3933" customFormat="1" x14ac:dyDescent="0.35"/>
    <row r="3934" customFormat="1" x14ac:dyDescent="0.35"/>
    <row r="3935" customFormat="1" x14ac:dyDescent="0.35"/>
    <row r="3936" customFormat="1" x14ac:dyDescent="0.35"/>
    <row r="3937" customFormat="1" x14ac:dyDescent="0.35"/>
    <row r="3938" customFormat="1" x14ac:dyDescent="0.35"/>
    <row r="3939" customFormat="1" x14ac:dyDescent="0.35"/>
    <row r="3940" customFormat="1" x14ac:dyDescent="0.35"/>
    <row r="3941" customFormat="1" x14ac:dyDescent="0.35"/>
    <row r="3942" customFormat="1" x14ac:dyDescent="0.35"/>
    <row r="3943" customFormat="1" x14ac:dyDescent="0.35"/>
    <row r="3944" customFormat="1" x14ac:dyDescent="0.35"/>
    <row r="3945" customFormat="1" x14ac:dyDescent="0.35"/>
    <row r="3946" customFormat="1" x14ac:dyDescent="0.35"/>
    <row r="3947" customFormat="1" x14ac:dyDescent="0.35"/>
    <row r="3948" customFormat="1" x14ac:dyDescent="0.35"/>
    <row r="3949" customFormat="1" x14ac:dyDescent="0.35"/>
    <row r="3950" customFormat="1" x14ac:dyDescent="0.35"/>
    <row r="3951" customFormat="1" x14ac:dyDescent="0.35"/>
    <row r="3952" customFormat="1" x14ac:dyDescent="0.35"/>
    <row r="3953" customFormat="1" x14ac:dyDescent="0.35"/>
    <row r="3954" customFormat="1" x14ac:dyDescent="0.35"/>
    <row r="3955" customFormat="1" x14ac:dyDescent="0.35"/>
    <row r="3956" customFormat="1" x14ac:dyDescent="0.35"/>
    <row r="3957" customFormat="1" x14ac:dyDescent="0.35"/>
    <row r="3958" customFormat="1" x14ac:dyDescent="0.35"/>
    <row r="3959" customFormat="1" x14ac:dyDescent="0.35"/>
    <row r="3960" customFormat="1" x14ac:dyDescent="0.35"/>
    <row r="3961" customFormat="1" x14ac:dyDescent="0.35"/>
    <row r="3962" customFormat="1" x14ac:dyDescent="0.35"/>
    <row r="3963" customFormat="1" x14ac:dyDescent="0.35"/>
    <row r="3964" customFormat="1" x14ac:dyDescent="0.35"/>
    <row r="3965" customFormat="1" x14ac:dyDescent="0.35"/>
    <row r="3966" customFormat="1" x14ac:dyDescent="0.35"/>
    <row r="3967" customFormat="1" x14ac:dyDescent="0.35"/>
    <row r="3968" customFormat="1" x14ac:dyDescent="0.35"/>
    <row r="3969" customFormat="1" x14ac:dyDescent="0.35"/>
    <row r="3970" customFormat="1" x14ac:dyDescent="0.35"/>
    <row r="3971" customFormat="1" x14ac:dyDescent="0.35"/>
    <row r="3972" customFormat="1" x14ac:dyDescent="0.35"/>
    <row r="3973" customFormat="1" x14ac:dyDescent="0.35"/>
    <row r="3974" customFormat="1" x14ac:dyDescent="0.35"/>
    <row r="3975" customFormat="1" x14ac:dyDescent="0.35"/>
    <row r="3976" customFormat="1" x14ac:dyDescent="0.35"/>
    <row r="3977" customFormat="1" x14ac:dyDescent="0.35"/>
    <row r="3978" customFormat="1" x14ac:dyDescent="0.35"/>
    <row r="3979" customFormat="1" x14ac:dyDescent="0.35"/>
    <row r="3980" customFormat="1" x14ac:dyDescent="0.35"/>
    <row r="3981" customFormat="1" x14ac:dyDescent="0.35"/>
    <row r="3982" customFormat="1" x14ac:dyDescent="0.35"/>
    <row r="3983" customFormat="1" x14ac:dyDescent="0.35"/>
    <row r="3984" customFormat="1" x14ac:dyDescent="0.35"/>
    <row r="3985" customFormat="1" x14ac:dyDescent="0.35"/>
    <row r="3986" customFormat="1" x14ac:dyDescent="0.35"/>
    <row r="3987" customFormat="1" x14ac:dyDescent="0.35"/>
    <row r="3988" customFormat="1" x14ac:dyDescent="0.35"/>
    <row r="3989" customFormat="1" x14ac:dyDescent="0.35"/>
    <row r="3990" customFormat="1" x14ac:dyDescent="0.35"/>
    <row r="3991" customFormat="1" x14ac:dyDescent="0.35"/>
    <row r="3992" customFormat="1" x14ac:dyDescent="0.35"/>
    <row r="3993" customFormat="1" x14ac:dyDescent="0.35"/>
    <row r="3994" customFormat="1" x14ac:dyDescent="0.35"/>
    <row r="3995" customFormat="1" x14ac:dyDescent="0.35"/>
    <row r="3996" customFormat="1" x14ac:dyDescent="0.35"/>
    <row r="3997" customFormat="1" x14ac:dyDescent="0.35"/>
    <row r="3998" customFormat="1" x14ac:dyDescent="0.35"/>
    <row r="3999" customFormat="1" x14ac:dyDescent="0.35"/>
    <row r="4000" customFormat="1" x14ac:dyDescent="0.35"/>
    <row r="4001" customFormat="1" x14ac:dyDescent="0.35"/>
    <row r="4002" customFormat="1" x14ac:dyDescent="0.35"/>
    <row r="4003" customFormat="1" x14ac:dyDescent="0.35"/>
    <row r="4004" customFormat="1" x14ac:dyDescent="0.35"/>
    <row r="4005" customFormat="1" x14ac:dyDescent="0.35"/>
    <row r="4006" customFormat="1" x14ac:dyDescent="0.35"/>
    <row r="4007" customFormat="1" x14ac:dyDescent="0.35"/>
    <row r="4008" customFormat="1" x14ac:dyDescent="0.35"/>
    <row r="4009" customFormat="1" x14ac:dyDescent="0.35"/>
    <row r="4010" customFormat="1" x14ac:dyDescent="0.35"/>
    <row r="4011" customFormat="1" x14ac:dyDescent="0.35"/>
    <row r="4012" customFormat="1" x14ac:dyDescent="0.35"/>
    <row r="4013" customFormat="1" x14ac:dyDescent="0.35"/>
    <row r="4014" customFormat="1" x14ac:dyDescent="0.35"/>
    <row r="4015" customFormat="1" x14ac:dyDescent="0.35"/>
    <row r="4016" customFormat="1" x14ac:dyDescent="0.35"/>
    <row r="4017" customFormat="1" x14ac:dyDescent="0.35"/>
    <row r="4018" customFormat="1" x14ac:dyDescent="0.35"/>
    <row r="4019" customFormat="1" x14ac:dyDescent="0.35"/>
    <row r="4020" customFormat="1" x14ac:dyDescent="0.35"/>
    <row r="4021" customFormat="1" x14ac:dyDescent="0.35"/>
    <row r="4022" customFormat="1" x14ac:dyDescent="0.35"/>
    <row r="4023" customFormat="1" x14ac:dyDescent="0.35"/>
    <row r="4024" customFormat="1" x14ac:dyDescent="0.35"/>
    <row r="4025" customFormat="1" x14ac:dyDescent="0.35"/>
    <row r="4026" customFormat="1" x14ac:dyDescent="0.35"/>
    <row r="4027" customFormat="1" x14ac:dyDescent="0.35"/>
    <row r="4028" customFormat="1" x14ac:dyDescent="0.35"/>
    <row r="4029" customFormat="1" x14ac:dyDescent="0.35"/>
    <row r="4030" customFormat="1" x14ac:dyDescent="0.35"/>
    <row r="4031" customFormat="1" x14ac:dyDescent="0.35"/>
    <row r="4032" customFormat="1" x14ac:dyDescent="0.35"/>
    <row r="4033" customFormat="1" x14ac:dyDescent="0.35"/>
    <row r="4034" customFormat="1" x14ac:dyDescent="0.35"/>
    <row r="4035" customFormat="1" x14ac:dyDescent="0.35"/>
    <row r="4036" customFormat="1" x14ac:dyDescent="0.35"/>
    <row r="4037" customFormat="1" x14ac:dyDescent="0.35"/>
    <row r="4038" customFormat="1" x14ac:dyDescent="0.35"/>
    <row r="4039" customFormat="1" x14ac:dyDescent="0.35"/>
    <row r="4040" customFormat="1" x14ac:dyDescent="0.35"/>
    <row r="4041" customFormat="1" x14ac:dyDescent="0.35"/>
    <row r="4042" customFormat="1" x14ac:dyDescent="0.35"/>
    <row r="4043" customFormat="1" x14ac:dyDescent="0.35"/>
    <row r="4044" customFormat="1" x14ac:dyDescent="0.35"/>
    <row r="4045" customFormat="1" x14ac:dyDescent="0.35"/>
    <row r="4046" customFormat="1" x14ac:dyDescent="0.35"/>
    <row r="4047" customFormat="1" x14ac:dyDescent="0.35"/>
    <row r="4048" customFormat="1" x14ac:dyDescent="0.35"/>
    <row r="4049" customFormat="1" x14ac:dyDescent="0.35"/>
    <row r="4050" customFormat="1" x14ac:dyDescent="0.35"/>
    <row r="4051" customFormat="1" x14ac:dyDescent="0.35"/>
    <row r="4052" customFormat="1" x14ac:dyDescent="0.35"/>
    <row r="4053" customFormat="1" x14ac:dyDescent="0.35"/>
    <row r="4054" customFormat="1" x14ac:dyDescent="0.35"/>
    <row r="4055" customFormat="1" x14ac:dyDescent="0.35"/>
    <row r="4056" customFormat="1" x14ac:dyDescent="0.35"/>
    <row r="4057" customFormat="1" x14ac:dyDescent="0.35"/>
    <row r="4058" customFormat="1" x14ac:dyDescent="0.35"/>
    <row r="4059" customFormat="1" x14ac:dyDescent="0.35"/>
    <row r="4060" customFormat="1" x14ac:dyDescent="0.35"/>
    <row r="4061" customFormat="1" x14ac:dyDescent="0.35"/>
    <row r="4062" customFormat="1" x14ac:dyDescent="0.35"/>
    <row r="4063" customFormat="1" x14ac:dyDescent="0.35"/>
    <row r="4064" customFormat="1" x14ac:dyDescent="0.35"/>
    <row r="4065" customFormat="1" x14ac:dyDescent="0.35"/>
    <row r="4066" customFormat="1" x14ac:dyDescent="0.35"/>
    <row r="4067" customFormat="1" x14ac:dyDescent="0.35"/>
    <row r="4068" customFormat="1" x14ac:dyDescent="0.35"/>
    <row r="4069" customFormat="1" x14ac:dyDescent="0.35"/>
    <row r="4070" customFormat="1" x14ac:dyDescent="0.35"/>
    <row r="4071" customFormat="1" x14ac:dyDescent="0.35"/>
    <row r="4072" customFormat="1" x14ac:dyDescent="0.35"/>
    <row r="4073" customFormat="1" x14ac:dyDescent="0.35"/>
    <row r="4074" customFormat="1" x14ac:dyDescent="0.35"/>
    <row r="4075" customFormat="1" x14ac:dyDescent="0.35"/>
    <row r="4076" customFormat="1" x14ac:dyDescent="0.35"/>
    <row r="4077" customFormat="1" x14ac:dyDescent="0.35"/>
    <row r="4078" customFormat="1" x14ac:dyDescent="0.35"/>
    <row r="4079" customFormat="1" x14ac:dyDescent="0.35"/>
    <row r="4080" customFormat="1" x14ac:dyDescent="0.35"/>
    <row r="4081" customFormat="1" x14ac:dyDescent="0.35"/>
    <row r="4082" customFormat="1" x14ac:dyDescent="0.35"/>
    <row r="4083" customFormat="1" x14ac:dyDescent="0.35"/>
    <row r="4084" customFormat="1" x14ac:dyDescent="0.35"/>
    <row r="4085" customFormat="1" x14ac:dyDescent="0.35"/>
    <row r="4086" customFormat="1" x14ac:dyDescent="0.35"/>
    <row r="4087" customFormat="1" x14ac:dyDescent="0.35"/>
    <row r="4088" customFormat="1" x14ac:dyDescent="0.35"/>
    <row r="4089" customFormat="1" x14ac:dyDescent="0.35"/>
    <row r="4090" customFormat="1" x14ac:dyDescent="0.35"/>
    <row r="4091" customFormat="1" x14ac:dyDescent="0.35"/>
    <row r="4092" customFormat="1" x14ac:dyDescent="0.35"/>
    <row r="4093" customFormat="1" x14ac:dyDescent="0.35"/>
    <row r="4094" customFormat="1" x14ac:dyDescent="0.35"/>
    <row r="4095" customFormat="1" x14ac:dyDescent="0.35"/>
    <row r="4096" customFormat="1" x14ac:dyDescent="0.35"/>
    <row r="4097" customFormat="1" x14ac:dyDescent="0.35"/>
    <row r="4098" customFormat="1" x14ac:dyDescent="0.35"/>
    <row r="4099" customFormat="1" x14ac:dyDescent="0.35"/>
    <row r="4100" customFormat="1" x14ac:dyDescent="0.35"/>
    <row r="4101" customFormat="1" x14ac:dyDescent="0.35"/>
    <row r="4102" customFormat="1" x14ac:dyDescent="0.35"/>
    <row r="4103" customFormat="1" x14ac:dyDescent="0.35"/>
    <row r="4104" customFormat="1" x14ac:dyDescent="0.35"/>
    <row r="4105" customFormat="1" x14ac:dyDescent="0.35"/>
    <row r="4106" customFormat="1" x14ac:dyDescent="0.35"/>
    <row r="4107" customFormat="1" x14ac:dyDescent="0.35"/>
    <row r="4108" customFormat="1" x14ac:dyDescent="0.35"/>
    <row r="4109" customFormat="1" x14ac:dyDescent="0.35"/>
    <row r="4110" customFormat="1" x14ac:dyDescent="0.35"/>
    <row r="4111" customFormat="1" x14ac:dyDescent="0.35"/>
    <row r="4112" customFormat="1" x14ac:dyDescent="0.35"/>
    <row r="4113" customFormat="1" x14ac:dyDescent="0.35"/>
    <row r="4114" customFormat="1" x14ac:dyDescent="0.35"/>
    <row r="4115" customFormat="1" x14ac:dyDescent="0.35"/>
    <row r="4116" customFormat="1" x14ac:dyDescent="0.35"/>
    <row r="4117" customFormat="1" x14ac:dyDescent="0.35"/>
    <row r="4118" customFormat="1" x14ac:dyDescent="0.35"/>
    <row r="4119" customFormat="1" x14ac:dyDescent="0.35"/>
    <row r="4120" customFormat="1" x14ac:dyDescent="0.35"/>
    <row r="4121" customFormat="1" x14ac:dyDescent="0.35"/>
    <row r="4122" customFormat="1" x14ac:dyDescent="0.35"/>
    <row r="4123" customFormat="1" x14ac:dyDescent="0.35"/>
    <row r="4124" customFormat="1" x14ac:dyDescent="0.35"/>
    <row r="4125" customFormat="1" x14ac:dyDescent="0.35"/>
    <row r="4126" customFormat="1" x14ac:dyDescent="0.35"/>
    <row r="4127" customFormat="1" x14ac:dyDescent="0.35"/>
    <row r="4128" customFormat="1" x14ac:dyDescent="0.35"/>
    <row r="4129" customFormat="1" x14ac:dyDescent="0.35"/>
    <row r="4130" customFormat="1" x14ac:dyDescent="0.35"/>
    <row r="4131" customFormat="1" x14ac:dyDescent="0.35"/>
    <row r="4132" customFormat="1" x14ac:dyDescent="0.35"/>
    <row r="4133" customFormat="1" x14ac:dyDescent="0.35"/>
    <row r="4134" customFormat="1" x14ac:dyDescent="0.35"/>
    <row r="4135" customFormat="1" x14ac:dyDescent="0.35"/>
    <row r="4136" customFormat="1" x14ac:dyDescent="0.35"/>
    <row r="4137" customFormat="1" x14ac:dyDescent="0.35"/>
    <row r="4138" customFormat="1" x14ac:dyDescent="0.35"/>
    <row r="4139" customFormat="1" x14ac:dyDescent="0.35"/>
    <row r="4140" customFormat="1" x14ac:dyDescent="0.35"/>
    <row r="4141" customFormat="1" x14ac:dyDescent="0.35"/>
    <row r="4142" customFormat="1" x14ac:dyDescent="0.35"/>
    <row r="4143" customFormat="1" x14ac:dyDescent="0.35"/>
    <row r="4144" customFormat="1" x14ac:dyDescent="0.35"/>
    <row r="4145" customFormat="1" x14ac:dyDescent="0.35"/>
    <row r="4146" customFormat="1" x14ac:dyDescent="0.35"/>
    <row r="4147" customFormat="1" x14ac:dyDescent="0.35"/>
    <row r="4148" customFormat="1" x14ac:dyDescent="0.35"/>
    <row r="4149" customFormat="1" x14ac:dyDescent="0.35"/>
    <row r="4150" customFormat="1" x14ac:dyDescent="0.35"/>
    <row r="4151" customFormat="1" x14ac:dyDescent="0.35"/>
    <row r="4152" customFormat="1" x14ac:dyDescent="0.35"/>
    <row r="4153" customFormat="1" x14ac:dyDescent="0.35"/>
    <row r="4154" customFormat="1" x14ac:dyDescent="0.35"/>
    <row r="4155" customFormat="1" x14ac:dyDescent="0.35"/>
    <row r="4156" customFormat="1" x14ac:dyDescent="0.35"/>
    <row r="4157" customFormat="1" x14ac:dyDescent="0.35"/>
    <row r="4158" customFormat="1" x14ac:dyDescent="0.35"/>
    <row r="4159" customFormat="1" x14ac:dyDescent="0.35"/>
    <row r="4160" customFormat="1" x14ac:dyDescent="0.35"/>
    <row r="4161" customFormat="1" x14ac:dyDescent="0.35"/>
    <row r="4162" customFormat="1" x14ac:dyDescent="0.35"/>
    <row r="4163" customFormat="1" x14ac:dyDescent="0.35"/>
    <row r="4164" customFormat="1" x14ac:dyDescent="0.35"/>
    <row r="4165" customFormat="1" x14ac:dyDescent="0.35"/>
    <row r="4166" customFormat="1" x14ac:dyDescent="0.35"/>
    <row r="4167" customFormat="1" x14ac:dyDescent="0.35"/>
    <row r="4168" customFormat="1" x14ac:dyDescent="0.35"/>
    <row r="4169" customFormat="1" x14ac:dyDescent="0.35"/>
    <row r="4170" customFormat="1" x14ac:dyDescent="0.35"/>
    <row r="4171" customFormat="1" x14ac:dyDescent="0.35"/>
    <row r="4172" customFormat="1" x14ac:dyDescent="0.35"/>
    <row r="4173" customFormat="1" x14ac:dyDescent="0.35"/>
    <row r="4174" customFormat="1" x14ac:dyDescent="0.35"/>
    <row r="4175" customFormat="1" x14ac:dyDescent="0.35"/>
    <row r="4176" customFormat="1" x14ac:dyDescent="0.35"/>
    <row r="4177" customFormat="1" x14ac:dyDescent="0.35"/>
    <row r="4178" customFormat="1" x14ac:dyDescent="0.35"/>
    <row r="4179" customFormat="1" x14ac:dyDescent="0.35"/>
    <row r="4180" customFormat="1" x14ac:dyDescent="0.35"/>
    <row r="4181" customFormat="1" x14ac:dyDescent="0.35"/>
    <row r="4182" customFormat="1" x14ac:dyDescent="0.35"/>
    <row r="4183" customFormat="1" x14ac:dyDescent="0.35"/>
    <row r="4184" customFormat="1" x14ac:dyDescent="0.35"/>
    <row r="4185" customFormat="1" x14ac:dyDescent="0.35"/>
    <row r="4186" customFormat="1" x14ac:dyDescent="0.35"/>
    <row r="4187" customFormat="1" x14ac:dyDescent="0.35"/>
    <row r="4188" customFormat="1" x14ac:dyDescent="0.35"/>
    <row r="4189" customFormat="1" x14ac:dyDescent="0.35"/>
    <row r="4190" customFormat="1" x14ac:dyDescent="0.35"/>
    <row r="4191" customFormat="1" x14ac:dyDescent="0.35"/>
    <row r="4192" customFormat="1" x14ac:dyDescent="0.35"/>
    <row r="4193" customFormat="1" x14ac:dyDescent="0.35"/>
    <row r="4194" customFormat="1" x14ac:dyDescent="0.35"/>
    <row r="4195" customFormat="1" x14ac:dyDescent="0.35"/>
    <row r="4196" customFormat="1" x14ac:dyDescent="0.35"/>
    <row r="4197" customFormat="1" x14ac:dyDescent="0.35"/>
    <row r="4198" customFormat="1" x14ac:dyDescent="0.35"/>
    <row r="4199" customFormat="1" x14ac:dyDescent="0.35"/>
    <row r="4200" customFormat="1" x14ac:dyDescent="0.35"/>
    <row r="4201" customFormat="1" x14ac:dyDescent="0.35"/>
    <row r="4202" customFormat="1" x14ac:dyDescent="0.35"/>
    <row r="4203" customFormat="1" x14ac:dyDescent="0.35"/>
    <row r="4204" customFormat="1" x14ac:dyDescent="0.35"/>
    <row r="4205" customFormat="1" x14ac:dyDescent="0.35"/>
    <row r="4206" customFormat="1" x14ac:dyDescent="0.35"/>
    <row r="4207" customFormat="1" x14ac:dyDescent="0.35"/>
    <row r="4208" customFormat="1" x14ac:dyDescent="0.35"/>
    <row r="4209" customFormat="1" x14ac:dyDescent="0.35"/>
    <row r="4210" customFormat="1" x14ac:dyDescent="0.35"/>
    <row r="4211" customFormat="1" x14ac:dyDescent="0.35"/>
    <row r="4212" customFormat="1" x14ac:dyDescent="0.35"/>
    <row r="4213" customFormat="1" x14ac:dyDescent="0.35"/>
    <row r="4214" customFormat="1" x14ac:dyDescent="0.35"/>
    <row r="4215" customFormat="1" x14ac:dyDescent="0.35"/>
    <row r="4216" customFormat="1" x14ac:dyDescent="0.35"/>
    <row r="4217" customFormat="1" x14ac:dyDescent="0.35"/>
    <row r="4218" customFormat="1" x14ac:dyDescent="0.35"/>
    <row r="4219" customFormat="1" x14ac:dyDescent="0.35"/>
    <row r="4220" customFormat="1" x14ac:dyDescent="0.35"/>
    <row r="4221" customFormat="1" x14ac:dyDescent="0.35"/>
    <row r="4222" customFormat="1" x14ac:dyDescent="0.35"/>
    <row r="4223" customFormat="1" x14ac:dyDescent="0.35"/>
    <row r="4224" customFormat="1" x14ac:dyDescent="0.35"/>
    <row r="4225" customFormat="1" x14ac:dyDescent="0.35"/>
    <row r="4226" customFormat="1" x14ac:dyDescent="0.35"/>
    <row r="4227" customFormat="1" x14ac:dyDescent="0.35"/>
    <row r="4228" customFormat="1" x14ac:dyDescent="0.35"/>
    <row r="4229" customFormat="1" x14ac:dyDescent="0.35"/>
    <row r="4230" customFormat="1" x14ac:dyDescent="0.35"/>
    <row r="4231" customFormat="1" x14ac:dyDescent="0.35"/>
    <row r="4232" customFormat="1" x14ac:dyDescent="0.35"/>
    <row r="4233" customFormat="1" x14ac:dyDescent="0.35"/>
    <row r="4234" customFormat="1" x14ac:dyDescent="0.35"/>
    <row r="4235" customFormat="1" x14ac:dyDescent="0.35"/>
    <row r="4236" customFormat="1" x14ac:dyDescent="0.35"/>
    <row r="4237" customFormat="1" x14ac:dyDescent="0.35"/>
    <row r="4238" customFormat="1" x14ac:dyDescent="0.35"/>
    <row r="4239" customFormat="1" x14ac:dyDescent="0.35"/>
    <row r="4240" customFormat="1" x14ac:dyDescent="0.35"/>
    <row r="4241" customFormat="1" x14ac:dyDescent="0.35"/>
    <row r="4242" customFormat="1" x14ac:dyDescent="0.35"/>
    <row r="4243" customFormat="1" x14ac:dyDescent="0.35"/>
    <row r="4244" customFormat="1" x14ac:dyDescent="0.35"/>
    <row r="4245" customFormat="1" x14ac:dyDescent="0.35"/>
    <row r="4246" customFormat="1" x14ac:dyDescent="0.35"/>
    <row r="4247" customFormat="1" x14ac:dyDescent="0.35"/>
    <row r="4248" customFormat="1" x14ac:dyDescent="0.35"/>
    <row r="4249" customFormat="1" x14ac:dyDescent="0.35"/>
    <row r="4250" customFormat="1" x14ac:dyDescent="0.35"/>
    <row r="4251" customFormat="1" x14ac:dyDescent="0.35"/>
    <row r="4252" customFormat="1" x14ac:dyDescent="0.35"/>
    <row r="4253" customFormat="1" x14ac:dyDescent="0.35"/>
    <row r="4254" customFormat="1" x14ac:dyDescent="0.35"/>
    <row r="4255" customFormat="1" x14ac:dyDescent="0.35"/>
    <row r="4256" customFormat="1" x14ac:dyDescent="0.35"/>
    <row r="4257" customFormat="1" x14ac:dyDescent="0.35"/>
    <row r="4258" customFormat="1" x14ac:dyDescent="0.35"/>
    <row r="4259" customFormat="1" x14ac:dyDescent="0.35"/>
    <row r="4260" customFormat="1" x14ac:dyDescent="0.35"/>
    <row r="4261" customFormat="1" x14ac:dyDescent="0.35"/>
    <row r="4262" customFormat="1" x14ac:dyDescent="0.35"/>
    <row r="4263" customFormat="1" x14ac:dyDescent="0.35"/>
    <row r="4264" customFormat="1" x14ac:dyDescent="0.35"/>
    <row r="4265" customFormat="1" x14ac:dyDescent="0.35"/>
    <row r="4266" customFormat="1" x14ac:dyDescent="0.35"/>
    <row r="4267" customFormat="1" x14ac:dyDescent="0.35"/>
    <row r="4268" customFormat="1" x14ac:dyDescent="0.35"/>
    <row r="4269" customFormat="1" x14ac:dyDescent="0.35"/>
    <row r="4270" customFormat="1" x14ac:dyDescent="0.35"/>
    <row r="4271" customFormat="1" x14ac:dyDescent="0.35"/>
    <row r="4272" customFormat="1" x14ac:dyDescent="0.35"/>
    <row r="4273" customFormat="1" x14ac:dyDescent="0.35"/>
    <row r="4274" customFormat="1" x14ac:dyDescent="0.35"/>
    <row r="4275" customFormat="1" x14ac:dyDescent="0.35"/>
    <row r="4276" customFormat="1" x14ac:dyDescent="0.35"/>
    <row r="4277" customFormat="1" x14ac:dyDescent="0.35"/>
    <row r="4278" customFormat="1" x14ac:dyDescent="0.35"/>
    <row r="4279" customFormat="1" x14ac:dyDescent="0.35"/>
    <row r="4280" customFormat="1" x14ac:dyDescent="0.35"/>
    <row r="4281" customFormat="1" x14ac:dyDescent="0.35"/>
    <row r="4282" customFormat="1" x14ac:dyDescent="0.35"/>
    <row r="4283" customFormat="1" x14ac:dyDescent="0.35"/>
    <row r="4284" customFormat="1" x14ac:dyDescent="0.35"/>
    <row r="4285" customFormat="1" x14ac:dyDescent="0.35"/>
    <row r="4286" customFormat="1" x14ac:dyDescent="0.35"/>
    <row r="4287" customFormat="1" x14ac:dyDescent="0.35"/>
    <row r="4288" customFormat="1" x14ac:dyDescent="0.35"/>
    <row r="4289" customFormat="1" x14ac:dyDescent="0.35"/>
    <row r="4290" customFormat="1" x14ac:dyDescent="0.35"/>
    <row r="4291" customFormat="1" x14ac:dyDescent="0.35"/>
    <row r="4292" customFormat="1" x14ac:dyDescent="0.35"/>
    <row r="4293" customFormat="1" x14ac:dyDescent="0.35"/>
    <row r="4294" customFormat="1" x14ac:dyDescent="0.35"/>
    <row r="4295" customFormat="1" x14ac:dyDescent="0.35"/>
    <row r="4296" customFormat="1" x14ac:dyDescent="0.35"/>
    <row r="4297" customFormat="1" x14ac:dyDescent="0.35"/>
    <row r="4298" customFormat="1" x14ac:dyDescent="0.35"/>
    <row r="4299" customFormat="1" x14ac:dyDescent="0.35"/>
    <row r="4300" customFormat="1" x14ac:dyDescent="0.35"/>
    <row r="4301" customFormat="1" x14ac:dyDescent="0.35"/>
    <row r="4302" customFormat="1" x14ac:dyDescent="0.35"/>
    <row r="4303" customFormat="1" x14ac:dyDescent="0.35"/>
    <row r="4304" customFormat="1" x14ac:dyDescent="0.35"/>
    <row r="4305" customFormat="1" x14ac:dyDescent="0.35"/>
    <row r="4306" customFormat="1" x14ac:dyDescent="0.35"/>
    <row r="4307" customFormat="1" x14ac:dyDescent="0.35"/>
    <row r="4308" customFormat="1" x14ac:dyDescent="0.35"/>
    <row r="4309" customFormat="1" x14ac:dyDescent="0.35"/>
    <row r="4310" customFormat="1" x14ac:dyDescent="0.35"/>
    <row r="4311" customFormat="1" x14ac:dyDescent="0.35"/>
    <row r="4312" customFormat="1" x14ac:dyDescent="0.35"/>
    <row r="4313" customFormat="1" x14ac:dyDescent="0.35"/>
    <row r="4314" customFormat="1" x14ac:dyDescent="0.35"/>
    <row r="4315" customFormat="1" x14ac:dyDescent="0.35"/>
    <row r="4316" customFormat="1" x14ac:dyDescent="0.35"/>
    <row r="4317" customFormat="1" x14ac:dyDescent="0.35"/>
    <row r="4318" customFormat="1" x14ac:dyDescent="0.35"/>
    <row r="4319" customFormat="1" x14ac:dyDescent="0.35"/>
    <row r="4320" customFormat="1" x14ac:dyDescent="0.35"/>
    <row r="4321" customFormat="1" x14ac:dyDescent="0.35"/>
    <row r="4322" customFormat="1" x14ac:dyDescent="0.35"/>
    <row r="4323" customFormat="1" x14ac:dyDescent="0.35"/>
    <row r="4324" customFormat="1" x14ac:dyDescent="0.35"/>
    <row r="4325" customFormat="1" x14ac:dyDescent="0.35"/>
    <row r="4326" customFormat="1" x14ac:dyDescent="0.35"/>
    <row r="4327" customFormat="1" x14ac:dyDescent="0.35"/>
    <row r="4328" customFormat="1" x14ac:dyDescent="0.35"/>
    <row r="4329" customFormat="1" x14ac:dyDescent="0.35"/>
    <row r="4330" customFormat="1" x14ac:dyDescent="0.35"/>
    <row r="4331" customFormat="1" x14ac:dyDescent="0.35"/>
    <row r="4332" customFormat="1" x14ac:dyDescent="0.35"/>
    <row r="4333" customFormat="1" x14ac:dyDescent="0.35"/>
    <row r="4334" customFormat="1" x14ac:dyDescent="0.35"/>
    <row r="4335" customFormat="1" x14ac:dyDescent="0.35"/>
    <row r="4336" customFormat="1" x14ac:dyDescent="0.35"/>
    <row r="4337" customFormat="1" x14ac:dyDescent="0.35"/>
    <row r="4338" customFormat="1" x14ac:dyDescent="0.35"/>
    <row r="4339" customFormat="1" x14ac:dyDescent="0.35"/>
    <row r="4340" customFormat="1" x14ac:dyDescent="0.35"/>
    <row r="4341" customFormat="1" x14ac:dyDescent="0.35"/>
    <row r="4342" customFormat="1" x14ac:dyDescent="0.35"/>
    <row r="4343" customFormat="1" x14ac:dyDescent="0.35"/>
    <row r="4344" customFormat="1" x14ac:dyDescent="0.35"/>
    <row r="4345" customFormat="1" x14ac:dyDescent="0.35"/>
    <row r="4346" customFormat="1" x14ac:dyDescent="0.35"/>
    <row r="4347" customFormat="1" x14ac:dyDescent="0.35"/>
    <row r="4348" customFormat="1" x14ac:dyDescent="0.35"/>
    <row r="4349" customFormat="1" x14ac:dyDescent="0.35"/>
    <row r="4350" customFormat="1" x14ac:dyDescent="0.35"/>
    <row r="4351" customFormat="1" x14ac:dyDescent="0.35"/>
    <row r="4352" customFormat="1" x14ac:dyDescent="0.35"/>
    <row r="4353" customFormat="1" x14ac:dyDescent="0.35"/>
    <row r="4354" customFormat="1" x14ac:dyDescent="0.35"/>
    <row r="4355" customFormat="1" x14ac:dyDescent="0.35"/>
    <row r="4356" customFormat="1" x14ac:dyDescent="0.35"/>
    <row r="4357" customFormat="1" x14ac:dyDescent="0.35"/>
    <row r="4358" customFormat="1" x14ac:dyDescent="0.35"/>
    <row r="4359" customFormat="1" x14ac:dyDescent="0.35"/>
    <row r="4360" customFormat="1" x14ac:dyDescent="0.35"/>
    <row r="4361" customFormat="1" x14ac:dyDescent="0.35"/>
    <row r="4362" customFormat="1" x14ac:dyDescent="0.35"/>
    <row r="4363" customFormat="1" x14ac:dyDescent="0.35"/>
    <row r="4364" customFormat="1" x14ac:dyDescent="0.35"/>
    <row r="4365" customFormat="1" x14ac:dyDescent="0.35"/>
    <row r="4366" customFormat="1" x14ac:dyDescent="0.35"/>
    <row r="4367" customFormat="1" x14ac:dyDescent="0.35"/>
    <row r="4368" customFormat="1" x14ac:dyDescent="0.35"/>
    <row r="4369" customFormat="1" x14ac:dyDescent="0.35"/>
    <row r="4370" customFormat="1" x14ac:dyDescent="0.35"/>
    <row r="4371" customFormat="1" x14ac:dyDescent="0.35"/>
    <row r="4372" customFormat="1" x14ac:dyDescent="0.35"/>
    <row r="4373" customFormat="1" x14ac:dyDescent="0.35"/>
    <row r="4374" customFormat="1" x14ac:dyDescent="0.35"/>
    <row r="4375" customFormat="1" x14ac:dyDescent="0.35"/>
    <row r="4376" customFormat="1" x14ac:dyDescent="0.35"/>
    <row r="4377" customFormat="1" x14ac:dyDescent="0.35"/>
    <row r="4378" customFormat="1" x14ac:dyDescent="0.35"/>
    <row r="4379" customFormat="1" x14ac:dyDescent="0.35"/>
    <row r="4380" customFormat="1" x14ac:dyDescent="0.35"/>
    <row r="4381" customFormat="1" x14ac:dyDescent="0.35"/>
    <row r="4382" customFormat="1" x14ac:dyDescent="0.35"/>
    <row r="4383" customFormat="1" x14ac:dyDescent="0.35"/>
    <row r="4384" customFormat="1" x14ac:dyDescent="0.35"/>
    <row r="4385" customFormat="1" x14ac:dyDescent="0.35"/>
    <row r="4386" customFormat="1" x14ac:dyDescent="0.35"/>
    <row r="4387" customFormat="1" x14ac:dyDescent="0.35"/>
    <row r="4388" customFormat="1" x14ac:dyDescent="0.35"/>
    <row r="4389" customFormat="1" x14ac:dyDescent="0.35"/>
    <row r="4390" customFormat="1" x14ac:dyDescent="0.35"/>
    <row r="4391" customFormat="1" x14ac:dyDescent="0.35"/>
    <row r="4392" customFormat="1" x14ac:dyDescent="0.35"/>
    <row r="4393" customFormat="1" x14ac:dyDescent="0.35"/>
    <row r="4394" customFormat="1" x14ac:dyDescent="0.35"/>
    <row r="4395" customFormat="1" x14ac:dyDescent="0.35"/>
    <row r="4396" customFormat="1" x14ac:dyDescent="0.35"/>
    <row r="4397" customFormat="1" x14ac:dyDescent="0.35"/>
    <row r="4398" customFormat="1" x14ac:dyDescent="0.35"/>
    <row r="4399" customFormat="1" x14ac:dyDescent="0.35"/>
    <row r="4400" customFormat="1" x14ac:dyDescent="0.35"/>
    <row r="4401" customFormat="1" x14ac:dyDescent="0.35"/>
    <row r="4402" customFormat="1" x14ac:dyDescent="0.35"/>
    <row r="4403" customFormat="1" x14ac:dyDescent="0.35"/>
    <row r="4404" customFormat="1" x14ac:dyDescent="0.35"/>
    <row r="4405" customFormat="1" x14ac:dyDescent="0.35"/>
    <row r="4406" customFormat="1" x14ac:dyDescent="0.35"/>
    <row r="4407" customFormat="1" x14ac:dyDescent="0.35"/>
    <row r="4408" customFormat="1" x14ac:dyDescent="0.35"/>
    <row r="4409" customFormat="1" x14ac:dyDescent="0.35"/>
    <row r="4410" customFormat="1" x14ac:dyDescent="0.35"/>
    <row r="4411" customFormat="1" x14ac:dyDescent="0.35"/>
    <row r="4412" customFormat="1" x14ac:dyDescent="0.35"/>
    <row r="4413" customFormat="1" x14ac:dyDescent="0.35"/>
    <row r="4414" customFormat="1" x14ac:dyDescent="0.35"/>
    <row r="4415" customFormat="1" x14ac:dyDescent="0.35"/>
    <row r="4416" customFormat="1" x14ac:dyDescent="0.35"/>
    <row r="4417" customFormat="1" x14ac:dyDescent="0.35"/>
    <row r="4418" customFormat="1" x14ac:dyDescent="0.35"/>
    <row r="4419" customFormat="1" x14ac:dyDescent="0.35"/>
    <row r="4420" customFormat="1" x14ac:dyDescent="0.35"/>
    <row r="4421" customFormat="1" x14ac:dyDescent="0.35"/>
    <row r="4422" customFormat="1" x14ac:dyDescent="0.35"/>
    <row r="4423" customFormat="1" x14ac:dyDescent="0.35"/>
    <row r="4424" customFormat="1" x14ac:dyDescent="0.35"/>
    <row r="4425" customFormat="1" x14ac:dyDescent="0.35"/>
    <row r="4426" customFormat="1" x14ac:dyDescent="0.35"/>
    <row r="4427" customFormat="1" x14ac:dyDescent="0.35"/>
    <row r="4428" customFormat="1" x14ac:dyDescent="0.35"/>
    <row r="4429" customFormat="1" x14ac:dyDescent="0.35"/>
    <row r="4430" customFormat="1" x14ac:dyDescent="0.35"/>
    <row r="4431" customFormat="1" x14ac:dyDescent="0.35"/>
    <row r="4432" customFormat="1" x14ac:dyDescent="0.35"/>
    <row r="4433" customFormat="1" x14ac:dyDescent="0.35"/>
    <row r="4434" customFormat="1" x14ac:dyDescent="0.35"/>
    <row r="4435" customFormat="1" x14ac:dyDescent="0.35"/>
    <row r="4436" customFormat="1" x14ac:dyDescent="0.35"/>
    <row r="4437" customFormat="1" x14ac:dyDescent="0.35"/>
    <row r="4438" customFormat="1" x14ac:dyDescent="0.35"/>
    <row r="4439" customFormat="1" x14ac:dyDescent="0.35"/>
    <row r="4440" customFormat="1" x14ac:dyDescent="0.35"/>
    <row r="4441" customFormat="1" x14ac:dyDescent="0.35"/>
    <row r="4442" customFormat="1" x14ac:dyDescent="0.35"/>
    <row r="4443" customFormat="1" x14ac:dyDescent="0.35"/>
    <row r="4444" customFormat="1" x14ac:dyDescent="0.35"/>
    <row r="4445" customFormat="1" x14ac:dyDescent="0.35"/>
    <row r="4446" customFormat="1" x14ac:dyDescent="0.35"/>
    <row r="4447" customFormat="1" x14ac:dyDescent="0.35"/>
    <row r="4448" customFormat="1" x14ac:dyDescent="0.35"/>
    <row r="4449" customFormat="1" x14ac:dyDescent="0.35"/>
    <row r="4450" customFormat="1" x14ac:dyDescent="0.35"/>
    <row r="4451" customFormat="1" x14ac:dyDescent="0.35"/>
    <row r="4452" customFormat="1" x14ac:dyDescent="0.35"/>
    <row r="4453" customFormat="1" x14ac:dyDescent="0.35"/>
    <row r="4454" customFormat="1" x14ac:dyDescent="0.35"/>
    <row r="4455" customFormat="1" x14ac:dyDescent="0.35"/>
    <row r="4456" customFormat="1" x14ac:dyDescent="0.35"/>
    <row r="4457" customFormat="1" x14ac:dyDescent="0.35"/>
    <row r="4458" customFormat="1" x14ac:dyDescent="0.35"/>
    <row r="4459" customFormat="1" x14ac:dyDescent="0.35"/>
    <row r="4460" customFormat="1" x14ac:dyDescent="0.35"/>
    <row r="4461" customFormat="1" x14ac:dyDescent="0.35"/>
    <row r="4462" customFormat="1" x14ac:dyDescent="0.35"/>
    <row r="4463" customFormat="1" x14ac:dyDescent="0.35"/>
    <row r="4464" customFormat="1" x14ac:dyDescent="0.35"/>
    <row r="4465" customFormat="1" x14ac:dyDescent="0.35"/>
    <row r="4466" customFormat="1" x14ac:dyDescent="0.35"/>
    <row r="4467" customFormat="1" x14ac:dyDescent="0.35"/>
    <row r="4468" customFormat="1" x14ac:dyDescent="0.35"/>
    <row r="4469" customFormat="1" x14ac:dyDescent="0.35"/>
    <row r="4470" customFormat="1" x14ac:dyDescent="0.35"/>
    <row r="4471" customFormat="1" x14ac:dyDescent="0.35"/>
    <row r="4472" customFormat="1" x14ac:dyDescent="0.35"/>
    <row r="4473" customFormat="1" x14ac:dyDescent="0.35"/>
    <row r="4474" customFormat="1" x14ac:dyDescent="0.35"/>
    <row r="4475" customFormat="1" x14ac:dyDescent="0.35"/>
    <row r="4476" customFormat="1" x14ac:dyDescent="0.35"/>
    <row r="4477" customFormat="1" x14ac:dyDescent="0.35"/>
    <row r="4478" customFormat="1" x14ac:dyDescent="0.35"/>
    <row r="4479" customFormat="1" x14ac:dyDescent="0.35"/>
    <row r="4480" customFormat="1" x14ac:dyDescent="0.35"/>
    <row r="4481" customFormat="1" x14ac:dyDescent="0.35"/>
    <row r="4482" customFormat="1" x14ac:dyDescent="0.35"/>
    <row r="4483" customFormat="1" x14ac:dyDescent="0.35"/>
    <row r="4484" customFormat="1" x14ac:dyDescent="0.35"/>
    <row r="4485" customFormat="1" x14ac:dyDescent="0.35"/>
    <row r="4486" customFormat="1" x14ac:dyDescent="0.35"/>
    <row r="4487" customFormat="1" x14ac:dyDescent="0.35"/>
    <row r="4488" customFormat="1" x14ac:dyDescent="0.35"/>
    <row r="4489" customFormat="1" x14ac:dyDescent="0.35"/>
    <row r="4490" customFormat="1" x14ac:dyDescent="0.35"/>
    <row r="4491" customFormat="1" x14ac:dyDescent="0.35"/>
    <row r="4492" customFormat="1" x14ac:dyDescent="0.35"/>
    <row r="4493" customFormat="1" x14ac:dyDescent="0.35"/>
    <row r="4494" customFormat="1" x14ac:dyDescent="0.35"/>
    <row r="4495" customFormat="1" x14ac:dyDescent="0.35"/>
    <row r="4496" customFormat="1" x14ac:dyDescent="0.35"/>
    <row r="4497" customFormat="1" x14ac:dyDescent="0.35"/>
    <row r="4498" customFormat="1" x14ac:dyDescent="0.35"/>
    <row r="4499" customFormat="1" x14ac:dyDescent="0.35"/>
    <row r="4500" customFormat="1" x14ac:dyDescent="0.35"/>
    <row r="4501" customFormat="1" x14ac:dyDescent="0.35"/>
    <row r="4502" customFormat="1" x14ac:dyDescent="0.35"/>
    <row r="4503" customFormat="1" x14ac:dyDescent="0.35"/>
    <row r="4504" customFormat="1" x14ac:dyDescent="0.35"/>
    <row r="4505" customFormat="1" x14ac:dyDescent="0.35"/>
    <row r="4506" customFormat="1" x14ac:dyDescent="0.35"/>
    <row r="4507" customFormat="1" x14ac:dyDescent="0.35"/>
    <row r="4508" customFormat="1" x14ac:dyDescent="0.35"/>
    <row r="4509" customFormat="1" x14ac:dyDescent="0.35"/>
    <row r="4510" customFormat="1" x14ac:dyDescent="0.35"/>
    <row r="4511" customFormat="1" x14ac:dyDescent="0.35"/>
    <row r="4512" customFormat="1" x14ac:dyDescent="0.35"/>
    <row r="4513" customFormat="1" x14ac:dyDescent="0.35"/>
    <row r="4514" customFormat="1" x14ac:dyDescent="0.35"/>
    <row r="4515" customFormat="1" x14ac:dyDescent="0.35"/>
    <row r="4516" customFormat="1" x14ac:dyDescent="0.35"/>
    <row r="4517" customFormat="1" x14ac:dyDescent="0.35"/>
    <row r="4518" customFormat="1" x14ac:dyDescent="0.35"/>
    <row r="4519" customFormat="1" x14ac:dyDescent="0.35"/>
    <row r="4520" customFormat="1" x14ac:dyDescent="0.35"/>
    <row r="4521" customFormat="1" x14ac:dyDescent="0.35"/>
    <row r="4522" customFormat="1" x14ac:dyDescent="0.35"/>
    <row r="4523" customFormat="1" x14ac:dyDescent="0.35"/>
    <row r="4524" customFormat="1" x14ac:dyDescent="0.35"/>
    <row r="4525" customFormat="1" x14ac:dyDescent="0.35"/>
    <row r="4526" customFormat="1" x14ac:dyDescent="0.35"/>
    <row r="4527" customFormat="1" x14ac:dyDescent="0.35"/>
    <row r="4528" customFormat="1" x14ac:dyDescent="0.35"/>
    <row r="4529" customFormat="1" x14ac:dyDescent="0.35"/>
    <row r="4530" customFormat="1" x14ac:dyDescent="0.35"/>
    <row r="4531" customFormat="1" x14ac:dyDescent="0.35"/>
    <row r="4532" customFormat="1" x14ac:dyDescent="0.35"/>
    <row r="4533" customFormat="1" x14ac:dyDescent="0.35"/>
    <row r="4534" customFormat="1" x14ac:dyDescent="0.35"/>
    <row r="4535" customFormat="1" x14ac:dyDescent="0.35"/>
    <row r="4536" customFormat="1" x14ac:dyDescent="0.35"/>
    <row r="4537" customFormat="1" x14ac:dyDescent="0.35"/>
    <row r="4538" customFormat="1" x14ac:dyDescent="0.35"/>
    <row r="4539" customFormat="1" x14ac:dyDescent="0.35"/>
    <row r="4540" customFormat="1" x14ac:dyDescent="0.35"/>
    <row r="4541" customFormat="1" x14ac:dyDescent="0.35"/>
    <row r="4542" customFormat="1" x14ac:dyDescent="0.35"/>
    <row r="4543" customFormat="1" x14ac:dyDescent="0.35"/>
    <row r="4544" customFormat="1" x14ac:dyDescent="0.35"/>
    <row r="4545" customFormat="1" x14ac:dyDescent="0.35"/>
    <row r="4546" customFormat="1" x14ac:dyDescent="0.35"/>
    <row r="4547" customFormat="1" x14ac:dyDescent="0.35"/>
    <row r="4548" customFormat="1" x14ac:dyDescent="0.35"/>
    <row r="4549" customFormat="1" x14ac:dyDescent="0.35"/>
    <row r="4550" customFormat="1" x14ac:dyDescent="0.35"/>
    <row r="4551" customFormat="1" x14ac:dyDescent="0.35"/>
    <row r="4552" customFormat="1" x14ac:dyDescent="0.35"/>
    <row r="4553" customFormat="1" x14ac:dyDescent="0.35"/>
    <row r="4554" customFormat="1" x14ac:dyDescent="0.35"/>
    <row r="4555" customFormat="1" x14ac:dyDescent="0.35"/>
    <row r="4556" customFormat="1" x14ac:dyDescent="0.35"/>
    <row r="4557" customFormat="1" x14ac:dyDescent="0.35"/>
    <row r="4558" customFormat="1" x14ac:dyDescent="0.35"/>
    <row r="4559" customFormat="1" x14ac:dyDescent="0.35"/>
    <row r="4560" customFormat="1" x14ac:dyDescent="0.35"/>
    <row r="4561" customFormat="1" x14ac:dyDescent="0.35"/>
    <row r="4562" customFormat="1" x14ac:dyDescent="0.35"/>
    <row r="4563" customFormat="1" x14ac:dyDescent="0.35"/>
    <row r="4564" customFormat="1" x14ac:dyDescent="0.35"/>
    <row r="4565" customFormat="1" x14ac:dyDescent="0.35"/>
    <row r="4566" customFormat="1" x14ac:dyDescent="0.35"/>
    <row r="4567" customFormat="1" x14ac:dyDescent="0.35"/>
    <row r="4568" customFormat="1" x14ac:dyDescent="0.35"/>
    <row r="4569" customFormat="1" x14ac:dyDescent="0.35"/>
    <row r="4570" customFormat="1" x14ac:dyDescent="0.35"/>
    <row r="4571" customFormat="1" x14ac:dyDescent="0.35"/>
    <row r="4572" customFormat="1" x14ac:dyDescent="0.35"/>
    <row r="4573" customFormat="1" x14ac:dyDescent="0.35"/>
    <row r="4574" customFormat="1" x14ac:dyDescent="0.35"/>
    <row r="4575" customFormat="1" x14ac:dyDescent="0.35"/>
    <row r="4576" customFormat="1" x14ac:dyDescent="0.35"/>
    <row r="4577" customFormat="1" x14ac:dyDescent="0.35"/>
    <row r="4578" customFormat="1" x14ac:dyDescent="0.35"/>
    <row r="4579" customFormat="1" x14ac:dyDescent="0.35"/>
    <row r="4580" customFormat="1" x14ac:dyDescent="0.35"/>
    <row r="4581" customFormat="1" x14ac:dyDescent="0.35"/>
    <row r="4582" customFormat="1" x14ac:dyDescent="0.35"/>
    <row r="4583" customFormat="1" x14ac:dyDescent="0.35"/>
    <row r="4584" customFormat="1" x14ac:dyDescent="0.35"/>
    <row r="4585" customFormat="1" x14ac:dyDescent="0.35"/>
    <row r="4586" customFormat="1" x14ac:dyDescent="0.35"/>
    <row r="4587" customFormat="1" x14ac:dyDescent="0.35"/>
    <row r="4588" customFormat="1" x14ac:dyDescent="0.35"/>
    <row r="4589" customFormat="1" x14ac:dyDescent="0.35"/>
    <row r="4590" customFormat="1" x14ac:dyDescent="0.35"/>
    <row r="4591" customFormat="1" x14ac:dyDescent="0.35"/>
    <row r="4592" customFormat="1" x14ac:dyDescent="0.35"/>
    <row r="4593" customFormat="1" x14ac:dyDescent="0.35"/>
    <row r="4594" customFormat="1" x14ac:dyDescent="0.35"/>
    <row r="4595" customFormat="1" x14ac:dyDescent="0.35"/>
    <row r="4596" customFormat="1" x14ac:dyDescent="0.35"/>
    <row r="4597" customFormat="1" x14ac:dyDescent="0.35"/>
    <row r="4598" customFormat="1" x14ac:dyDescent="0.35"/>
    <row r="4599" customFormat="1" x14ac:dyDescent="0.35"/>
    <row r="4600" customFormat="1" x14ac:dyDescent="0.35"/>
    <row r="4601" customFormat="1" x14ac:dyDescent="0.35"/>
    <row r="4602" customFormat="1" x14ac:dyDescent="0.35"/>
    <row r="4603" customFormat="1" x14ac:dyDescent="0.35"/>
    <row r="4604" customFormat="1" x14ac:dyDescent="0.35"/>
    <row r="4605" customFormat="1" x14ac:dyDescent="0.35"/>
    <row r="4606" customFormat="1" x14ac:dyDescent="0.35"/>
    <row r="4607" customFormat="1" x14ac:dyDescent="0.35"/>
    <row r="4608" customFormat="1" x14ac:dyDescent="0.35"/>
    <row r="4609" customFormat="1" x14ac:dyDescent="0.35"/>
    <row r="4610" customFormat="1" x14ac:dyDescent="0.35"/>
    <row r="4611" customFormat="1" x14ac:dyDescent="0.35"/>
    <row r="4612" customFormat="1" x14ac:dyDescent="0.35"/>
    <row r="4613" customFormat="1" x14ac:dyDescent="0.35"/>
    <row r="4614" customFormat="1" x14ac:dyDescent="0.35"/>
    <row r="4615" customFormat="1" x14ac:dyDescent="0.35"/>
    <row r="4616" customFormat="1" x14ac:dyDescent="0.35"/>
    <row r="4617" customFormat="1" x14ac:dyDescent="0.35"/>
    <row r="4618" customFormat="1" x14ac:dyDescent="0.35"/>
    <row r="4619" customFormat="1" x14ac:dyDescent="0.35"/>
    <row r="4620" customFormat="1" x14ac:dyDescent="0.35"/>
    <row r="4621" customFormat="1" x14ac:dyDescent="0.35"/>
    <row r="4622" customFormat="1" x14ac:dyDescent="0.35"/>
    <row r="4623" customFormat="1" x14ac:dyDescent="0.35"/>
    <row r="4624" customFormat="1" x14ac:dyDescent="0.35"/>
    <row r="4625" customFormat="1" x14ac:dyDescent="0.35"/>
    <row r="4626" customFormat="1" x14ac:dyDescent="0.35"/>
    <row r="4627" customFormat="1" x14ac:dyDescent="0.35"/>
    <row r="4628" customFormat="1" x14ac:dyDescent="0.35"/>
    <row r="4629" customFormat="1" x14ac:dyDescent="0.35"/>
    <row r="4630" customFormat="1" x14ac:dyDescent="0.35"/>
    <row r="4631" customFormat="1" x14ac:dyDescent="0.35"/>
    <row r="4632" customFormat="1" x14ac:dyDescent="0.35"/>
    <row r="4633" customFormat="1" x14ac:dyDescent="0.35"/>
    <row r="4634" customFormat="1" x14ac:dyDescent="0.35"/>
    <row r="4635" customFormat="1" x14ac:dyDescent="0.35"/>
    <row r="4636" customFormat="1" x14ac:dyDescent="0.35"/>
    <row r="4637" customFormat="1" x14ac:dyDescent="0.35"/>
    <row r="4638" customFormat="1" x14ac:dyDescent="0.35"/>
    <row r="4639" customFormat="1" x14ac:dyDescent="0.35"/>
    <row r="4640" customFormat="1" x14ac:dyDescent="0.35"/>
    <row r="4641" customFormat="1" x14ac:dyDescent="0.35"/>
    <row r="4642" customFormat="1" x14ac:dyDescent="0.35"/>
    <row r="4643" customFormat="1" x14ac:dyDescent="0.35"/>
    <row r="4644" customFormat="1" x14ac:dyDescent="0.35"/>
    <row r="4645" customFormat="1" x14ac:dyDescent="0.35"/>
    <row r="4646" customFormat="1" x14ac:dyDescent="0.35"/>
    <row r="4647" customFormat="1" x14ac:dyDescent="0.35"/>
    <row r="4648" customFormat="1" x14ac:dyDescent="0.35"/>
    <row r="4649" customFormat="1" x14ac:dyDescent="0.35"/>
    <row r="4650" customFormat="1" x14ac:dyDescent="0.35"/>
    <row r="4651" customFormat="1" x14ac:dyDescent="0.35"/>
    <row r="4652" customFormat="1" x14ac:dyDescent="0.35"/>
    <row r="4653" customFormat="1" x14ac:dyDescent="0.35"/>
    <row r="4654" customFormat="1" x14ac:dyDescent="0.35"/>
    <row r="4655" customFormat="1" x14ac:dyDescent="0.35"/>
    <row r="4656" customFormat="1" x14ac:dyDescent="0.35"/>
    <row r="4657" customFormat="1" x14ac:dyDescent="0.35"/>
    <row r="4658" customFormat="1" x14ac:dyDescent="0.35"/>
    <row r="4659" customFormat="1" x14ac:dyDescent="0.35"/>
    <row r="4660" customFormat="1" x14ac:dyDescent="0.35"/>
    <row r="4661" customFormat="1" x14ac:dyDescent="0.35"/>
    <row r="4662" customFormat="1" x14ac:dyDescent="0.35"/>
    <row r="4663" customFormat="1" x14ac:dyDescent="0.35"/>
    <row r="4664" customFormat="1" x14ac:dyDescent="0.35"/>
    <row r="4665" customFormat="1" x14ac:dyDescent="0.35"/>
    <row r="4666" customFormat="1" x14ac:dyDescent="0.35"/>
    <row r="4667" customFormat="1" x14ac:dyDescent="0.35"/>
    <row r="4668" customFormat="1" x14ac:dyDescent="0.35"/>
    <row r="4669" customFormat="1" x14ac:dyDescent="0.35"/>
    <row r="4670" customFormat="1" x14ac:dyDescent="0.35"/>
    <row r="4671" customFormat="1" x14ac:dyDescent="0.35"/>
    <row r="4672" customFormat="1" x14ac:dyDescent="0.35"/>
    <row r="4673" customFormat="1" x14ac:dyDescent="0.35"/>
    <row r="4674" customFormat="1" x14ac:dyDescent="0.35"/>
    <row r="4675" customFormat="1" x14ac:dyDescent="0.35"/>
    <row r="4676" customFormat="1" x14ac:dyDescent="0.35"/>
    <row r="4677" customFormat="1" x14ac:dyDescent="0.35"/>
    <row r="4678" customFormat="1" x14ac:dyDescent="0.35"/>
    <row r="4679" customFormat="1" x14ac:dyDescent="0.35"/>
    <row r="4680" customFormat="1" x14ac:dyDescent="0.35"/>
    <row r="4681" customFormat="1" x14ac:dyDescent="0.35"/>
    <row r="4682" customFormat="1" x14ac:dyDescent="0.35"/>
    <row r="4683" customFormat="1" x14ac:dyDescent="0.35"/>
    <row r="4684" customFormat="1" x14ac:dyDescent="0.35"/>
    <row r="4685" customFormat="1" x14ac:dyDescent="0.35"/>
    <row r="4686" customFormat="1" x14ac:dyDescent="0.35"/>
    <row r="4687" customFormat="1" x14ac:dyDescent="0.35"/>
    <row r="4688" customFormat="1" x14ac:dyDescent="0.35"/>
    <row r="4689" customFormat="1" x14ac:dyDescent="0.35"/>
    <row r="4690" customFormat="1" x14ac:dyDescent="0.35"/>
    <row r="4691" customFormat="1" x14ac:dyDescent="0.35"/>
    <row r="4692" customFormat="1" x14ac:dyDescent="0.35"/>
    <row r="4693" customFormat="1" x14ac:dyDescent="0.35"/>
    <row r="4694" customFormat="1" x14ac:dyDescent="0.35"/>
    <row r="4695" customFormat="1" x14ac:dyDescent="0.35"/>
    <row r="4696" customFormat="1" x14ac:dyDescent="0.35"/>
    <row r="4697" customFormat="1" x14ac:dyDescent="0.35"/>
    <row r="4698" customFormat="1" x14ac:dyDescent="0.35"/>
    <row r="4699" customFormat="1" x14ac:dyDescent="0.35"/>
    <row r="4700" customFormat="1" x14ac:dyDescent="0.35"/>
    <row r="4701" customFormat="1" x14ac:dyDescent="0.35"/>
    <row r="4702" customFormat="1" x14ac:dyDescent="0.35"/>
    <row r="4703" customFormat="1" x14ac:dyDescent="0.35"/>
    <row r="4704" customFormat="1" x14ac:dyDescent="0.35"/>
    <row r="4705" customFormat="1" x14ac:dyDescent="0.35"/>
    <row r="4706" customFormat="1" x14ac:dyDescent="0.35"/>
    <row r="4707" customFormat="1" x14ac:dyDescent="0.35"/>
    <row r="4708" customFormat="1" x14ac:dyDescent="0.35"/>
    <row r="4709" customFormat="1" x14ac:dyDescent="0.35"/>
    <row r="4710" customFormat="1" x14ac:dyDescent="0.35"/>
    <row r="4711" customFormat="1" x14ac:dyDescent="0.35"/>
    <row r="4712" customFormat="1" x14ac:dyDescent="0.35"/>
    <row r="4713" customFormat="1" x14ac:dyDescent="0.35"/>
    <row r="4714" customFormat="1" x14ac:dyDescent="0.35"/>
    <row r="4715" customFormat="1" x14ac:dyDescent="0.35"/>
    <row r="4716" customFormat="1" x14ac:dyDescent="0.35"/>
    <row r="4717" customFormat="1" x14ac:dyDescent="0.35"/>
    <row r="4718" customFormat="1" x14ac:dyDescent="0.35"/>
    <row r="4719" customFormat="1" x14ac:dyDescent="0.35"/>
    <row r="4720" customFormat="1" x14ac:dyDescent="0.35"/>
    <row r="4721" customFormat="1" x14ac:dyDescent="0.35"/>
    <row r="4722" customFormat="1" x14ac:dyDescent="0.35"/>
    <row r="4723" customFormat="1" x14ac:dyDescent="0.35"/>
    <row r="4724" customFormat="1" x14ac:dyDescent="0.35"/>
    <row r="4725" customFormat="1" x14ac:dyDescent="0.35"/>
    <row r="4726" customFormat="1" x14ac:dyDescent="0.35"/>
    <row r="4727" customFormat="1" x14ac:dyDescent="0.35"/>
    <row r="4728" customFormat="1" x14ac:dyDescent="0.35"/>
    <row r="4729" customFormat="1" x14ac:dyDescent="0.35"/>
    <row r="4730" customFormat="1" x14ac:dyDescent="0.35"/>
    <row r="4731" customFormat="1" x14ac:dyDescent="0.35"/>
    <row r="4732" customFormat="1" x14ac:dyDescent="0.35"/>
    <row r="4733" customFormat="1" x14ac:dyDescent="0.35"/>
    <row r="4734" customFormat="1" x14ac:dyDescent="0.35"/>
    <row r="4735" customFormat="1" x14ac:dyDescent="0.35"/>
    <row r="4736" customFormat="1" x14ac:dyDescent="0.35"/>
    <row r="4737" customFormat="1" x14ac:dyDescent="0.35"/>
    <row r="4738" customFormat="1" x14ac:dyDescent="0.35"/>
    <row r="4739" customFormat="1" x14ac:dyDescent="0.35"/>
    <row r="4740" customFormat="1" x14ac:dyDescent="0.35"/>
    <row r="4741" customFormat="1" x14ac:dyDescent="0.35"/>
    <row r="4742" customFormat="1" x14ac:dyDescent="0.35"/>
    <row r="4743" customFormat="1" x14ac:dyDescent="0.35"/>
    <row r="4744" customFormat="1" x14ac:dyDescent="0.35"/>
    <row r="4745" customFormat="1" x14ac:dyDescent="0.35"/>
    <row r="4746" customFormat="1" x14ac:dyDescent="0.35"/>
    <row r="4747" customFormat="1" x14ac:dyDescent="0.35"/>
    <row r="4748" customFormat="1" x14ac:dyDescent="0.35"/>
    <row r="4749" customFormat="1" x14ac:dyDescent="0.35"/>
    <row r="4750" customFormat="1" x14ac:dyDescent="0.35"/>
    <row r="4751" customFormat="1" x14ac:dyDescent="0.35"/>
    <row r="4752" customFormat="1" x14ac:dyDescent="0.35"/>
    <row r="4753" customFormat="1" x14ac:dyDescent="0.35"/>
    <row r="4754" customFormat="1" x14ac:dyDescent="0.35"/>
    <row r="4755" customFormat="1" x14ac:dyDescent="0.35"/>
    <row r="4756" customFormat="1" x14ac:dyDescent="0.35"/>
    <row r="4757" customFormat="1" x14ac:dyDescent="0.35"/>
    <row r="4758" customFormat="1" x14ac:dyDescent="0.35"/>
    <row r="4759" customFormat="1" x14ac:dyDescent="0.35"/>
    <row r="4760" customFormat="1" x14ac:dyDescent="0.35"/>
    <row r="4761" customFormat="1" x14ac:dyDescent="0.35"/>
    <row r="4762" customFormat="1" x14ac:dyDescent="0.35"/>
    <row r="4763" customFormat="1" x14ac:dyDescent="0.35"/>
    <row r="4764" customFormat="1" x14ac:dyDescent="0.35"/>
    <row r="4765" customFormat="1" x14ac:dyDescent="0.35"/>
    <row r="4766" customFormat="1" x14ac:dyDescent="0.35"/>
    <row r="4767" customFormat="1" x14ac:dyDescent="0.35"/>
    <row r="4768" customFormat="1" x14ac:dyDescent="0.35"/>
    <row r="4769" customFormat="1" x14ac:dyDescent="0.35"/>
    <row r="4770" customFormat="1" x14ac:dyDescent="0.35"/>
    <row r="4771" customFormat="1" x14ac:dyDescent="0.35"/>
    <row r="4772" customFormat="1" x14ac:dyDescent="0.35"/>
    <row r="4773" customFormat="1" x14ac:dyDescent="0.35"/>
    <row r="4774" customFormat="1" x14ac:dyDescent="0.35"/>
    <row r="4775" customFormat="1" x14ac:dyDescent="0.35"/>
    <row r="4776" customFormat="1" x14ac:dyDescent="0.35"/>
    <row r="4777" customFormat="1" x14ac:dyDescent="0.35"/>
    <row r="4778" customFormat="1" x14ac:dyDescent="0.35"/>
    <row r="4779" customFormat="1" x14ac:dyDescent="0.35"/>
    <row r="4780" customFormat="1" x14ac:dyDescent="0.35"/>
    <row r="4781" customFormat="1" x14ac:dyDescent="0.35"/>
    <row r="4782" customFormat="1" x14ac:dyDescent="0.35"/>
    <row r="4783" customFormat="1" x14ac:dyDescent="0.35"/>
    <row r="4784" customFormat="1" x14ac:dyDescent="0.35"/>
    <row r="4785" customFormat="1" x14ac:dyDescent="0.35"/>
    <row r="4786" customFormat="1" x14ac:dyDescent="0.35"/>
    <row r="4787" customFormat="1" x14ac:dyDescent="0.35"/>
    <row r="4788" customFormat="1" x14ac:dyDescent="0.35"/>
    <row r="4789" customFormat="1" x14ac:dyDescent="0.35"/>
    <row r="4790" customFormat="1" x14ac:dyDescent="0.35"/>
    <row r="4791" customFormat="1" x14ac:dyDescent="0.35"/>
    <row r="4792" customFormat="1" x14ac:dyDescent="0.35"/>
    <row r="4793" customFormat="1" x14ac:dyDescent="0.35"/>
    <row r="4794" customFormat="1" x14ac:dyDescent="0.35"/>
    <row r="4795" customFormat="1" x14ac:dyDescent="0.35"/>
    <row r="4796" customFormat="1" x14ac:dyDescent="0.35"/>
    <row r="4797" customFormat="1" x14ac:dyDescent="0.35"/>
    <row r="4798" customFormat="1" x14ac:dyDescent="0.35"/>
    <row r="4799" customFormat="1" x14ac:dyDescent="0.35"/>
    <row r="4800" customFormat="1" x14ac:dyDescent="0.35"/>
    <row r="4801" customFormat="1" x14ac:dyDescent="0.35"/>
    <row r="4802" customFormat="1" x14ac:dyDescent="0.35"/>
    <row r="4803" customFormat="1" x14ac:dyDescent="0.35"/>
    <row r="4804" customFormat="1" x14ac:dyDescent="0.35"/>
    <row r="4805" customFormat="1" x14ac:dyDescent="0.35"/>
    <row r="4806" customFormat="1" x14ac:dyDescent="0.35"/>
    <row r="4807" customFormat="1" x14ac:dyDescent="0.35"/>
    <row r="4808" customFormat="1" x14ac:dyDescent="0.35"/>
    <row r="4809" customFormat="1" x14ac:dyDescent="0.35"/>
    <row r="4810" customFormat="1" x14ac:dyDescent="0.35"/>
    <row r="4811" customFormat="1" x14ac:dyDescent="0.35"/>
    <row r="4812" customFormat="1" x14ac:dyDescent="0.35"/>
    <row r="4813" customFormat="1" x14ac:dyDescent="0.35"/>
    <row r="4814" customFormat="1" x14ac:dyDescent="0.35"/>
    <row r="4815" customFormat="1" x14ac:dyDescent="0.35"/>
    <row r="4816" customFormat="1" x14ac:dyDescent="0.35"/>
    <row r="4817" customFormat="1" x14ac:dyDescent="0.35"/>
    <row r="4818" customFormat="1" x14ac:dyDescent="0.35"/>
    <row r="4819" customFormat="1" x14ac:dyDescent="0.35"/>
    <row r="4820" customFormat="1" x14ac:dyDescent="0.35"/>
    <row r="4821" customFormat="1" x14ac:dyDescent="0.35"/>
    <row r="4822" customFormat="1" x14ac:dyDescent="0.35"/>
    <row r="4823" customFormat="1" x14ac:dyDescent="0.35"/>
    <row r="4824" customFormat="1" x14ac:dyDescent="0.35"/>
    <row r="4825" customFormat="1" x14ac:dyDescent="0.35"/>
    <row r="4826" customFormat="1" x14ac:dyDescent="0.35"/>
    <row r="4827" customFormat="1" x14ac:dyDescent="0.35"/>
    <row r="4828" customFormat="1" x14ac:dyDescent="0.35"/>
    <row r="4829" customFormat="1" x14ac:dyDescent="0.35"/>
    <row r="4830" customFormat="1" x14ac:dyDescent="0.35"/>
    <row r="4831" customFormat="1" x14ac:dyDescent="0.35"/>
    <row r="4832" customFormat="1" x14ac:dyDescent="0.35"/>
    <row r="4833" customFormat="1" x14ac:dyDescent="0.35"/>
    <row r="4834" customFormat="1" x14ac:dyDescent="0.35"/>
    <row r="4835" customFormat="1" x14ac:dyDescent="0.35"/>
    <row r="4836" customFormat="1" x14ac:dyDescent="0.35"/>
    <row r="4837" customFormat="1" x14ac:dyDescent="0.35"/>
    <row r="4838" customFormat="1" x14ac:dyDescent="0.35"/>
    <row r="4839" customFormat="1" x14ac:dyDescent="0.35"/>
    <row r="4840" customFormat="1" x14ac:dyDescent="0.35"/>
    <row r="4841" customFormat="1" x14ac:dyDescent="0.35"/>
    <row r="4842" customFormat="1" x14ac:dyDescent="0.35"/>
    <row r="4843" customFormat="1" x14ac:dyDescent="0.35"/>
    <row r="4844" customFormat="1" x14ac:dyDescent="0.35"/>
    <row r="4845" customFormat="1" x14ac:dyDescent="0.35"/>
    <row r="4846" customFormat="1" x14ac:dyDescent="0.35"/>
    <row r="4847" customFormat="1" x14ac:dyDescent="0.35"/>
    <row r="4848" customFormat="1" x14ac:dyDescent="0.35"/>
    <row r="4849" customFormat="1" x14ac:dyDescent="0.35"/>
    <row r="4850" customFormat="1" x14ac:dyDescent="0.35"/>
    <row r="4851" customFormat="1" x14ac:dyDescent="0.35"/>
    <row r="4852" customFormat="1" x14ac:dyDescent="0.35"/>
    <row r="4853" customFormat="1" x14ac:dyDescent="0.35"/>
    <row r="4854" customFormat="1" x14ac:dyDescent="0.35"/>
    <row r="4855" customFormat="1" x14ac:dyDescent="0.35"/>
    <row r="4856" customFormat="1" x14ac:dyDescent="0.35"/>
    <row r="4857" customFormat="1" x14ac:dyDescent="0.35"/>
    <row r="4858" customFormat="1" x14ac:dyDescent="0.35"/>
    <row r="4859" customFormat="1" x14ac:dyDescent="0.35"/>
    <row r="4860" customFormat="1" x14ac:dyDescent="0.35"/>
    <row r="4861" customFormat="1" x14ac:dyDescent="0.35"/>
    <row r="4862" customFormat="1" x14ac:dyDescent="0.35"/>
    <row r="4863" customFormat="1" x14ac:dyDescent="0.35"/>
    <row r="4864" customFormat="1" x14ac:dyDescent="0.35"/>
    <row r="4865" customFormat="1" x14ac:dyDescent="0.35"/>
    <row r="4866" customFormat="1" x14ac:dyDescent="0.35"/>
    <row r="4867" customFormat="1" x14ac:dyDescent="0.35"/>
    <row r="4868" customFormat="1" x14ac:dyDescent="0.35"/>
    <row r="4869" customFormat="1" x14ac:dyDescent="0.35"/>
    <row r="4870" customFormat="1" x14ac:dyDescent="0.35"/>
    <row r="4871" customFormat="1" x14ac:dyDescent="0.35"/>
    <row r="4872" customFormat="1" x14ac:dyDescent="0.35"/>
    <row r="4873" customFormat="1" x14ac:dyDescent="0.35"/>
    <row r="4874" customFormat="1" x14ac:dyDescent="0.35"/>
    <row r="4875" customFormat="1" x14ac:dyDescent="0.35"/>
    <row r="4876" customFormat="1" x14ac:dyDescent="0.35"/>
    <row r="4877" customFormat="1" x14ac:dyDescent="0.35"/>
    <row r="4878" customFormat="1" x14ac:dyDescent="0.35"/>
    <row r="4879" customFormat="1" x14ac:dyDescent="0.35"/>
    <row r="4880" customFormat="1" x14ac:dyDescent="0.35"/>
    <row r="4881" customFormat="1" x14ac:dyDescent="0.35"/>
    <row r="4882" customFormat="1" x14ac:dyDescent="0.35"/>
    <row r="4883" customFormat="1" x14ac:dyDescent="0.35"/>
    <row r="4884" customFormat="1" x14ac:dyDescent="0.35"/>
    <row r="4885" customFormat="1" x14ac:dyDescent="0.35"/>
    <row r="4886" customFormat="1" x14ac:dyDescent="0.35"/>
    <row r="4887" customFormat="1" x14ac:dyDescent="0.35"/>
    <row r="4888" customFormat="1" x14ac:dyDescent="0.35"/>
    <row r="4889" customFormat="1" x14ac:dyDescent="0.35"/>
    <row r="4890" customFormat="1" x14ac:dyDescent="0.35"/>
    <row r="4891" customFormat="1" x14ac:dyDescent="0.35"/>
    <row r="4892" customFormat="1" x14ac:dyDescent="0.35"/>
    <row r="4893" customFormat="1" x14ac:dyDescent="0.35"/>
    <row r="4894" customFormat="1" x14ac:dyDescent="0.35"/>
    <row r="4895" customFormat="1" x14ac:dyDescent="0.35"/>
    <row r="4896" customFormat="1" x14ac:dyDescent="0.35"/>
    <row r="4897" customFormat="1" x14ac:dyDescent="0.35"/>
    <row r="4898" customFormat="1" x14ac:dyDescent="0.35"/>
    <row r="4899" customFormat="1" x14ac:dyDescent="0.35"/>
    <row r="4900" customFormat="1" x14ac:dyDescent="0.35"/>
    <row r="4901" customFormat="1" x14ac:dyDescent="0.35"/>
    <row r="4902" customFormat="1" x14ac:dyDescent="0.35"/>
    <row r="4903" customFormat="1" x14ac:dyDescent="0.35"/>
    <row r="4904" customFormat="1" x14ac:dyDescent="0.35"/>
    <row r="4905" customFormat="1" x14ac:dyDescent="0.35"/>
    <row r="4906" customFormat="1" x14ac:dyDescent="0.35"/>
    <row r="4907" customFormat="1" x14ac:dyDescent="0.35"/>
    <row r="4908" customFormat="1" x14ac:dyDescent="0.35"/>
    <row r="4909" customFormat="1" x14ac:dyDescent="0.35"/>
    <row r="4910" customFormat="1" x14ac:dyDescent="0.35"/>
    <row r="4911" customFormat="1" x14ac:dyDescent="0.35"/>
    <row r="4912" customFormat="1" x14ac:dyDescent="0.35"/>
    <row r="4913" customFormat="1" x14ac:dyDescent="0.35"/>
    <row r="4914" customFormat="1" x14ac:dyDescent="0.35"/>
    <row r="4915" customFormat="1" x14ac:dyDescent="0.35"/>
    <row r="4916" customFormat="1" x14ac:dyDescent="0.35"/>
    <row r="4917" customFormat="1" x14ac:dyDescent="0.35"/>
    <row r="4918" customFormat="1" x14ac:dyDescent="0.35"/>
    <row r="4919" customFormat="1" x14ac:dyDescent="0.35"/>
    <row r="4920" customFormat="1" x14ac:dyDescent="0.35"/>
    <row r="4921" customFormat="1" x14ac:dyDescent="0.35"/>
    <row r="4922" customFormat="1" x14ac:dyDescent="0.35"/>
    <row r="4923" customFormat="1" x14ac:dyDescent="0.35"/>
    <row r="4924" customFormat="1" x14ac:dyDescent="0.35"/>
    <row r="4925" customFormat="1" x14ac:dyDescent="0.35"/>
    <row r="4926" customFormat="1" x14ac:dyDescent="0.35"/>
    <row r="4927" customFormat="1" x14ac:dyDescent="0.35"/>
    <row r="4928" customFormat="1" x14ac:dyDescent="0.35"/>
    <row r="4929" customFormat="1" x14ac:dyDescent="0.35"/>
    <row r="4930" customFormat="1" x14ac:dyDescent="0.35"/>
    <row r="4931" customFormat="1" x14ac:dyDescent="0.35"/>
    <row r="4932" customFormat="1" x14ac:dyDescent="0.35"/>
    <row r="4933" customFormat="1" x14ac:dyDescent="0.35"/>
    <row r="4934" customFormat="1" x14ac:dyDescent="0.35"/>
    <row r="4935" customFormat="1" x14ac:dyDescent="0.35"/>
    <row r="4936" customFormat="1" x14ac:dyDescent="0.35"/>
    <row r="4937" customFormat="1" x14ac:dyDescent="0.35"/>
    <row r="4938" customFormat="1" x14ac:dyDescent="0.35"/>
    <row r="4939" customFormat="1" x14ac:dyDescent="0.35"/>
    <row r="4940" customFormat="1" x14ac:dyDescent="0.35"/>
    <row r="4941" customFormat="1" x14ac:dyDescent="0.35"/>
    <row r="4942" customFormat="1" x14ac:dyDescent="0.35"/>
    <row r="4943" customFormat="1" x14ac:dyDescent="0.35"/>
    <row r="4944" customFormat="1" x14ac:dyDescent="0.35"/>
    <row r="4945" customFormat="1" x14ac:dyDescent="0.35"/>
    <row r="4946" customFormat="1" x14ac:dyDescent="0.35"/>
    <row r="4947" customFormat="1" x14ac:dyDescent="0.35"/>
    <row r="4948" customFormat="1" x14ac:dyDescent="0.35"/>
    <row r="4949" customFormat="1" x14ac:dyDescent="0.35"/>
    <row r="4950" customFormat="1" x14ac:dyDescent="0.35"/>
    <row r="4951" customFormat="1" x14ac:dyDescent="0.35"/>
    <row r="4952" customFormat="1" x14ac:dyDescent="0.35"/>
    <row r="4953" customFormat="1" x14ac:dyDescent="0.35"/>
    <row r="4954" customFormat="1" x14ac:dyDescent="0.35"/>
    <row r="4955" customFormat="1" x14ac:dyDescent="0.35"/>
    <row r="4956" customFormat="1" x14ac:dyDescent="0.35"/>
    <row r="4957" customFormat="1" x14ac:dyDescent="0.35"/>
    <row r="4958" customFormat="1" x14ac:dyDescent="0.35"/>
    <row r="4959" customFormat="1" x14ac:dyDescent="0.35"/>
    <row r="4960" customFormat="1" x14ac:dyDescent="0.35"/>
    <row r="4961" customFormat="1" x14ac:dyDescent="0.35"/>
    <row r="4962" customFormat="1" x14ac:dyDescent="0.35"/>
    <row r="4963" customFormat="1" x14ac:dyDescent="0.35"/>
    <row r="4964" customFormat="1" x14ac:dyDescent="0.35"/>
    <row r="4965" customFormat="1" x14ac:dyDescent="0.35"/>
    <row r="4966" customFormat="1" x14ac:dyDescent="0.35"/>
    <row r="4967" customFormat="1" x14ac:dyDescent="0.35"/>
    <row r="4968" customFormat="1" x14ac:dyDescent="0.35"/>
    <row r="4969" customFormat="1" x14ac:dyDescent="0.35"/>
    <row r="4970" customFormat="1" x14ac:dyDescent="0.35"/>
    <row r="4971" customFormat="1" x14ac:dyDescent="0.35"/>
    <row r="4972" customFormat="1" x14ac:dyDescent="0.35"/>
    <row r="4973" customFormat="1" x14ac:dyDescent="0.35"/>
    <row r="4974" customFormat="1" x14ac:dyDescent="0.35"/>
    <row r="4975" customFormat="1" x14ac:dyDescent="0.35"/>
    <row r="4976" customFormat="1" x14ac:dyDescent="0.35"/>
    <row r="4977" customFormat="1" x14ac:dyDescent="0.35"/>
    <row r="4978" customFormat="1" x14ac:dyDescent="0.35"/>
    <row r="4979" customFormat="1" x14ac:dyDescent="0.35"/>
    <row r="4980" customFormat="1" x14ac:dyDescent="0.35"/>
    <row r="4981" customFormat="1" x14ac:dyDescent="0.35"/>
    <row r="4982" customFormat="1" x14ac:dyDescent="0.35"/>
    <row r="4983" customFormat="1" x14ac:dyDescent="0.35"/>
    <row r="4984" customFormat="1" x14ac:dyDescent="0.35"/>
    <row r="4985" customFormat="1" x14ac:dyDescent="0.35"/>
    <row r="4986" customFormat="1" x14ac:dyDescent="0.35"/>
    <row r="4987" customFormat="1" x14ac:dyDescent="0.35"/>
    <row r="4988" customFormat="1" x14ac:dyDescent="0.35"/>
    <row r="4989" customFormat="1" x14ac:dyDescent="0.35"/>
    <row r="4990" customFormat="1" x14ac:dyDescent="0.35"/>
    <row r="4991" customFormat="1" x14ac:dyDescent="0.35"/>
    <row r="4992" customFormat="1" x14ac:dyDescent="0.35"/>
    <row r="4993" customFormat="1" x14ac:dyDescent="0.35"/>
    <row r="4994" customFormat="1" x14ac:dyDescent="0.35"/>
    <row r="4995" customFormat="1" x14ac:dyDescent="0.35"/>
    <row r="4996" customFormat="1" x14ac:dyDescent="0.35"/>
    <row r="4997" customFormat="1" x14ac:dyDescent="0.35"/>
    <row r="4998" customFormat="1" x14ac:dyDescent="0.35"/>
    <row r="4999" customFormat="1" x14ac:dyDescent="0.35"/>
    <row r="5000" customFormat="1" x14ac:dyDescent="0.35"/>
    <row r="5001" customFormat="1" x14ac:dyDescent="0.35"/>
    <row r="5002" customFormat="1" x14ac:dyDescent="0.35"/>
    <row r="5003" customFormat="1" x14ac:dyDescent="0.35"/>
    <row r="5004" customFormat="1" x14ac:dyDescent="0.35"/>
    <row r="5005" customFormat="1" x14ac:dyDescent="0.35"/>
    <row r="5006" customFormat="1" x14ac:dyDescent="0.35"/>
    <row r="5007" customFormat="1" x14ac:dyDescent="0.35"/>
    <row r="5008" customFormat="1" x14ac:dyDescent="0.35"/>
    <row r="5009" customFormat="1" x14ac:dyDescent="0.35"/>
    <row r="5010" customFormat="1" x14ac:dyDescent="0.35"/>
    <row r="5011" customFormat="1" x14ac:dyDescent="0.35"/>
    <row r="5012" customFormat="1" x14ac:dyDescent="0.35"/>
    <row r="5013" customFormat="1" x14ac:dyDescent="0.35"/>
    <row r="5014" customFormat="1" x14ac:dyDescent="0.35"/>
    <row r="5015" customFormat="1" x14ac:dyDescent="0.35"/>
    <row r="5016" customFormat="1" x14ac:dyDescent="0.35"/>
    <row r="5017" customFormat="1" x14ac:dyDescent="0.35"/>
    <row r="5018" customFormat="1" x14ac:dyDescent="0.35"/>
    <row r="5019" customFormat="1" x14ac:dyDescent="0.35"/>
    <row r="5020" customFormat="1" x14ac:dyDescent="0.35"/>
    <row r="5021" customFormat="1" x14ac:dyDescent="0.35"/>
    <row r="5022" customFormat="1" x14ac:dyDescent="0.35"/>
    <row r="5023" customFormat="1" x14ac:dyDescent="0.35"/>
    <row r="5024" customFormat="1" x14ac:dyDescent="0.35"/>
    <row r="5025" customFormat="1" x14ac:dyDescent="0.35"/>
    <row r="5026" customFormat="1" x14ac:dyDescent="0.35"/>
    <row r="5027" customFormat="1" x14ac:dyDescent="0.35"/>
    <row r="5028" customFormat="1" x14ac:dyDescent="0.35"/>
    <row r="5029" customFormat="1" x14ac:dyDescent="0.35"/>
    <row r="5030" customFormat="1" x14ac:dyDescent="0.35"/>
    <row r="5031" customFormat="1" x14ac:dyDescent="0.35"/>
    <row r="5032" customFormat="1" x14ac:dyDescent="0.35"/>
    <row r="5033" customFormat="1" x14ac:dyDescent="0.35"/>
    <row r="5034" customFormat="1" x14ac:dyDescent="0.35"/>
    <row r="5035" customFormat="1" x14ac:dyDescent="0.35"/>
    <row r="5036" customFormat="1" x14ac:dyDescent="0.35"/>
    <row r="5037" customFormat="1" x14ac:dyDescent="0.35"/>
    <row r="5038" customFormat="1" x14ac:dyDescent="0.35"/>
    <row r="5039" customFormat="1" x14ac:dyDescent="0.35"/>
    <row r="5040" customFormat="1" x14ac:dyDescent="0.35"/>
    <row r="5041" customFormat="1" x14ac:dyDescent="0.35"/>
    <row r="5042" customFormat="1" x14ac:dyDescent="0.35"/>
    <row r="5043" customFormat="1" x14ac:dyDescent="0.35"/>
    <row r="5044" customFormat="1" x14ac:dyDescent="0.35"/>
    <row r="5045" customFormat="1" x14ac:dyDescent="0.35"/>
    <row r="5046" customFormat="1" x14ac:dyDescent="0.35"/>
    <row r="5047" customFormat="1" x14ac:dyDescent="0.35"/>
    <row r="5048" customFormat="1" x14ac:dyDescent="0.35"/>
    <row r="5049" customFormat="1" x14ac:dyDescent="0.35"/>
    <row r="5050" customFormat="1" x14ac:dyDescent="0.35"/>
    <row r="5051" customFormat="1" x14ac:dyDescent="0.35"/>
    <row r="5052" customFormat="1" x14ac:dyDescent="0.35"/>
    <row r="5053" customFormat="1" x14ac:dyDescent="0.35"/>
    <row r="5054" customFormat="1" x14ac:dyDescent="0.35"/>
    <row r="5055" customFormat="1" x14ac:dyDescent="0.35"/>
    <row r="5056" customFormat="1" x14ac:dyDescent="0.35"/>
    <row r="5057" customFormat="1" x14ac:dyDescent="0.35"/>
    <row r="5058" customFormat="1" x14ac:dyDescent="0.35"/>
    <row r="5059" customFormat="1" x14ac:dyDescent="0.35"/>
    <row r="5060" customFormat="1" x14ac:dyDescent="0.35"/>
    <row r="5061" customFormat="1" x14ac:dyDescent="0.35"/>
    <row r="5062" customFormat="1" x14ac:dyDescent="0.35"/>
    <row r="5063" customFormat="1" x14ac:dyDescent="0.35"/>
    <row r="5064" customFormat="1" x14ac:dyDescent="0.35"/>
    <row r="5065" customFormat="1" x14ac:dyDescent="0.35"/>
    <row r="5066" customFormat="1" x14ac:dyDescent="0.35"/>
    <row r="5067" customFormat="1" x14ac:dyDescent="0.35"/>
    <row r="5068" customFormat="1" x14ac:dyDescent="0.35"/>
    <row r="5069" customFormat="1" x14ac:dyDescent="0.35"/>
    <row r="5070" customFormat="1" x14ac:dyDescent="0.35"/>
    <row r="5071" customFormat="1" x14ac:dyDescent="0.35"/>
    <row r="5072" customFormat="1" x14ac:dyDescent="0.35"/>
    <row r="5073" customFormat="1" x14ac:dyDescent="0.35"/>
    <row r="5074" customFormat="1" x14ac:dyDescent="0.35"/>
    <row r="5075" customFormat="1" x14ac:dyDescent="0.35"/>
    <row r="5076" customFormat="1" x14ac:dyDescent="0.35"/>
    <row r="5077" customFormat="1" x14ac:dyDescent="0.35"/>
    <row r="5078" customFormat="1" x14ac:dyDescent="0.35"/>
    <row r="5079" customFormat="1" x14ac:dyDescent="0.35"/>
    <row r="5080" customFormat="1" x14ac:dyDescent="0.35"/>
    <row r="5081" customFormat="1" x14ac:dyDescent="0.35"/>
    <row r="5082" customFormat="1" x14ac:dyDescent="0.35"/>
    <row r="5083" customFormat="1" x14ac:dyDescent="0.35"/>
    <row r="5084" customFormat="1" x14ac:dyDescent="0.35"/>
    <row r="5085" customFormat="1" x14ac:dyDescent="0.35"/>
    <row r="5086" customFormat="1" x14ac:dyDescent="0.35"/>
    <row r="5087" customFormat="1" x14ac:dyDescent="0.35"/>
    <row r="5088" customFormat="1" x14ac:dyDescent="0.35"/>
    <row r="5089" customFormat="1" x14ac:dyDescent="0.35"/>
    <row r="5090" customFormat="1" x14ac:dyDescent="0.35"/>
    <row r="5091" customFormat="1" x14ac:dyDescent="0.35"/>
    <row r="5092" customFormat="1" x14ac:dyDescent="0.35"/>
    <row r="5093" customFormat="1" x14ac:dyDescent="0.35"/>
    <row r="5094" customFormat="1" x14ac:dyDescent="0.35"/>
    <row r="5095" customFormat="1" x14ac:dyDescent="0.35"/>
    <row r="5096" customFormat="1" x14ac:dyDescent="0.35"/>
    <row r="5097" customFormat="1" x14ac:dyDescent="0.35"/>
    <row r="5098" customFormat="1" x14ac:dyDescent="0.35"/>
    <row r="5099" customFormat="1" x14ac:dyDescent="0.35"/>
    <row r="5100" customFormat="1" x14ac:dyDescent="0.35"/>
    <row r="5101" customFormat="1" x14ac:dyDescent="0.35"/>
    <row r="5102" customFormat="1" x14ac:dyDescent="0.35"/>
    <row r="5103" customFormat="1" x14ac:dyDescent="0.35"/>
    <row r="5104" customFormat="1" x14ac:dyDescent="0.35"/>
    <row r="5105" customFormat="1" x14ac:dyDescent="0.35"/>
    <row r="5106" customFormat="1" x14ac:dyDescent="0.35"/>
    <row r="5107" customFormat="1" x14ac:dyDescent="0.35"/>
    <row r="5108" customFormat="1" x14ac:dyDescent="0.35"/>
    <row r="5109" customFormat="1" x14ac:dyDescent="0.35"/>
    <row r="5110" customFormat="1" x14ac:dyDescent="0.35"/>
    <row r="5111" customFormat="1" x14ac:dyDescent="0.35"/>
    <row r="5112" customFormat="1" x14ac:dyDescent="0.35"/>
    <row r="5113" customFormat="1" x14ac:dyDescent="0.35"/>
    <row r="5114" customFormat="1" x14ac:dyDescent="0.35"/>
    <row r="5115" customFormat="1" x14ac:dyDescent="0.35"/>
    <row r="5116" customFormat="1" x14ac:dyDescent="0.35"/>
    <row r="5117" customFormat="1" x14ac:dyDescent="0.35"/>
    <row r="5118" customFormat="1" x14ac:dyDescent="0.35"/>
    <row r="5119" customFormat="1" x14ac:dyDescent="0.35"/>
    <row r="5120" customFormat="1" x14ac:dyDescent="0.35"/>
    <row r="5121" customFormat="1" x14ac:dyDescent="0.35"/>
    <row r="5122" customFormat="1" x14ac:dyDescent="0.35"/>
    <row r="5123" customFormat="1" x14ac:dyDescent="0.35"/>
    <row r="5124" customFormat="1" x14ac:dyDescent="0.35"/>
    <row r="5125" customFormat="1" x14ac:dyDescent="0.35"/>
    <row r="5126" customFormat="1" x14ac:dyDescent="0.35"/>
    <row r="5127" customFormat="1" x14ac:dyDescent="0.35"/>
    <row r="5128" customFormat="1" x14ac:dyDescent="0.35"/>
    <row r="5129" customFormat="1" x14ac:dyDescent="0.35"/>
    <row r="5130" customFormat="1" x14ac:dyDescent="0.35"/>
    <row r="5131" customFormat="1" x14ac:dyDescent="0.35"/>
    <row r="5132" customFormat="1" x14ac:dyDescent="0.35"/>
    <row r="5133" customFormat="1" x14ac:dyDescent="0.35"/>
    <row r="5134" customFormat="1" x14ac:dyDescent="0.35"/>
    <row r="5135" customFormat="1" x14ac:dyDescent="0.35"/>
    <row r="5136" customFormat="1" x14ac:dyDescent="0.35"/>
    <row r="5137" customFormat="1" x14ac:dyDescent="0.35"/>
    <row r="5138" customFormat="1" x14ac:dyDescent="0.35"/>
    <row r="5139" customFormat="1" x14ac:dyDescent="0.35"/>
    <row r="5140" customFormat="1" x14ac:dyDescent="0.35"/>
    <row r="5141" customFormat="1" x14ac:dyDescent="0.35"/>
    <row r="5142" customFormat="1" x14ac:dyDescent="0.35"/>
    <row r="5143" customFormat="1" x14ac:dyDescent="0.35"/>
    <row r="5144" customFormat="1" x14ac:dyDescent="0.35"/>
    <row r="5145" customFormat="1" x14ac:dyDescent="0.35"/>
    <row r="5146" customFormat="1" x14ac:dyDescent="0.35"/>
    <row r="5147" customFormat="1" x14ac:dyDescent="0.35"/>
    <row r="5148" customFormat="1" x14ac:dyDescent="0.35"/>
    <row r="5149" customFormat="1" x14ac:dyDescent="0.35"/>
    <row r="5150" customFormat="1" x14ac:dyDescent="0.35"/>
    <row r="5151" customFormat="1" x14ac:dyDescent="0.35"/>
    <row r="5152" customFormat="1" x14ac:dyDescent="0.35"/>
    <row r="5153" customFormat="1" x14ac:dyDescent="0.35"/>
    <row r="5154" customFormat="1" x14ac:dyDescent="0.35"/>
    <row r="5155" customFormat="1" x14ac:dyDescent="0.35"/>
    <row r="5156" customFormat="1" x14ac:dyDescent="0.35"/>
    <row r="5157" customFormat="1" x14ac:dyDescent="0.35"/>
    <row r="5158" customFormat="1" x14ac:dyDescent="0.35"/>
    <row r="5159" customFormat="1" x14ac:dyDescent="0.35"/>
    <row r="5160" customFormat="1" x14ac:dyDescent="0.35"/>
    <row r="5161" customFormat="1" x14ac:dyDescent="0.35"/>
    <row r="5162" customFormat="1" x14ac:dyDescent="0.35"/>
    <row r="5163" customFormat="1" x14ac:dyDescent="0.35"/>
    <row r="5164" customFormat="1" x14ac:dyDescent="0.35"/>
    <row r="5165" customFormat="1" x14ac:dyDescent="0.35"/>
    <row r="5166" customFormat="1" x14ac:dyDescent="0.35"/>
    <row r="5167" customFormat="1" x14ac:dyDescent="0.35"/>
    <row r="5168" customFormat="1" x14ac:dyDescent="0.35"/>
    <row r="5169" customFormat="1" x14ac:dyDescent="0.35"/>
    <row r="5170" customFormat="1" x14ac:dyDescent="0.35"/>
    <row r="5171" customFormat="1" x14ac:dyDescent="0.35"/>
    <row r="5172" customFormat="1" x14ac:dyDescent="0.35"/>
    <row r="5173" customFormat="1" x14ac:dyDescent="0.35"/>
    <row r="5174" customFormat="1" x14ac:dyDescent="0.35"/>
    <row r="5175" customFormat="1" x14ac:dyDescent="0.35"/>
    <row r="5176" customFormat="1" x14ac:dyDescent="0.35"/>
    <row r="5177" customFormat="1" x14ac:dyDescent="0.35"/>
    <row r="5178" customFormat="1" x14ac:dyDescent="0.35"/>
    <row r="5179" customFormat="1" x14ac:dyDescent="0.35"/>
    <row r="5180" customFormat="1" x14ac:dyDescent="0.35"/>
    <row r="5181" customFormat="1" x14ac:dyDescent="0.35"/>
    <row r="5182" customFormat="1" x14ac:dyDescent="0.35"/>
    <row r="5183" customFormat="1" x14ac:dyDescent="0.35"/>
    <row r="5184" customFormat="1" x14ac:dyDescent="0.35"/>
    <row r="5185" customFormat="1" x14ac:dyDescent="0.35"/>
    <row r="5186" customFormat="1" x14ac:dyDescent="0.35"/>
    <row r="5187" customFormat="1" x14ac:dyDescent="0.35"/>
    <row r="5188" customFormat="1" x14ac:dyDescent="0.35"/>
    <row r="5189" customFormat="1" x14ac:dyDescent="0.35"/>
    <row r="5190" customFormat="1" x14ac:dyDescent="0.35"/>
    <row r="5191" customFormat="1" x14ac:dyDescent="0.35"/>
    <row r="5192" customFormat="1" x14ac:dyDescent="0.35"/>
    <row r="5193" customFormat="1" x14ac:dyDescent="0.35"/>
    <row r="5194" customFormat="1" x14ac:dyDescent="0.35"/>
    <row r="5195" customFormat="1" x14ac:dyDescent="0.35"/>
    <row r="5196" customFormat="1" x14ac:dyDescent="0.35"/>
    <row r="5197" customFormat="1" x14ac:dyDescent="0.35"/>
    <row r="5198" customFormat="1" x14ac:dyDescent="0.35"/>
    <row r="5199" customFormat="1" x14ac:dyDescent="0.35"/>
    <row r="5200" customFormat="1" x14ac:dyDescent="0.35"/>
    <row r="5201" customFormat="1" x14ac:dyDescent="0.35"/>
    <row r="5202" customFormat="1" x14ac:dyDescent="0.35"/>
    <row r="5203" customFormat="1" x14ac:dyDescent="0.35"/>
    <row r="5204" customFormat="1" x14ac:dyDescent="0.35"/>
    <row r="5205" customFormat="1" x14ac:dyDescent="0.35"/>
    <row r="5206" customFormat="1" x14ac:dyDescent="0.35"/>
    <row r="5207" customFormat="1" x14ac:dyDescent="0.35"/>
    <row r="5208" customFormat="1" x14ac:dyDescent="0.35"/>
    <row r="5209" customFormat="1" x14ac:dyDescent="0.35"/>
    <row r="5210" customFormat="1" x14ac:dyDescent="0.35"/>
    <row r="5211" customFormat="1" x14ac:dyDescent="0.35"/>
    <row r="5212" customFormat="1" x14ac:dyDescent="0.35"/>
    <row r="5213" customFormat="1" x14ac:dyDescent="0.35"/>
    <row r="5214" customFormat="1" x14ac:dyDescent="0.35"/>
    <row r="5215" customFormat="1" x14ac:dyDescent="0.35"/>
    <row r="5216" customFormat="1" x14ac:dyDescent="0.35"/>
    <row r="5217" customFormat="1" x14ac:dyDescent="0.35"/>
    <row r="5218" customFormat="1" x14ac:dyDescent="0.35"/>
    <row r="5219" customFormat="1" x14ac:dyDescent="0.35"/>
    <row r="5220" customFormat="1" x14ac:dyDescent="0.35"/>
    <row r="5221" customFormat="1" x14ac:dyDescent="0.35"/>
    <row r="5222" customFormat="1" x14ac:dyDescent="0.35"/>
    <row r="5223" customFormat="1" x14ac:dyDescent="0.35"/>
    <row r="5224" customFormat="1" x14ac:dyDescent="0.35"/>
    <row r="5225" customFormat="1" x14ac:dyDescent="0.35"/>
    <row r="5226" customFormat="1" x14ac:dyDescent="0.35"/>
    <row r="5227" customFormat="1" x14ac:dyDescent="0.35"/>
    <row r="5228" customFormat="1" x14ac:dyDescent="0.35"/>
    <row r="5229" customFormat="1" x14ac:dyDescent="0.35"/>
    <row r="5230" customFormat="1" x14ac:dyDescent="0.35"/>
    <row r="5231" customFormat="1" x14ac:dyDescent="0.35"/>
    <row r="5232" customFormat="1" x14ac:dyDescent="0.35"/>
    <row r="5233" customFormat="1" x14ac:dyDescent="0.35"/>
    <row r="5234" customFormat="1" x14ac:dyDescent="0.35"/>
    <row r="5235" customFormat="1" x14ac:dyDescent="0.35"/>
    <row r="5236" customFormat="1" x14ac:dyDescent="0.35"/>
    <row r="5237" customFormat="1" x14ac:dyDescent="0.35"/>
    <row r="5238" customFormat="1" x14ac:dyDescent="0.35"/>
    <row r="5239" customFormat="1" x14ac:dyDescent="0.35"/>
    <row r="5240" customFormat="1" x14ac:dyDescent="0.35"/>
    <row r="5241" customFormat="1" x14ac:dyDescent="0.35"/>
    <row r="5242" customFormat="1" x14ac:dyDescent="0.35"/>
    <row r="5243" customFormat="1" x14ac:dyDescent="0.35"/>
    <row r="5244" customFormat="1" x14ac:dyDescent="0.35"/>
    <row r="5245" customFormat="1" x14ac:dyDescent="0.35"/>
    <row r="5246" customFormat="1" x14ac:dyDescent="0.35"/>
    <row r="5247" customFormat="1" x14ac:dyDescent="0.35"/>
    <row r="5248" customFormat="1" x14ac:dyDescent="0.35"/>
    <row r="5249" customFormat="1" x14ac:dyDescent="0.35"/>
    <row r="5250" customFormat="1" x14ac:dyDescent="0.35"/>
    <row r="5251" customFormat="1" x14ac:dyDescent="0.35"/>
    <row r="5252" customFormat="1" x14ac:dyDescent="0.35"/>
    <row r="5253" customFormat="1" x14ac:dyDescent="0.35"/>
    <row r="5254" customFormat="1" x14ac:dyDescent="0.35"/>
    <row r="5255" customFormat="1" x14ac:dyDescent="0.35"/>
    <row r="5256" customFormat="1" x14ac:dyDescent="0.35"/>
    <row r="5257" customFormat="1" x14ac:dyDescent="0.35"/>
    <row r="5258" customFormat="1" x14ac:dyDescent="0.35"/>
    <row r="5259" customFormat="1" x14ac:dyDescent="0.35"/>
    <row r="5260" customFormat="1" x14ac:dyDescent="0.35"/>
    <row r="5261" customFormat="1" x14ac:dyDescent="0.35"/>
    <row r="5262" customFormat="1" x14ac:dyDescent="0.35"/>
    <row r="5263" customFormat="1" x14ac:dyDescent="0.35"/>
    <row r="5264" customFormat="1" x14ac:dyDescent="0.35"/>
    <row r="5265" customFormat="1" x14ac:dyDescent="0.35"/>
    <row r="5266" customFormat="1" x14ac:dyDescent="0.35"/>
    <row r="5267" customFormat="1" x14ac:dyDescent="0.35"/>
    <row r="5268" customFormat="1" x14ac:dyDescent="0.35"/>
    <row r="5269" customFormat="1" x14ac:dyDescent="0.35"/>
    <row r="5270" customFormat="1" x14ac:dyDescent="0.35"/>
    <row r="5271" customFormat="1" x14ac:dyDescent="0.35"/>
    <row r="5272" customFormat="1" x14ac:dyDescent="0.35"/>
    <row r="5273" customFormat="1" x14ac:dyDescent="0.35"/>
    <row r="5274" customFormat="1" x14ac:dyDescent="0.35"/>
    <row r="5275" customFormat="1" x14ac:dyDescent="0.35"/>
    <row r="5276" customFormat="1" x14ac:dyDescent="0.35"/>
    <row r="5277" customFormat="1" x14ac:dyDescent="0.35"/>
    <row r="5278" customFormat="1" x14ac:dyDescent="0.35"/>
    <row r="5279" customFormat="1" x14ac:dyDescent="0.35"/>
    <row r="5280" customFormat="1" x14ac:dyDescent="0.35"/>
    <row r="5281" customFormat="1" x14ac:dyDescent="0.35"/>
    <row r="5282" customFormat="1" x14ac:dyDescent="0.35"/>
    <row r="5283" customFormat="1" x14ac:dyDescent="0.35"/>
    <row r="5284" customFormat="1" x14ac:dyDescent="0.35"/>
    <row r="5285" customFormat="1" x14ac:dyDescent="0.35"/>
    <row r="5286" customFormat="1" x14ac:dyDescent="0.35"/>
    <row r="5287" customFormat="1" x14ac:dyDescent="0.35"/>
    <row r="5288" customFormat="1" x14ac:dyDescent="0.35"/>
    <row r="5289" customFormat="1" x14ac:dyDescent="0.35"/>
    <row r="5290" customFormat="1" x14ac:dyDescent="0.35"/>
    <row r="5291" customFormat="1" x14ac:dyDescent="0.35"/>
    <row r="5292" customFormat="1" x14ac:dyDescent="0.35"/>
    <row r="5293" customFormat="1" x14ac:dyDescent="0.35"/>
    <row r="5294" customFormat="1" x14ac:dyDescent="0.35"/>
    <row r="5295" customFormat="1" x14ac:dyDescent="0.35"/>
    <row r="5296" customFormat="1" x14ac:dyDescent="0.35"/>
    <row r="5297" customFormat="1" x14ac:dyDescent="0.35"/>
    <row r="5298" customFormat="1" x14ac:dyDescent="0.35"/>
    <row r="5299" customFormat="1" x14ac:dyDescent="0.35"/>
    <row r="5300" customFormat="1" x14ac:dyDescent="0.35"/>
    <row r="5301" customFormat="1" x14ac:dyDescent="0.35"/>
    <row r="5302" customFormat="1" x14ac:dyDescent="0.35"/>
    <row r="5303" customFormat="1" x14ac:dyDescent="0.35"/>
    <row r="5304" customFormat="1" x14ac:dyDescent="0.35"/>
    <row r="5305" customFormat="1" x14ac:dyDescent="0.35"/>
    <row r="5306" customFormat="1" x14ac:dyDescent="0.35"/>
    <row r="5307" customFormat="1" x14ac:dyDescent="0.35"/>
    <row r="5308" customFormat="1" x14ac:dyDescent="0.35"/>
    <row r="5309" customFormat="1" x14ac:dyDescent="0.35"/>
    <row r="5310" customFormat="1" x14ac:dyDescent="0.35"/>
    <row r="5311" customFormat="1" x14ac:dyDescent="0.35"/>
    <row r="5312" customFormat="1" x14ac:dyDescent="0.35"/>
    <row r="5313" customFormat="1" x14ac:dyDescent="0.35"/>
    <row r="5314" customFormat="1" x14ac:dyDescent="0.35"/>
    <row r="5315" customFormat="1" x14ac:dyDescent="0.35"/>
    <row r="5316" customFormat="1" x14ac:dyDescent="0.35"/>
    <row r="5317" customFormat="1" x14ac:dyDescent="0.35"/>
    <row r="5318" customFormat="1" x14ac:dyDescent="0.35"/>
    <row r="5319" customFormat="1" x14ac:dyDescent="0.35"/>
    <row r="5320" customFormat="1" x14ac:dyDescent="0.35"/>
    <row r="5321" customFormat="1" x14ac:dyDescent="0.35"/>
    <row r="5322" customFormat="1" x14ac:dyDescent="0.35"/>
    <row r="5323" customFormat="1" x14ac:dyDescent="0.35"/>
    <row r="5324" customFormat="1" x14ac:dyDescent="0.35"/>
    <row r="5325" customFormat="1" x14ac:dyDescent="0.35"/>
    <row r="5326" customFormat="1" x14ac:dyDescent="0.35"/>
    <row r="5327" customFormat="1" x14ac:dyDescent="0.35"/>
    <row r="5328" customFormat="1" x14ac:dyDescent="0.35"/>
    <row r="5329" customFormat="1" x14ac:dyDescent="0.35"/>
    <row r="5330" customFormat="1" x14ac:dyDescent="0.35"/>
    <row r="5331" customFormat="1" x14ac:dyDescent="0.35"/>
    <row r="5332" customFormat="1" x14ac:dyDescent="0.35"/>
    <row r="5333" customFormat="1" x14ac:dyDescent="0.35"/>
    <row r="5334" customFormat="1" x14ac:dyDescent="0.35"/>
    <row r="5335" customFormat="1" x14ac:dyDescent="0.35"/>
    <row r="5336" customFormat="1" x14ac:dyDescent="0.35"/>
    <row r="5337" customFormat="1" x14ac:dyDescent="0.35"/>
    <row r="5338" customFormat="1" x14ac:dyDescent="0.35"/>
    <row r="5339" customFormat="1" x14ac:dyDescent="0.35"/>
    <row r="5340" customFormat="1" x14ac:dyDescent="0.35"/>
    <row r="5341" customFormat="1" x14ac:dyDescent="0.35"/>
    <row r="5342" customFormat="1" x14ac:dyDescent="0.35"/>
    <row r="5343" customFormat="1" x14ac:dyDescent="0.35"/>
    <row r="5344" customFormat="1" x14ac:dyDescent="0.35"/>
    <row r="5345" customFormat="1" x14ac:dyDescent="0.35"/>
    <row r="5346" customFormat="1" x14ac:dyDescent="0.35"/>
    <row r="5347" customFormat="1" x14ac:dyDescent="0.35"/>
    <row r="5348" customFormat="1" x14ac:dyDescent="0.35"/>
    <row r="5349" customFormat="1" x14ac:dyDescent="0.35"/>
    <row r="5350" customFormat="1" x14ac:dyDescent="0.35"/>
    <row r="5351" customFormat="1" x14ac:dyDescent="0.35"/>
    <row r="5352" customFormat="1" x14ac:dyDescent="0.35"/>
    <row r="5353" customFormat="1" x14ac:dyDescent="0.35"/>
    <row r="5354" customFormat="1" x14ac:dyDescent="0.35"/>
    <row r="5355" customFormat="1" x14ac:dyDescent="0.35"/>
    <row r="5356" customFormat="1" x14ac:dyDescent="0.35"/>
    <row r="5357" customFormat="1" x14ac:dyDescent="0.35"/>
    <row r="5358" customFormat="1" x14ac:dyDescent="0.35"/>
    <row r="5359" customFormat="1" x14ac:dyDescent="0.35"/>
    <row r="5360" customFormat="1" x14ac:dyDescent="0.35"/>
    <row r="5361" customFormat="1" x14ac:dyDescent="0.35"/>
    <row r="5362" customFormat="1" x14ac:dyDescent="0.35"/>
    <row r="5363" customFormat="1" x14ac:dyDescent="0.35"/>
    <row r="5364" customFormat="1" x14ac:dyDescent="0.35"/>
    <row r="5365" customFormat="1" x14ac:dyDescent="0.35"/>
    <row r="5366" customFormat="1" x14ac:dyDescent="0.35"/>
    <row r="5367" customFormat="1" x14ac:dyDescent="0.35"/>
    <row r="5368" customFormat="1" x14ac:dyDescent="0.35"/>
    <row r="5369" customFormat="1" x14ac:dyDescent="0.35"/>
    <row r="5370" customFormat="1" x14ac:dyDescent="0.35"/>
    <row r="5371" customFormat="1" x14ac:dyDescent="0.35"/>
    <row r="5372" customFormat="1" x14ac:dyDescent="0.35"/>
    <row r="5373" customFormat="1" x14ac:dyDescent="0.35"/>
    <row r="5374" customFormat="1" x14ac:dyDescent="0.35"/>
    <row r="5375" customFormat="1" x14ac:dyDescent="0.35"/>
    <row r="5376" customFormat="1" x14ac:dyDescent="0.35"/>
    <row r="5377" customFormat="1" x14ac:dyDescent="0.35"/>
    <row r="5378" customFormat="1" x14ac:dyDescent="0.35"/>
    <row r="5379" customFormat="1" x14ac:dyDescent="0.35"/>
    <row r="5380" customFormat="1" x14ac:dyDescent="0.35"/>
    <row r="5381" customFormat="1" x14ac:dyDescent="0.35"/>
    <row r="5382" customFormat="1" x14ac:dyDescent="0.35"/>
    <row r="5383" customFormat="1" x14ac:dyDescent="0.35"/>
    <row r="5384" customFormat="1" x14ac:dyDescent="0.35"/>
    <row r="5385" customFormat="1" x14ac:dyDescent="0.35"/>
    <row r="5386" customFormat="1" x14ac:dyDescent="0.35"/>
    <row r="5387" customFormat="1" x14ac:dyDescent="0.35"/>
    <row r="5388" customFormat="1" x14ac:dyDescent="0.35"/>
    <row r="5389" customFormat="1" x14ac:dyDescent="0.35"/>
    <row r="5390" customFormat="1" x14ac:dyDescent="0.35"/>
    <row r="5391" customFormat="1" x14ac:dyDescent="0.35"/>
    <row r="5392" customFormat="1" x14ac:dyDescent="0.35"/>
    <row r="5393" customFormat="1" x14ac:dyDescent="0.35"/>
    <row r="5394" customFormat="1" x14ac:dyDescent="0.35"/>
    <row r="5395" customFormat="1" x14ac:dyDescent="0.35"/>
    <row r="5396" customFormat="1" x14ac:dyDescent="0.35"/>
    <row r="5397" customFormat="1" x14ac:dyDescent="0.35"/>
    <row r="5398" customFormat="1" x14ac:dyDescent="0.35"/>
    <row r="5399" customFormat="1" x14ac:dyDescent="0.35"/>
    <row r="5400" customFormat="1" x14ac:dyDescent="0.35"/>
    <row r="5401" customFormat="1" x14ac:dyDescent="0.35"/>
    <row r="5402" customFormat="1" x14ac:dyDescent="0.35"/>
    <row r="5403" customFormat="1" x14ac:dyDescent="0.35"/>
    <row r="5404" customFormat="1" x14ac:dyDescent="0.35"/>
    <row r="5405" customFormat="1" x14ac:dyDescent="0.35"/>
    <row r="5406" customFormat="1" x14ac:dyDescent="0.35"/>
    <row r="5407" customFormat="1" x14ac:dyDescent="0.35"/>
    <row r="5408" customFormat="1" x14ac:dyDescent="0.35"/>
    <row r="5409" customFormat="1" x14ac:dyDescent="0.35"/>
    <row r="5410" customFormat="1" x14ac:dyDescent="0.35"/>
    <row r="5411" customFormat="1" x14ac:dyDescent="0.35"/>
    <row r="5412" customFormat="1" x14ac:dyDescent="0.35"/>
    <row r="5413" customFormat="1" x14ac:dyDescent="0.35"/>
    <row r="5414" customFormat="1" x14ac:dyDescent="0.35"/>
    <row r="5415" customFormat="1" x14ac:dyDescent="0.35"/>
    <row r="5416" customFormat="1" x14ac:dyDescent="0.35"/>
    <row r="5417" customFormat="1" x14ac:dyDescent="0.35"/>
    <row r="5418" customFormat="1" x14ac:dyDescent="0.35"/>
    <row r="5419" customFormat="1" x14ac:dyDescent="0.35"/>
    <row r="5420" customFormat="1" x14ac:dyDescent="0.35"/>
    <row r="5421" customFormat="1" x14ac:dyDescent="0.35"/>
    <row r="5422" customFormat="1" x14ac:dyDescent="0.35"/>
    <row r="5423" customFormat="1" x14ac:dyDescent="0.35"/>
    <row r="5424" customFormat="1" x14ac:dyDescent="0.35"/>
    <row r="5425" customFormat="1" x14ac:dyDescent="0.35"/>
    <row r="5426" customFormat="1" x14ac:dyDescent="0.35"/>
    <row r="5427" customFormat="1" x14ac:dyDescent="0.35"/>
    <row r="5428" customFormat="1" x14ac:dyDescent="0.35"/>
    <row r="5429" customFormat="1" x14ac:dyDescent="0.35"/>
    <row r="5430" customFormat="1" x14ac:dyDescent="0.35"/>
    <row r="5431" customFormat="1" x14ac:dyDescent="0.35"/>
    <row r="5432" customFormat="1" x14ac:dyDescent="0.35"/>
    <row r="5433" customFormat="1" x14ac:dyDescent="0.35"/>
    <row r="5434" customFormat="1" x14ac:dyDescent="0.35"/>
    <row r="5435" customFormat="1" x14ac:dyDescent="0.35"/>
    <row r="5436" customFormat="1" x14ac:dyDescent="0.35"/>
    <row r="5437" customFormat="1" x14ac:dyDescent="0.35"/>
    <row r="5438" customFormat="1" x14ac:dyDescent="0.35"/>
    <row r="5439" customFormat="1" x14ac:dyDescent="0.35"/>
    <row r="5440" customFormat="1" x14ac:dyDescent="0.35"/>
    <row r="5441" customFormat="1" x14ac:dyDescent="0.35"/>
    <row r="5442" customFormat="1" x14ac:dyDescent="0.35"/>
    <row r="5443" customFormat="1" x14ac:dyDescent="0.35"/>
    <row r="5444" customFormat="1" x14ac:dyDescent="0.35"/>
    <row r="5445" customFormat="1" x14ac:dyDescent="0.35"/>
    <row r="5446" customFormat="1" x14ac:dyDescent="0.35"/>
    <row r="5447" customFormat="1" x14ac:dyDescent="0.35"/>
    <row r="5448" customFormat="1" x14ac:dyDescent="0.35"/>
    <row r="5449" customFormat="1" x14ac:dyDescent="0.35"/>
    <row r="5450" customFormat="1" x14ac:dyDescent="0.35"/>
    <row r="5451" customFormat="1" x14ac:dyDescent="0.35"/>
    <row r="5452" customFormat="1" x14ac:dyDescent="0.35"/>
    <row r="5453" customFormat="1" x14ac:dyDescent="0.35"/>
    <row r="5454" customFormat="1" x14ac:dyDescent="0.35"/>
    <row r="5455" customFormat="1" x14ac:dyDescent="0.35"/>
    <row r="5456" customFormat="1" x14ac:dyDescent="0.35"/>
    <row r="5457" customFormat="1" x14ac:dyDescent="0.35"/>
    <row r="5458" customFormat="1" x14ac:dyDescent="0.35"/>
    <row r="5459" customFormat="1" x14ac:dyDescent="0.35"/>
    <row r="5460" customFormat="1" x14ac:dyDescent="0.35"/>
    <row r="5461" customFormat="1" x14ac:dyDescent="0.35"/>
    <row r="5462" customFormat="1" x14ac:dyDescent="0.35"/>
    <row r="5463" customFormat="1" x14ac:dyDescent="0.35"/>
    <row r="5464" customFormat="1" x14ac:dyDescent="0.35"/>
    <row r="5465" customFormat="1" x14ac:dyDescent="0.35"/>
    <row r="5466" customFormat="1" x14ac:dyDescent="0.35"/>
    <row r="5467" customFormat="1" x14ac:dyDescent="0.35"/>
    <row r="5468" customFormat="1" x14ac:dyDescent="0.35"/>
    <row r="5469" customFormat="1" x14ac:dyDescent="0.35"/>
    <row r="5470" customFormat="1" x14ac:dyDescent="0.35"/>
    <row r="5471" customFormat="1" x14ac:dyDescent="0.35"/>
    <row r="5472" customFormat="1" x14ac:dyDescent="0.35"/>
    <row r="5473" customFormat="1" x14ac:dyDescent="0.35"/>
    <row r="5474" customFormat="1" x14ac:dyDescent="0.35"/>
    <row r="5475" customFormat="1" x14ac:dyDescent="0.35"/>
    <row r="5476" customFormat="1" x14ac:dyDescent="0.35"/>
    <row r="5477" customFormat="1" x14ac:dyDescent="0.35"/>
    <row r="5478" customFormat="1" x14ac:dyDescent="0.35"/>
    <row r="5479" customFormat="1" x14ac:dyDescent="0.35"/>
    <row r="5480" customFormat="1" x14ac:dyDescent="0.35"/>
    <row r="5481" customFormat="1" x14ac:dyDescent="0.35"/>
    <row r="5482" customFormat="1" x14ac:dyDescent="0.35"/>
    <row r="5483" customFormat="1" x14ac:dyDescent="0.35"/>
    <row r="5484" customFormat="1" x14ac:dyDescent="0.35"/>
    <row r="5485" customFormat="1" x14ac:dyDescent="0.35"/>
    <row r="5486" customFormat="1" x14ac:dyDescent="0.35"/>
    <row r="5487" customFormat="1" x14ac:dyDescent="0.35"/>
    <row r="5488" customFormat="1" x14ac:dyDescent="0.35"/>
    <row r="5489" customFormat="1" x14ac:dyDescent="0.35"/>
    <row r="5490" customFormat="1" x14ac:dyDescent="0.35"/>
    <row r="5491" customFormat="1" x14ac:dyDescent="0.35"/>
    <row r="5492" customFormat="1" x14ac:dyDescent="0.35"/>
    <row r="5493" customFormat="1" x14ac:dyDescent="0.35"/>
    <row r="5494" customFormat="1" x14ac:dyDescent="0.35"/>
    <row r="5495" customFormat="1" x14ac:dyDescent="0.35"/>
    <row r="5496" customFormat="1" x14ac:dyDescent="0.35"/>
    <row r="5497" customFormat="1" x14ac:dyDescent="0.35"/>
    <row r="5498" customFormat="1" x14ac:dyDescent="0.35"/>
    <row r="5499" customFormat="1" x14ac:dyDescent="0.35"/>
    <row r="5500" customFormat="1" x14ac:dyDescent="0.35"/>
    <row r="5501" customFormat="1" x14ac:dyDescent="0.35"/>
    <row r="5502" customFormat="1" x14ac:dyDescent="0.35"/>
    <row r="5503" customFormat="1" x14ac:dyDescent="0.35"/>
    <row r="5504" customFormat="1" x14ac:dyDescent="0.35"/>
    <row r="5505" customFormat="1" x14ac:dyDescent="0.35"/>
    <row r="5506" customFormat="1" x14ac:dyDescent="0.35"/>
    <row r="5507" customFormat="1" x14ac:dyDescent="0.35"/>
    <row r="5508" customFormat="1" x14ac:dyDescent="0.35"/>
    <row r="5509" customFormat="1" x14ac:dyDescent="0.35"/>
    <row r="5510" customFormat="1" x14ac:dyDescent="0.35"/>
    <row r="5511" customFormat="1" x14ac:dyDescent="0.35"/>
    <row r="5512" customFormat="1" x14ac:dyDescent="0.35"/>
    <row r="5513" customFormat="1" x14ac:dyDescent="0.35"/>
    <row r="5514" customFormat="1" x14ac:dyDescent="0.35"/>
    <row r="5515" customFormat="1" x14ac:dyDescent="0.35"/>
    <row r="5516" customFormat="1" x14ac:dyDescent="0.35"/>
    <row r="5517" customFormat="1" x14ac:dyDescent="0.35"/>
    <row r="5518" customFormat="1" x14ac:dyDescent="0.35"/>
    <row r="5519" customFormat="1" x14ac:dyDescent="0.35"/>
    <row r="5520" customFormat="1" x14ac:dyDescent="0.35"/>
    <row r="5521" customFormat="1" x14ac:dyDescent="0.35"/>
    <row r="5522" customFormat="1" x14ac:dyDescent="0.35"/>
    <row r="5523" customFormat="1" x14ac:dyDescent="0.35"/>
    <row r="5524" customFormat="1" x14ac:dyDescent="0.35"/>
    <row r="5525" customFormat="1" x14ac:dyDescent="0.35"/>
    <row r="5526" customFormat="1" x14ac:dyDescent="0.35"/>
    <row r="5527" customFormat="1" x14ac:dyDescent="0.35"/>
    <row r="5528" customFormat="1" x14ac:dyDescent="0.35"/>
    <row r="5529" customFormat="1" x14ac:dyDescent="0.35"/>
    <row r="5530" customFormat="1" x14ac:dyDescent="0.35"/>
    <row r="5531" customFormat="1" x14ac:dyDescent="0.35"/>
    <row r="5532" customFormat="1" x14ac:dyDescent="0.35"/>
    <row r="5533" customFormat="1" x14ac:dyDescent="0.35"/>
    <row r="5534" customFormat="1" x14ac:dyDescent="0.35"/>
    <row r="5535" customFormat="1" x14ac:dyDescent="0.35"/>
    <row r="5536" customFormat="1" x14ac:dyDescent="0.35"/>
    <row r="5537" customFormat="1" x14ac:dyDescent="0.35"/>
    <row r="5538" customFormat="1" x14ac:dyDescent="0.35"/>
    <row r="5539" customFormat="1" x14ac:dyDescent="0.35"/>
    <row r="5540" customFormat="1" x14ac:dyDescent="0.35"/>
    <row r="5541" customFormat="1" x14ac:dyDescent="0.35"/>
    <row r="5542" customFormat="1" x14ac:dyDescent="0.35"/>
    <row r="5543" customFormat="1" x14ac:dyDescent="0.35"/>
    <row r="5544" customFormat="1" x14ac:dyDescent="0.35"/>
    <row r="5545" customFormat="1" x14ac:dyDescent="0.35"/>
    <row r="5546" customFormat="1" x14ac:dyDescent="0.35"/>
    <row r="5547" customFormat="1" x14ac:dyDescent="0.35"/>
    <row r="5548" customFormat="1" x14ac:dyDescent="0.35"/>
    <row r="5549" customFormat="1" x14ac:dyDescent="0.35"/>
    <row r="5550" customFormat="1" x14ac:dyDescent="0.35"/>
    <row r="5551" customFormat="1" x14ac:dyDescent="0.35"/>
    <row r="5552" customFormat="1" x14ac:dyDescent="0.35"/>
    <row r="5553" customFormat="1" x14ac:dyDescent="0.35"/>
    <row r="5554" customFormat="1" x14ac:dyDescent="0.35"/>
    <row r="5555" customFormat="1" x14ac:dyDescent="0.35"/>
    <row r="5556" customFormat="1" x14ac:dyDescent="0.35"/>
    <row r="5557" customFormat="1" x14ac:dyDescent="0.35"/>
    <row r="5558" customFormat="1" x14ac:dyDescent="0.35"/>
    <row r="5559" customFormat="1" x14ac:dyDescent="0.35"/>
    <row r="5560" customFormat="1" x14ac:dyDescent="0.35"/>
    <row r="5561" customFormat="1" x14ac:dyDescent="0.35"/>
    <row r="5562" customFormat="1" x14ac:dyDescent="0.35"/>
    <row r="5563" customFormat="1" x14ac:dyDescent="0.35"/>
    <row r="5564" customFormat="1" x14ac:dyDescent="0.35"/>
    <row r="5565" customFormat="1" x14ac:dyDescent="0.35"/>
    <row r="5566" customFormat="1" x14ac:dyDescent="0.35"/>
    <row r="5567" customFormat="1" x14ac:dyDescent="0.35"/>
    <row r="5568" customFormat="1" x14ac:dyDescent="0.35"/>
    <row r="5569" customFormat="1" x14ac:dyDescent="0.35"/>
    <row r="5570" customFormat="1" x14ac:dyDescent="0.35"/>
    <row r="5571" customFormat="1" x14ac:dyDescent="0.35"/>
    <row r="5572" customFormat="1" x14ac:dyDescent="0.35"/>
    <row r="5573" customFormat="1" x14ac:dyDescent="0.35"/>
    <row r="5574" customFormat="1" x14ac:dyDescent="0.35"/>
    <row r="5575" customFormat="1" x14ac:dyDescent="0.35"/>
    <row r="5576" customFormat="1" x14ac:dyDescent="0.35"/>
    <row r="5577" customFormat="1" x14ac:dyDescent="0.35"/>
    <row r="5578" customFormat="1" x14ac:dyDescent="0.35"/>
    <row r="5579" customFormat="1" x14ac:dyDescent="0.35"/>
    <row r="5580" customFormat="1" x14ac:dyDescent="0.35"/>
    <row r="5581" customFormat="1" x14ac:dyDescent="0.35"/>
    <row r="5582" customFormat="1" x14ac:dyDescent="0.35"/>
    <row r="5583" customFormat="1" x14ac:dyDescent="0.35"/>
    <row r="5584" customFormat="1" x14ac:dyDescent="0.35"/>
    <row r="5585" customFormat="1" x14ac:dyDescent="0.35"/>
    <row r="5586" customFormat="1" x14ac:dyDescent="0.35"/>
    <row r="5587" customFormat="1" x14ac:dyDescent="0.35"/>
    <row r="5588" customFormat="1" x14ac:dyDescent="0.35"/>
    <row r="5589" customFormat="1" x14ac:dyDescent="0.35"/>
    <row r="5590" customFormat="1" x14ac:dyDescent="0.35"/>
    <row r="5591" customFormat="1" x14ac:dyDescent="0.35"/>
    <row r="5592" customFormat="1" x14ac:dyDescent="0.35"/>
    <row r="5593" customFormat="1" x14ac:dyDescent="0.35"/>
    <row r="5594" customFormat="1" x14ac:dyDescent="0.35"/>
    <row r="5595" customFormat="1" x14ac:dyDescent="0.35"/>
    <row r="5596" customFormat="1" x14ac:dyDescent="0.35"/>
    <row r="5597" customFormat="1" x14ac:dyDescent="0.35"/>
    <row r="5598" customFormat="1" x14ac:dyDescent="0.35"/>
    <row r="5599" customFormat="1" x14ac:dyDescent="0.35"/>
    <row r="5600" customFormat="1" x14ac:dyDescent="0.35"/>
    <row r="5601" customFormat="1" x14ac:dyDescent="0.35"/>
    <row r="5602" customFormat="1" x14ac:dyDescent="0.35"/>
    <row r="5603" customFormat="1" x14ac:dyDescent="0.35"/>
    <row r="5604" customFormat="1" x14ac:dyDescent="0.35"/>
    <row r="5605" customFormat="1" x14ac:dyDescent="0.35"/>
    <row r="5606" customFormat="1" x14ac:dyDescent="0.35"/>
    <row r="5607" customFormat="1" x14ac:dyDescent="0.35"/>
    <row r="5608" customFormat="1" x14ac:dyDescent="0.35"/>
    <row r="5609" customFormat="1" x14ac:dyDescent="0.35"/>
    <row r="5610" customFormat="1" x14ac:dyDescent="0.35"/>
    <row r="5611" customFormat="1" x14ac:dyDescent="0.35"/>
    <row r="5612" customFormat="1" x14ac:dyDescent="0.35"/>
    <row r="5613" customFormat="1" x14ac:dyDescent="0.35"/>
    <row r="5614" customFormat="1" x14ac:dyDescent="0.35"/>
    <row r="5615" customFormat="1" x14ac:dyDescent="0.35"/>
    <row r="5616" customFormat="1" x14ac:dyDescent="0.35"/>
    <row r="5617" customFormat="1" x14ac:dyDescent="0.35"/>
    <row r="5618" customFormat="1" x14ac:dyDescent="0.35"/>
    <row r="5619" customFormat="1" x14ac:dyDescent="0.35"/>
    <row r="5620" customFormat="1" x14ac:dyDescent="0.35"/>
    <row r="5621" customFormat="1" x14ac:dyDescent="0.35"/>
    <row r="5622" customFormat="1" x14ac:dyDescent="0.35"/>
    <row r="5623" customFormat="1" x14ac:dyDescent="0.35"/>
    <row r="5624" customFormat="1" x14ac:dyDescent="0.35"/>
    <row r="5625" customFormat="1" x14ac:dyDescent="0.35"/>
    <row r="5626" customFormat="1" x14ac:dyDescent="0.35"/>
    <row r="5627" customFormat="1" x14ac:dyDescent="0.35"/>
    <row r="5628" customFormat="1" x14ac:dyDescent="0.35"/>
    <row r="5629" customFormat="1" x14ac:dyDescent="0.35"/>
    <row r="5630" customFormat="1" x14ac:dyDescent="0.35"/>
    <row r="5631" customFormat="1" x14ac:dyDescent="0.35"/>
    <row r="5632" customFormat="1" x14ac:dyDescent="0.35"/>
    <row r="5633" customFormat="1" x14ac:dyDescent="0.35"/>
    <row r="5634" customFormat="1" x14ac:dyDescent="0.35"/>
    <row r="5635" customFormat="1" x14ac:dyDescent="0.35"/>
    <row r="5636" customFormat="1" x14ac:dyDescent="0.35"/>
    <row r="5637" customFormat="1" x14ac:dyDescent="0.35"/>
    <row r="5638" customFormat="1" x14ac:dyDescent="0.35"/>
    <row r="5639" customFormat="1" x14ac:dyDescent="0.35"/>
    <row r="5640" customFormat="1" x14ac:dyDescent="0.35"/>
    <row r="5641" customFormat="1" x14ac:dyDescent="0.35"/>
    <row r="5642" customFormat="1" x14ac:dyDescent="0.35"/>
    <row r="5643" customFormat="1" x14ac:dyDescent="0.35"/>
    <row r="5644" customFormat="1" x14ac:dyDescent="0.35"/>
    <row r="5645" customFormat="1" x14ac:dyDescent="0.35"/>
    <row r="5646" customFormat="1" x14ac:dyDescent="0.35"/>
    <row r="5647" customFormat="1" x14ac:dyDescent="0.35"/>
    <row r="5648" customFormat="1" x14ac:dyDescent="0.35"/>
    <row r="5649" customFormat="1" x14ac:dyDescent="0.35"/>
    <row r="5650" customFormat="1" x14ac:dyDescent="0.35"/>
    <row r="5651" customFormat="1" x14ac:dyDescent="0.35"/>
    <row r="5652" customFormat="1" x14ac:dyDescent="0.35"/>
    <row r="5653" customFormat="1" x14ac:dyDescent="0.35"/>
    <row r="5654" customFormat="1" x14ac:dyDescent="0.35"/>
    <row r="5655" customFormat="1" x14ac:dyDescent="0.35"/>
    <row r="5656" customFormat="1" x14ac:dyDescent="0.35"/>
    <row r="5657" customFormat="1" x14ac:dyDescent="0.35"/>
    <row r="5658" customFormat="1" x14ac:dyDescent="0.35"/>
    <row r="5659" customFormat="1" x14ac:dyDescent="0.35"/>
    <row r="5660" customFormat="1" x14ac:dyDescent="0.35"/>
    <row r="5661" customFormat="1" x14ac:dyDescent="0.35"/>
    <row r="5662" customFormat="1" x14ac:dyDescent="0.35"/>
    <row r="5663" customFormat="1" x14ac:dyDescent="0.35"/>
    <row r="5664" customFormat="1" x14ac:dyDescent="0.35"/>
    <row r="5665" customFormat="1" x14ac:dyDescent="0.35"/>
    <row r="5666" customFormat="1" x14ac:dyDescent="0.35"/>
    <row r="5667" customFormat="1" x14ac:dyDescent="0.35"/>
    <row r="5668" customFormat="1" x14ac:dyDescent="0.35"/>
    <row r="5669" customFormat="1" x14ac:dyDescent="0.35"/>
    <row r="5670" customFormat="1" x14ac:dyDescent="0.35"/>
    <row r="5671" customFormat="1" x14ac:dyDescent="0.35"/>
    <row r="5672" customFormat="1" x14ac:dyDescent="0.35"/>
    <row r="5673" customFormat="1" x14ac:dyDescent="0.35"/>
    <row r="5674" customFormat="1" x14ac:dyDescent="0.35"/>
    <row r="5675" customFormat="1" x14ac:dyDescent="0.35"/>
    <row r="5676" customFormat="1" x14ac:dyDescent="0.35"/>
    <row r="5677" customFormat="1" x14ac:dyDescent="0.35"/>
    <row r="5678" customFormat="1" x14ac:dyDescent="0.35"/>
    <row r="5679" customFormat="1" x14ac:dyDescent="0.35"/>
    <row r="5680" customFormat="1" x14ac:dyDescent="0.35"/>
    <row r="5681" customFormat="1" x14ac:dyDescent="0.35"/>
    <row r="5682" customFormat="1" x14ac:dyDescent="0.35"/>
    <row r="5683" customFormat="1" x14ac:dyDescent="0.35"/>
    <row r="5684" customFormat="1" x14ac:dyDescent="0.35"/>
    <row r="5685" customFormat="1" x14ac:dyDescent="0.35"/>
    <row r="5686" customFormat="1" x14ac:dyDescent="0.35"/>
    <row r="5687" customFormat="1" x14ac:dyDescent="0.35"/>
    <row r="5688" customFormat="1" x14ac:dyDescent="0.35"/>
    <row r="5689" customFormat="1" x14ac:dyDescent="0.35"/>
    <row r="5690" customFormat="1" x14ac:dyDescent="0.35"/>
    <row r="5691" customFormat="1" x14ac:dyDescent="0.35"/>
    <row r="5692" customFormat="1" x14ac:dyDescent="0.35"/>
    <row r="5693" customFormat="1" x14ac:dyDescent="0.35"/>
    <row r="5694" customFormat="1" x14ac:dyDescent="0.35"/>
    <row r="5695" customFormat="1" x14ac:dyDescent="0.35"/>
    <row r="5696" customFormat="1" x14ac:dyDescent="0.35"/>
    <row r="5697" customFormat="1" x14ac:dyDescent="0.35"/>
    <row r="5698" customFormat="1" x14ac:dyDescent="0.35"/>
    <row r="5699" customFormat="1" x14ac:dyDescent="0.35"/>
    <row r="5700" customFormat="1" x14ac:dyDescent="0.35"/>
    <row r="5701" customFormat="1" x14ac:dyDescent="0.35"/>
    <row r="5702" customFormat="1" x14ac:dyDescent="0.35"/>
    <row r="5703" customFormat="1" x14ac:dyDescent="0.35"/>
    <row r="5704" customFormat="1" x14ac:dyDescent="0.35"/>
    <row r="5705" customFormat="1" x14ac:dyDescent="0.35"/>
    <row r="5706" customFormat="1" x14ac:dyDescent="0.35"/>
    <row r="5707" customFormat="1" x14ac:dyDescent="0.35"/>
    <row r="5708" customFormat="1" x14ac:dyDescent="0.35"/>
    <row r="5709" customFormat="1" x14ac:dyDescent="0.35"/>
    <row r="5710" customFormat="1" x14ac:dyDescent="0.35"/>
    <row r="5711" customFormat="1" x14ac:dyDescent="0.35"/>
    <row r="5712" customFormat="1" x14ac:dyDescent="0.35"/>
    <row r="5713" customFormat="1" x14ac:dyDescent="0.35"/>
    <row r="5714" customFormat="1" x14ac:dyDescent="0.35"/>
    <row r="5715" customFormat="1" x14ac:dyDescent="0.35"/>
    <row r="5716" customFormat="1" x14ac:dyDescent="0.35"/>
    <row r="5717" customFormat="1" x14ac:dyDescent="0.35"/>
    <row r="5718" customFormat="1" x14ac:dyDescent="0.35"/>
    <row r="5719" customFormat="1" x14ac:dyDescent="0.35"/>
    <row r="5720" customFormat="1" x14ac:dyDescent="0.35"/>
    <row r="5721" customFormat="1" x14ac:dyDescent="0.35"/>
    <row r="5722" customFormat="1" x14ac:dyDescent="0.35"/>
    <row r="5723" customFormat="1" x14ac:dyDescent="0.35"/>
    <row r="5724" customFormat="1" x14ac:dyDescent="0.35"/>
    <row r="5725" customFormat="1" x14ac:dyDescent="0.35"/>
    <row r="5726" customFormat="1" x14ac:dyDescent="0.35"/>
    <row r="5727" customFormat="1" x14ac:dyDescent="0.35"/>
    <row r="5728" customFormat="1" x14ac:dyDescent="0.35"/>
    <row r="5729" customFormat="1" x14ac:dyDescent="0.35"/>
    <row r="5730" customFormat="1" x14ac:dyDescent="0.35"/>
    <row r="5731" customFormat="1" x14ac:dyDescent="0.35"/>
    <row r="5732" customFormat="1" x14ac:dyDescent="0.35"/>
    <row r="5733" customFormat="1" x14ac:dyDescent="0.35"/>
    <row r="5734" customFormat="1" x14ac:dyDescent="0.35"/>
    <row r="5735" customFormat="1" x14ac:dyDescent="0.35"/>
    <row r="5736" customFormat="1" x14ac:dyDescent="0.35"/>
    <row r="5737" customFormat="1" x14ac:dyDescent="0.35"/>
    <row r="5738" customFormat="1" x14ac:dyDescent="0.35"/>
    <row r="5739" customFormat="1" x14ac:dyDescent="0.35"/>
    <row r="5740" customFormat="1" x14ac:dyDescent="0.35"/>
    <row r="5741" customFormat="1" x14ac:dyDescent="0.35"/>
    <row r="5742" customFormat="1" x14ac:dyDescent="0.35"/>
    <row r="5743" customFormat="1" x14ac:dyDescent="0.35"/>
    <row r="5744" customFormat="1" x14ac:dyDescent="0.35"/>
    <row r="5745" customFormat="1" x14ac:dyDescent="0.35"/>
    <row r="5746" customFormat="1" x14ac:dyDescent="0.35"/>
    <row r="5747" customFormat="1" x14ac:dyDescent="0.35"/>
    <row r="5748" customFormat="1" x14ac:dyDescent="0.35"/>
    <row r="5749" customFormat="1" x14ac:dyDescent="0.35"/>
    <row r="5750" customFormat="1" x14ac:dyDescent="0.35"/>
    <row r="5751" customFormat="1" x14ac:dyDescent="0.35"/>
    <row r="5752" customFormat="1" x14ac:dyDescent="0.35"/>
    <row r="5753" customFormat="1" x14ac:dyDescent="0.35"/>
    <row r="5754" customFormat="1" x14ac:dyDescent="0.35"/>
    <row r="5755" customFormat="1" x14ac:dyDescent="0.35"/>
    <row r="5756" customFormat="1" x14ac:dyDescent="0.35"/>
    <row r="5757" customFormat="1" x14ac:dyDescent="0.35"/>
    <row r="5758" customFormat="1" x14ac:dyDescent="0.35"/>
    <row r="5759" customFormat="1" x14ac:dyDescent="0.35"/>
    <row r="5760" customFormat="1" x14ac:dyDescent="0.35"/>
    <row r="5761" customFormat="1" x14ac:dyDescent="0.35"/>
    <row r="5762" customFormat="1" x14ac:dyDescent="0.35"/>
    <row r="5763" customFormat="1" x14ac:dyDescent="0.35"/>
    <row r="5764" customFormat="1" x14ac:dyDescent="0.35"/>
    <row r="5765" customFormat="1" x14ac:dyDescent="0.35"/>
    <row r="5766" customFormat="1" x14ac:dyDescent="0.35"/>
    <row r="5767" customFormat="1" x14ac:dyDescent="0.35"/>
    <row r="5768" customFormat="1" x14ac:dyDescent="0.35"/>
    <row r="5769" customFormat="1" x14ac:dyDescent="0.35"/>
    <row r="5770" customFormat="1" x14ac:dyDescent="0.35"/>
    <row r="5771" customFormat="1" x14ac:dyDescent="0.35"/>
    <row r="5772" customFormat="1" x14ac:dyDescent="0.35"/>
    <row r="5773" customFormat="1" x14ac:dyDescent="0.35"/>
    <row r="5774" customFormat="1" x14ac:dyDescent="0.35"/>
    <row r="5775" customFormat="1" x14ac:dyDescent="0.35"/>
    <row r="5776" customFormat="1" x14ac:dyDescent="0.35"/>
    <row r="5777" customFormat="1" x14ac:dyDescent="0.35"/>
    <row r="5778" customFormat="1" x14ac:dyDescent="0.35"/>
    <row r="5779" customFormat="1" x14ac:dyDescent="0.35"/>
    <row r="5780" customFormat="1" x14ac:dyDescent="0.35"/>
    <row r="5781" customFormat="1" x14ac:dyDescent="0.35"/>
    <row r="5782" customFormat="1" x14ac:dyDescent="0.35"/>
    <row r="5783" customFormat="1" x14ac:dyDescent="0.35"/>
    <row r="5784" customFormat="1" x14ac:dyDescent="0.35"/>
    <row r="5785" customFormat="1" x14ac:dyDescent="0.35"/>
    <row r="5786" customFormat="1" x14ac:dyDescent="0.35"/>
    <row r="5787" customFormat="1" x14ac:dyDescent="0.35"/>
    <row r="5788" customFormat="1" x14ac:dyDescent="0.35"/>
    <row r="5789" customFormat="1" x14ac:dyDescent="0.35"/>
    <row r="5790" customFormat="1" x14ac:dyDescent="0.35"/>
    <row r="5791" customFormat="1" x14ac:dyDescent="0.35"/>
    <row r="5792" customFormat="1" x14ac:dyDescent="0.35"/>
    <row r="5793" customFormat="1" x14ac:dyDescent="0.35"/>
    <row r="5794" customFormat="1" x14ac:dyDescent="0.35"/>
    <row r="5795" customFormat="1" x14ac:dyDescent="0.35"/>
    <row r="5796" customFormat="1" x14ac:dyDescent="0.35"/>
    <row r="5797" customFormat="1" x14ac:dyDescent="0.35"/>
    <row r="5798" customFormat="1" x14ac:dyDescent="0.35"/>
    <row r="5799" customFormat="1" x14ac:dyDescent="0.35"/>
    <row r="5800" customFormat="1" x14ac:dyDescent="0.35"/>
    <row r="5801" customFormat="1" x14ac:dyDescent="0.35"/>
    <row r="5802" customFormat="1" x14ac:dyDescent="0.35"/>
    <row r="5803" customFormat="1" x14ac:dyDescent="0.35"/>
    <row r="5804" customFormat="1" x14ac:dyDescent="0.35"/>
    <row r="5805" customFormat="1" x14ac:dyDescent="0.35"/>
    <row r="5806" customFormat="1" x14ac:dyDescent="0.35"/>
    <row r="5807" customFormat="1" x14ac:dyDescent="0.35"/>
    <row r="5808" customFormat="1" x14ac:dyDescent="0.35"/>
    <row r="5809" customFormat="1" x14ac:dyDescent="0.35"/>
    <row r="5810" customFormat="1" x14ac:dyDescent="0.35"/>
    <row r="5811" customFormat="1" x14ac:dyDescent="0.35"/>
    <row r="5812" customFormat="1" x14ac:dyDescent="0.35"/>
    <row r="5813" customFormat="1" x14ac:dyDescent="0.35"/>
    <row r="5814" customFormat="1" x14ac:dyDescent="0.35"/>
    <row r="5815" customFormat="1" x14ac:dyDescent="0.35"/>
    <row r="5816" customFormat="1" x14ac:dyDescent="0.35"/>
    <row r="5817" customFormat="1" x14ac:dyDescent="0.35"/>
    <row r="5818" customFormat="1" x14ac:dyDescent="0.35"/>
    <row r="5819" customFormat="1" x14ac:dyDescent="0.35"/>
    <row r="5820" customFormat="1" x14ac:dyDescent="0.35"/>
    <row r="5821" customFormat="1" x14ac:dyDescent="0.35"/>
    <row r="5822" customFormat="1" x14ac:dyDescent="0.35"/>
    <row r="5823" customFormat="1" x14ac:dyDescent="0.35"/>
    <row r="5824" customFormat="1" x14ac:dyDescent="0.35"/>
    <row r="5825" customFormat="1" x14ac:dyDescent="0.35"/>
    <row r="5826" customFormat="1" x14ac:dyDescent="0.35"/>
    <row r="5827" customFormat="1" x14ac:dyDescent="0.35"/>
    <row r="5828" customFormat="1" x14ac:dyDescent="0.35"/>
    <row r="5829" customFormat="1" x14ac:dyDescent="0.35"/>
    <row r="5830" customFormat="1" x14ac:dyDescent="0.35"/>
    <row r="5831" customFormat="1" x14ac:dyDescent="0.35"/>
    <row r="5832" customFormat="1" x14ac:dyDescent="0.35"/>
    <row r="5833" customFormat="1" x14ac:dyDescent="0.35"/>
    <row r="5834" customFormat="1" x14ac:dyDescent="0.35"/>
    <row r="5835" customFormat="1" x14ac:dyDescent="0.35"/>
    <row r="5836" customFormat="1" x14ac:dyDescent="0.35"/>
    <row r="5837" customFormat="1" x14ac:dyDescent="0.35"/>
    <row r="5838" customFormat="1" x14ac:dyDescent="0.35"/>
    <row r="5839" customFormat="1" x14ac:dyDescent="0.35"/>
    <row r="5840" customFormat="1" x14ac:dyDescent="0.35"/>
    <row r="5841" customFormat="1" x14ac:dyDescent="0.35"/>
    <row r="5842" customFormat="1" x14ac:dyDescent="0.35"/>
    <row r="5843" customFormat="1" x14ac:dyDescent="0.35"/>
    <row r="5844" customFormat="1" x14ac:dyDescent="0.35"/>
    <row r="5845" customFormat="1" x14ac:dyDescent="0.35"/>
    <row r="5846" customFormat="1" x14ac:dyDescent="0.35"/>
    <row r="5847" customFormat="1" x14ac:dyDescent="0.35"/>
    <row r="5848" customFormat="1" x14ac:dyDescent="0.35"/>
    <row r="5849" customFormat="1" x14ac:dyDescent="0.35"/>
    <row r="5850" customFormat="1" x14ac:dyDescent="0.35"/>
    <row r="5851" customFormat="1" x14ac:dyDescent="0.35"/>
    <row r="5852" customFormat="1" x14ac:dyDescent="0.35"/>
    <row r="5853" customFormat="1" x14ac:dyDescent="0.35"/>
    <row r="5854" customFormat="1" x14ac:dyDescent="0.35"/>
    <row r="5855" customFormat="1" x14ac:dyDescent="0.35"/>
    <row r="5856" customFormat="1" x14ac:dyDescent="0.35"/>
    <row r="5857" customFormat="1" x14ac:dyDescent="0.35"/>
    <row r="5858" customFormat="1" x14ac:dyDescent="0.35"/>
    <row r="5859" customFormat="1" x14ac:dyDescent="0.35"/>
    <row r="5860" customFormat="1" x14ac:dyDescent="0.35"/>
    <row r="5861" customFormat="1" x14ac:dyDescent="0.35"/>
    <row r="5862" customFormat="1" x14ac:dyDescent="0.35"/>
    <row r="5863" customFormat="1" x14ac:dyDescent="0.35"/>
    <row r="5864" customFormat="1" x14ac:dyDescent="0.35"/>
    <row r="5865" customFormat="1" x14ac:dyDescent="0.35"/>
    <row r="5866" customFormat="1" x14ac:dyDescent="0.35"/>
    <row r="5867" customFormat="1" x14ac:dyDescent="0.35"/>
    <row r="5868" customFormat="1" x14ac:dyDescent="0.35"/>
    <row r="5869" customFormat="1" x14ac:dyDescent="0.35"/>
    <row r="5870" customFormat="1" x14ac:dyDescent="0.35"/>
    <row r="5871" customFormat="1" x14ac:dyDescent="0.35"/>
    <row r="5872" customFormat="1" x14ac:dyDescent="0.35"/>
    <row r="5873" customFormat="1" x14ac:dyDescent="0.35"/>
    <row r="5874" customFormat="1" x14ac:dyDescent="0.35"/>
    <row r="5875" customFormat="1" x14ac:dyDescent="0.35"/>
    <row r="5876" customFormat="1" x14ac:dyDescent="0.35"/>
    <row r="5877" customFormat="1" x14ac:dyDescent="0.35"/>
    <row r="5878" customFormat="1" x14ac:dyDescent="0.35"/>
    <row r="5879" customFormat="1" x14ac:dyDescent="0.35"/>
    <row r="5880" customFormat="1" x14ac:dyDescent="0.35"/>
    <row r="5881" customFormat="1" x14ac:dyDescent="0.35"/>
    <row r="5882" customFormat="1" x14ac:dyDescent="0.35"/>
    <row r="5883" customFormat="1" x14ac:dyDescent="0.35"/>
    <row r="5884" customFormat="1" x14ac:dyDescent="0.35"/>
    <row r="5885" customFormat="1" x14ac:dyDescent="0.35"/>
    <row r="5886" customFormat="1" x14ac:dyDescent="0.35"/>
    <row r="5887" customFormat="1" x14ac:dyDescent="0.35"/>
    <row r="5888" customFormat="1" x14ac:dyDescent="0.35"/>
    <row r="5889" customFormat="1" x14ac:dyDescent="0.35"/>
    <row r="5890" customFormat="1" x14ac:dyDescent="0.35"/>
    <row r="5891" customFormat="1" x14ac:dyDescent="0.35"/>
    <row r="5892" customFormat="1" x14ac:dyDescent="0.35"/>
    <row r="5893" customFormat="1" x14ac:dyDescent="0.35"/>
    <row r="5894" customFormat="1" x14ac:dyDescent="0.35"/>
    <row r="5895" customFormat="1" x14ac:dyDescent="0.35"/>
    <row r="5896" customFormat="1" x14ac:dyDescent="0.35"/>
    <row r="5897" customFormat="1" x14ac:dyDescent="0.35"/>
    <row r="5898" customFormat="1" x14ac:dyDescent="0.35"/>
    <row r="5899" customFormat="1" x14ac:dyDescent="0.35"/>
    <row r="5900" customFormat="1" x14ac:dyDescent="0.35"/>
    <row r="5901" customFormat="1" x14ac:dyDescent="0.35"/>
    <row r="5902" customFormat="1" x14ac:dyDescent="0.35"/>
    <row r="5903" customFormat="1" x14ac:dyDescent="0.35"/>
    <row r="5904" customFormat="1" x14ac:dyDescent="0.35"/>
    <row r="5905" customFormat="1" x14ac:dyDescent="0.35"/>
    <row r="5906" customFormat="1" x14ac:dyDescent="0.35"/>
    <row r="5907" customFormat="1" x14ac:dyDescent="0.35"/>
    <row r="5908" customFormat="1" x14ac:dyDescent="0.35"/>
    <row r="5909" customFormat="1" x14ac:dyDescent="0.35"/>
    <row r="5910" customFormat="1" x14ac:dyDescent="0.35"/>
    <row r="5911" customFormat="1" x14ac:dyDescent="0.35"/>
    <row r="5912" customFormat="1" x14ac:dyDescent="0.35"/>
    <row r="5913" customFormat="1" x14ac:dyDescent="0.35"/>
    <row r="5914" customFormat="1" x14ac:dyDescent="0.35"/>
    <row r="5915" customFormat="1" x14ac:dyDescent="0.35"/>
    <row r="5916" customFormat="1" x14ac:dyDescent="0.35"/>
    <row r="5917" customFormat="1" x14ac:dyDescent="0.35"/>
    <row r="5918" customFormat="1" x14ac:dyDescent="0.35"/>
    <row r="5919" customFormat="1" x14ac:dyDescent="0.35"/>
    <row r="5920" customFormat="1" x14ac:dyDescent="0.35"/>
    <row r="5921" customFormat="1" x14ac:dyDescent="0.35"/>
    <row r="5922" customFormat="1" x14ac:dyDescent="0.35"/>
    <row r="5923" customFormat="1" x14ac:dyDescent="0.35"/>
    <row r="5924" customFormat="1" x14ac:dyDescent="0.35"/>
    <row r="5925" customFormat="1" x14ac:dyDescent="0.35"/>
    <row r="5926" customFormat="1" x14ac:dyDescent="0.35"/>
    <row r="5927" customFormat="1" x14ac:dyDescent="0.35"/>
    <row r="5928" customFormat="1" x14ac:dyDescent="0.35"/>
    <row r="5929" customFormat="1" x14ac:dyDescent="0.35"/>
    <row r="5930" customFormat="1" x14ac:dyDescent="0.35"/>
    <row r="5931" customFormat="1" x14ac:dyDescent="0.35"/>
    <row r="5932" customFormat="1" x14ac:dyDescent="0.35"/>
    <row r="5933" customFormat="1" x14ac:dyDescent="0.35"/>
    <row r="5934" customFormat="1" x14ac:dyDescent="0.35"/>
    <row r="5935" customFormat="1" x14ac:dyDescent="0.35"/>
    <row r="5936" customFormat="1" x14ac:dyDescent="0.35"/>
    <row r="5937" customFormat="1" x14ac:dyDescent="0.35"/>
    <row r="5938" customFormat="1" x14ac:dyDescent="0.35"/>
    <row r="5939" customFormat="1" x14ac:dyDescent="0.35"/>
    <row r="5940" customFormat="1" x14ac:dyDescent="0.35"/>
    <row r="5941" customFormat="1" x14ac:dyDescent="0.35"/>
    <row r="5942" customFormat="1" x14ac:dyDescent="0.35"/>
    <row r="5943" customFormat="1" x14ac:dyDescent="0.35"/>
    <row r="5944" customFormat="1" x14ac:dyDescent="0.35"/>
    <row r="5945" customFormat="1" x14ac:dyDescent="0.35"/>
    <row r="5946" customFormat="1" x14ac:dyDescent="0.35"/>
    <row r="5947" customFormat="1" x14ac:dyDescent="0.35"/>
    <row r="5948" customFormat="1" x14ac:dyDescent="0.35"/>
    <row r="5949" customFormat="1" x14ac:dyDescent="0.35"/>
    <row r="5950" customFormat="1" x14ac:dyDescent="0.35"/>
    <row r="5951" customFormat="1" x14ac:dyDescent="0.35"/>
    <row r="5952" customFormat="1" x14ac:dyDescent="0.35"/>
    <row r="5953" customFormat="1" x14ac:dyDescent="0.35"/>
    <row r="5954" customFormat="1" x14ac:dyDescent="0.35"/>
    <row r="5955" customFormat="1" x14ac:dyDescent="0.35"/>
    <row r="5956" customFormat="1" x14ac:dyDescent="0.35"/>
    <row r="5957" customFormat="1" x14ac:dyDescent="0.35"/>
    <row r="5958" customFormat="1" x14ac:dyDescent="0.35"/>
    <row r="5959" customFormat="1" x14ac:dyDescent="0.35"/>
    <row r="5960" customFormat="1" x14ac:dyDescent="0.35"/>
    <row r="5961" customFormat="1" x14ac:dyDescent="0.35"/>
    <row r="5962" customFormat="1" x14ac:dyDescent="0.35"/>
    <row r="5963" customFormat="1" x14ac:dyDescent="0.35"/>
    <row r="5964" customFormat="1" x14ac:dyDescent="0.35"/>
    <row r="5965" customFormat="1" x14ac:dyDescent="0.35"/>
    <row r="5966" customFormat="1" x14ac:dyDescent="0.35"/>
    <row r="5967" customFormat="1" x14ac:dyDescent="0.35"/>
    <row r="5968" customFormat="1" x14ac:dyDescent="0.35"/>
    <row r="5969" customFormat="1" x14ac:dyDescent="0.35"/>
    <row r="5970" customFormat="1" x14ac:dyDescent="0.35"/>
    <row r="5971" customFormat="1" x14ac:dyDescent="0.35"/>
    <row r="5972" customFormat="1" x14ac:dyDescent="0.35"/>
    <row r="5973" customFormat="1" x14ac:dyDescent="0.35"/>
    <row r="5974" customFormat="1" x14ac:dyDescent="0.35"/>
    <row r="5975" customFormat="1" x14ac:dyDescent="0.35"/>
    <row r="5976" customFormat="1" x14ac:dyDescent="0.35"/>
    <row r="5977" customFormat="1" x14ac:dyDescent="0.35"/>
    <row r="5978" customFormat="1" x14ac:dyDescent="0.35"/>
    <row r="5979" customFormat="1" x14ac:dyDescent="0.35"/>
    <row r="5980" customFormat="1" x14ac:dyDescent="0.35"/>
    <row r="5981" customFormat="1" x14ac:dyDescent="0.35"/>
    <row r="5982" customFormat="1" x14ac:dyDescent="0.35"/>
    <row r="5983" customFormat="1" x14ac:dyDescent="0.35"/>
    <row r="5984" customFormat="1" x14ac:dyDescent="0.35"/>
    <row r="5985" customFormat="1" x14ac:dyDescent="0.35"/>
    <row r="5986" customFormat="1" x14ac:dyDescent="0.35"/>
    <row r="5987" customFormat="1" x14ac:dyDescent="0.35"/>
    <row r="5988" customFormat="1" x14ac:dyDescent="0.35"/>
    <row r="5989" customFormat="1" x14ac:dyDescent="0.35"/>
    <row r="5990" customFormat="1" x14ac:dyDescent="0.35"/>
    <row r="5991" customFormat="1" x14ac:dyDescent="0.35"/>
    <row r="5992" customFormat="1" x14ac:dyDescent="0.35"/>
    <row r="5993" customFormat="1" x14ac:dyDescent="0.35"/>
    <row r="5994" customFormat="1" x14ac:dyDescent="0.35"/>
    <row r="5995" customFormat="1" x14ac:dyDescent="0.35"/>
    <row r="5996" customFormat="1" x14ac:dyDescent="0.35"/>
    <row r="5997" customFormat="1" x14ac:dyDescent="0.35"/>
    <row r="5998" customFormat="1" x14ac:dyDescent="0.35"/>
    <row r="5999" customFormat="1" x14ac:dyDescent="0.35"/>
    <row r="6000" customFormat="1" x14ac:dyDescent="0.35"/>
    <row r="6001" customFormat="1" x14ac:dyDescent="0.35"/>
    <row r="6002" customFormat="1" x14ac:dyDescent="0.35"/>
    <row r="6003" customFormat="1" x14ac:dyDescent="0.35"/>
    <row r="6004" customFormat="1" x14ac:dyDescent="0.35"/>
    <row r="6005" customFormat="1" x14ac:dyDescent="0.35"/>
    <row r="6006" customFormat="1" x14ac:dyDescent="0.35"/>
    <row r="6007" customFormat="1" x14ac:dyDescent="0.35"/>
    <row r="6008" customFormat="1" x14ac:dyDescent="0.35"/>
    <row r="6009" customFormat="1" x14ac:dyDescent="0.35"/>
    <row r="6010" customFormat="1" x14ac:dyDescent="0.35"/>
    <row r="6011" customFormat="1" x14ac:dyDescent="0.35"/>
    <row r="6012" customFormat="1" x14ac:dyDescent="0.35"/>
    <row r="6013" customFormat="1" x14ac:dyDescent="0.35"/>
    <row r="6014" customFormat="1" x14ac:dyDescent="0.35"/>
    <row r="6015" customFormat="1" x14ac:dyDescent="0.35"/>
    <row r="6016" customFormat="1" x14ac:dyDescent="0.35"/>
    <row r="6017" customFormat="1" x14ac:dyDescent="0.35"/>
    <row r="6018" customFormat="1" x14ac:dyDescent="0.35"/>
    <row r="6019" customFormat="1" x14ac:dyDescent="0.35"/>
    <row r="6020" customFormat="1" x14ac:dyDescent="0.35"/>
    <row r="6021" customFormat="1" x14ac:dyDescent="0.35"/>
    <row r="6022" customFormat="1" x14ac:dyDescent="0.35"/>
    <row r="6023" customFormat="1" x14ac:dyDescent="0.35"/>
    <row r="6024" customFormat="1" x14ac:dyDescent="0.35"/>
    <row r="6025" customFormat="1" x14ac:dyDescent="0.35"/>
    <row r="6026" customFormat="1" x14ac:dyDescent="0.35"/>
    <row r="6027" customFormat="1" x14ac:dyDescent="0.35"/>
    <row r="6028" customFormat="1" x14ac:dyDescent="0.35"/>
    <row r="6029" customFormat="1" x14ac:dyDescent="0.35"/>
    <row r="6030" customFormat="1" x14ac:dyDescent="0.35"/>
    <row r="6031" customFormat="1" x14ac:dyDescent="0.35"/>
    <row r="6032" customFormat="1" x14ac:dyDescent="0.35"/>
    <row r="6033" customFormat="1" x14ac:dyDescent="0.35"/>
    <row r="6034" customFormat="1" x14ac:dyDescent="0.35"/>
    <row r="6035" customFormat="1" x14ac:dyDescent="0.35"/>
    <row r="6036" customFormat="1" x14ac:dyDescent="0.35"/>
    <row r="6037" customFormat="1" x14ac:dyDescent="0.35"/>
    <row r="6038" customFormat="1" x14ac:dyDescent="0.35"/>
    <row r="6039" customFormat="1" x14ac:dyDescent="0.35"/>
    <row r="6040" customFormat="1" x14ac:dyDescent="0.35"/>
    <row r="6041" customFormat="1" x14ac:dyDescent="0.35"/>
    <row r="6042" customFormat="1" x14ac:dyDescent="0.35"/>
    <row r="6043" customFormat="1" x14ac:dyDescent="0.35"/>
    <row r="6044" customFormat="1" x14ac:dyDescent="0.35"/>
    <row r="6045" customFormat="1" x14ac:dyDescent="0.35"/>
    <row r="6046" customFormat="1" x14ac:dyDescent="0.35"/>
    <row r="6047" customFormat="1" x14ac:dyDescent="0.35"/>
    <row r="6048" customFormat="1" x14ac:dyDescent="0.35"/>
    <row r="6049" customFormat="1" x14ac:dyDescent="0.35"/>
    <row r="6050" customFormat="1" x14ac:dyDescent="0.35"/>
    <row r="6051" customFormat="1" x14ac:dyDescent="0.35"/>
    <row r="6052" customFormat="1" x14ac:dyDescent="0.35"/>
    <row r="6053" customFormat="1" x14ac:dyDescent="0.35"/>
    <row r="6054" customFormat="1" x14ac:dyDescent="0.35"/>
    <row r="6055" customFormat="1" x14ac:dyDescent="0.35"/>
    <row r="6056" customFormat="1" x14ac:dyDescent="0.35"/>
    <row r="6057" customFormat="1" x14ac:dyDescent="0.35"/>
    <row r="6058" customFormat="1" x14ac:dyDescent="0.35"/>
    <row r="6059" customFormat="1" x14ac:dyDescent="0.35"/>
    <row r="6060" customFormat="1" x14ac:dyDescent="0.35"/>
    <row r="6061" customFormat="1" x14ac:dyDescent="0.35"/>
    <row r="6062" customFormat="1" x14ac:dyDescent="0.35"/>
    <row r="6063" customFormat="1" x14ac:dyDescent="0.35"/>
    <row r="6064" customFormat="1" x14ac:dyDescent="0.35"/>
    <row r="6065" customFormat="1" x14ac:dyDescent="0.35"/>
    <row r="6066" customFormat="1" x14ac:dyDescent="0.35"/>
    <row r="6067" customFormat="1" x14ac:dyDescent="0.35"/>
    <row r="6068" customFormat="1" x14ac:dyDescent="0.35"/>
    <row r="6069" customFormat="1" x14ac:dyDescent="0.35"/>
    <row r="6070" customFormat="1" x14ac:dyDescent="0.35"/>
    <row r="6071" customFormat="1" x14ac:dyDescent="0.35"/>
    <row r="6072" customFormat="1" x14ac:dyDescent="0.35"/>
    <row r="6073" customFormat="1" x14ac:dyDescent="0.35"/>
    <row r="6074" customFormat="1" x14ac:dyDescent="0.35"/>
    <row r="6075" customFormat="1" x14ac:dyDescent="0.35"/>
    <row r="6076" customFormat="1" x14ac:dyDescent="0.35"/>
    <row r="6077" customFormat="1" x14ac:dyDescent="0.35"/>
    <row r="6078" customFormat="1" x14ac:dyDescent="0.35"/>
    <row r="6079" customFormat="1" x14ac:dyDescent="0.35"/>
    <row r="6080" customFormat="1" x14ac:dyDescent="0.35"/>
    <row r="6081" customFormat="1" x14ac:dyDescent="0.35"/>
    <row r="6082" customFormat="1" x14ac:dyDescent="0.35"/>
    <row r="6083" customFormat="1" x14ac:dyDescent="0.35"/>
    <row r="6084" customFormat="1" x14ac:dyDescent="0.35"/>
    <row r="6085" customFormat="1" x14ac:dyDescent="0.35"/>
    <row r="6086" customFormat="1" x14ac:dyDescent="0.35"/>
    <row r="6087" customFormat="1" x14ac:dyDescent="0.35"/>
    <row r="6088" customFormat="1" x14ac:dyDescent="0.35"/>
    <row r="6089" customFormat="1" x14ac:dyDescent="0.35"/>
    <row r="6090" customFormat="1" x14ac:dyDescent="0.35"/>
    <row r="6091" customFormat="1" x14ac:dyDescent="0.35"/>
    <row r="6092" customFormat="1" x14ac:dyDescent="0.35"/>
    <row r="6093" customFormat="1" x14ac:dyDescent="0.35"/>
    <row r="6094" customFormat="1" x14ac:dyDescent="0.35"/>
    <row r="6095" customFormat="1" x14ac:dyDescent="0.35"/>
    <row r="6096" customFormat="1" x14ac:dyDescent="0.35"/>
    <row r="6097" customFormat="1" x14ac:dyDescent="0.35"/>
    <row r="6098" customFormat="1" x14ac:dyDescent="0.35"/>
    <row r="6099" customFormat="1" x14ac:dyDescent="0.35"/>
    <row r="6100" customFormat="1" x14ac:dyDescent="0.35"/>
    <row r="6101" customFormat="1" x14ac:dyDescent="0.35"/>
    <row r="6102" customFormat="1" x14ac:dyDescent="0.35"/>
    <row r="6103" customFormat="1" x14ac:dyDescent="0.35"/>
    <row r="6104" customFormat="1" x14ac:dyDescent="0.35"/>
    <row r="6105" customFormat="1" x14ac:dyDescent="0.35"/>
    <row r="6106" customFormat="1" x14ac:dyDescent="0.35"/>
    <row r="6107" customFormat="1" x14ac:dyDescent="0.35"/>
    <row r="6108" customFormat="1" x14ac:dyDescent="0.35"/>
    <row r="6109" customFormat="1" x14ac:dyDescent="0.35"/>
    <row r="6110" customFormat="1" x14ac:dyDescent="0.35"/>
    <row r="6111" customFormat="1" x14ac:dyDescent="0.35"/>
    <row r="6112" customFormat="1" x14ac:dyDescent="0.35"/>
    <row r="6113" customFormat="1" x14ac:dyDescent="0.35"/>
    <row r="6114" customFormat="1" x14ac:dyDescent="0.35"/>
    <row r="6115" customFormat="1" x14ac:dyDescent="0.35"/>
    <row r="6116" customFormat="1" x14ac:dyDescent="0.35"/>
    <row r="6117" customFormat="1" x14ac:dyDescent="0.35"/>
    <row r="6118" customFormat="1" x14ac:dyDescent="0.35"/>
    <row r="6119" customFormat="1" x14ac:dyDescent="0.35"/>
    <row r="6120" customFormat="1" x14ac:dyDescent="0.35"/>
    <row r="6121" customFormat="1" x14ac:dyDescent="0.35"/>
    <row r="6122" customFormat="1" x14ac:dyDescent="0.35"/>
    <row r="6123" customFormat="1" x14ac:dyDescent="0.35"/>
    <row r="6124" customFormat="1" x14ac:dyDescent="0.35"/>
    <row r="6125" customFormat="1" x14ac:dyDescent="0.35"/>
    <row r="6126" customFormat="1" x14ac:dyDescent="0.35"/>
    <row r="6127" customFormat="1" x14ac:dyDescent="0.35"/>
    <row r="6128" customFormat="1" x14ac:dyDescent="0.35"/>
    <row r="6129" customFormat="1" x14ac:dyDescent="0.35"/>
    <row r="6130" customFormat="1" x14ac:dyDescent="0.35"/>
    <row r="6131" customFormat="1" x14ac:dyDescent="0.35"/>
    <row r="6132" customFormat="1" x14ac:dyDescent="0.35"/>
    <row r="6133" customFormat="1" x14ac:dyDescent="0.35"/>
    <row r="6134" customFormat="1" x14ac:dyDescent="0.35"/>
    <row r="6135" customFormat="1" x14ac:dyDescent="0.35"/>
    <row r="6136" customFormat="1" x14ac:dyDescent="0.35"/>
    <row r="6137" customFormat="1" x14ac:dyDescent="0.35"/>
    <row r="6138" customFormat="1" x14ac:dyDescent="0.35"/>
    <row r="6139" customFormat="1" x14ac:dyDescent="0.35"/>
    <row r="6140" customFormat="1" x14ac:dyDescent="0.35"/>
    <row r="6141" customFormat="1" x14ac:dyDescent="0.35"/>
    <row r="6142" customFormat="1" x14ac:dyDescent="0.35"/>
    <row r="6143" customFormat="1" x14ac:dyDescent="0.35"/>
    <row r="6144" customFormat="1" x14ac:dyDescent="0.35"/>
    <row r="6145" customFormat="1" x14ac:dyDescent="0.35"/>
    <row r="6146" customFormat="1" x14ac:dyDescent="0.35"/>
    <row r="6147" customFormat="1" x14ac:dyDescent="0.35"/>
    <row r="6148" customFormat="1" x14ac:dyDescent="0.35"/>
    <row r="6149" customFormat="1" x14ac:dyDescent="0.35"/>
    <row r="6150" customFormat="1" x14ac:dyDescent="0.35"/>
    <row r="6151" customFormat="1" x14ac:dyDescent="0.35"/>
    <row r="6152" customFormat="1" x14ac:dyDescent="0.35"/>
    <row r="6153" customFormat="1" x14ac:dyDescent="0.35"/>
    <row r="6154" customFormat="1" x14ac:dyDescent="0.35"/>
    <row r="6155" customFormat="1" x14ac:dyDescent="0.35"/>
    <row r="6156" customFormat="1" x14ac:dyDescent="0.35"/>
    <row r="6157" customFormat="1" x14ac:dyDescent="0.35"/>
    <row r="6158" customFormat="1" x14ac:dyDescent="0.35"/>
    <row r="6159" customFormat="1" x14ac:dyDescent="0.35"/>
    <row r="6160" customFormat="1" x14ac:dyDescent="0.35"/>
    <row r="6161" customFormat="1" x14ac:dyDescent="0.35"/>
    <row r="6162" customFormat="1" x14ac:dyDescent="0.35"/>
    <row r="6163" customFormat="1" x14ac:dyDescent="0.35"/>
    <row r="6164" customFormat="1" x14ac:dyDescent="0.35"/>
    <row r="6165" customFormat="1" x14ac:dyDescent="0.35"/>
    <row r="6166" customFormat="1" x14ac:dyDescent="0.35"/>
    <row r="6167" customFormat="1" x14ac:dyDescent="0.35"/>
    <row r="6168" customFormat="1" x14ac:dyDescent="0.35"/>
    <row r="6169" customFormat="1" x14ac:dyDescent="0.35"/>
    <row r="6170" customFormat="1" x14ac:dyDescent="0.35"/>
    <row r="6171" customFormat="1" x14ac:dyDescent="0.35"/>
    <row r="6172" customFormat="1" x14ac:dyDescent="0.35"/>
    <row r="6173" customFormat="1" x14ac:dyDescent="0.35"/>
    <row r="6174" customFormat="1" x14ac:dyDescent="0.35"/>
    <row r="6175" customFormat="1" x14ac:dyDescent="0.35"/>
    <row r="6176" customFormat="1" x14ac:dyDescent="0.35"/>
    <row r="6177" customFormat="1" x14ac:dyDescent="0.35"/>
    <row r="6178" customFormat="1" x14ac:dyDescent="0.35"/>
    <row r="6179" customFormat="1" x14ac:dyDescent="0.35"/>
    <row r="6180" customFormat="1" x14ac:dyDescent="0.35"/>
    <row r="6181" customFormat="1" x14ac:dyDescent="0.35"/>
    <row r="6182" customFormat="1" x14ac:dyDescent="0.35"/>
    <row r="6183" customFormat="1" x14ac:dyDescent="0.35"/>
    <row r="6184" customFormat="1" x14ac:dyDescent="0.35"/>
    <row r="6185" customFormat="1" x14ac:dyDescent="0.35"/>
    <row r="6186" customFormat="1" x14ac:dyDescent="0.35"/>
    <row r="6187" customFormat="1" x14ac:dyDescent="0.35"/>
    <row r="6188" customFormat="1" x14ac:dyDescent="0.35"/>
    <row r="6189" customFormat="1" x14ac:dyDescent="0.35"/>
    <row r="6190" customFormat="1" x14ac:dyDescent="0.35"/>
    <row r="6191" customFormat="1" x14ac:dyDescent="0.35"/>
    <row r="6192" customFormat="1" x14ac:dyDescent="0.35"/>
    <row r="6193" customFormat="1" x14ac:dyDescent="0.35"/>
    <row r="6194" customFormat="1" x14ac:dyDescent="0.35"/>
    <row r="6195" customFormat="1" x14ac:dyDescent="0.35"/>
    <row r="6196" customFormat="1" x14ac:dyDescent="0.35"/>
    <row r="6197" customFormat="1" x14ac:dyDescent="0.35"/>
    <row r="6198" customFormat="1" x14ac:dyDescent="0.35"/>
    <row r="6199" customFormat="1" x14ac:dyDescent="0.35"/>
    <row r="6200" customFormat="1" x14ac:dyDescent="0.35"/>
    <row r="6201" customFormat="1" x14ac:dyDescent="0.35"/>
    <row r="6202" customFormat="1" x14ac:dyDescent="0.35"/>
    <row r="6203" customFormat="1" x14ac:dyDescent="0.35"/>
    <row r="6204" customFormat="1" x14ac:dyDescent="0.35"/>
    <row r="6205" customFormat="1" x14ac:dyDescent="0.35"/>
    <row r="6206" customFormat="1" x14ac:dyDescent="0.35"/>
    <row r="6207" customFormat="1" x14ac:dyDescent="0.35"/>
    <row r="6208" customFormat="1" x14ac:dyDescent="0.35"/>
    <row r="6209" customFormat="1" x14ac:dyDescent="0.35"/>
    <row r="6210" customFormat="1" x14ac:dyDescent="0.35"/>
    <row r="6211" customFormat="1" x14ac:dyDescent="0.35"/>
    <row r="6212" customFormat="1" x14ac:dyDescent="0.35"/>
    <row r="6213" customFormat="1" x14ac:dyDescent="0.35"/>
    <row r="6214" customFormat="1" x14ac:dyDescent="0.35"/>
    <row r="6215" customFormat="1" x14ac:dyDescent="0.35"/>
    <row r="6216" customFormat="1" x14ac:dyDescent="0.35"/>
    <row r="6217" customFormat="1" x14ac:dyDescent="0.35"/>
    <row r="6218" customFormat="1" x14ac:dyDescent="0.35"/>
    <row r="6219" customFormat="1" x14ac:dyDescent="0.35"/>
    <row r="6220" customFormat="1" x14ac:dyDescent="0.35"/>
    <row r="6221" customFormat="1" x14ac:dyDescent="0.35"/>
    <row r="6222" customFormat="1" x14ac:dyDescent="0.35"/>
    <row r="6223" customFormat="1" x14ac:dyDescent="0.35"/>
    <row r="6224" customFormat="1" x14ac:dyDescent="0.35"/>
    <row r="6225" customFormat="1" x14ac:dyDescent="0.35"/>
    <row r="6226" customFormat="1" x14ac:dyDescent="0.35"/>
    <row r="6227" customFormat="1" x14ac:dyDescent="0.35"/>
    <row r="6228" customFormat="1" x14ac:dyDescent="0.35"/>
    <row r="6229" customFormat="1" x14ac:dyDescent="0.35"/>
    <row r="6230" customFormat="1" x14ac:dyDescent="0.35"/>
    <row r="6231" customFormat="1" x14ac:dyDescent="0.35"/>
    <row r="6232" customFormat="1" x14ac:dyDescent="0.35"/>
    <row r="6233" customFormat="1" x14ac:dyDescent="0.35"/>
    <row r="6234" customFormat="1" x14ac:dyDescent="0.35"/>
    <row r="6235" customFormat="1" x14ac:dyDescent="0.35"/>
    <row r="6236" customFormat="1" x14ac:dyDescent="0.35"/>
    <row r="6237" customFormat="1" x14ac:dyDescent="0.35"/>
    <row r="6238" customFormat="1" x14ac:dyDescent="0.35"/>
    <row r="6239" customFormat="1" x14ac:dyDescent="0.35"/>
    <row r="6240" customFormat="1" x14ac:dyDescent="0.35"/>
    <row r="6241" customFormat="1" x14ac:dyDescent="0.35"/>
    <row r="6242" customFormat="1" x14ac:dyDescent="0.35"/>
    <row r="6243" customFormat="1" x14ac:dyDescent="0.35"/>
    <row r="6244" customFormat="1" x14ac:dyDescent="0.35"/>
    <row r="6245" customFormat="1" x14ac:dyDescent="0.35"/>
    <row r="6246" customFormat="1" x14ac:dyDescent="0.35"/>
    <row r="6247" customFormat="1" x14ac:dyDescent="0.35"/>
    <row r="6248" customFormat="1" x14ac:dyDescent="0.35"/>
    <row r="6249" customFormat="1" x14ac:dyDescent="0.35"/>
    <row r="6250" customFormat="1" x14ac:dyDescent="0.35"/>
    <row r="6251" customFormat="1" x14ac:dyDescent="0.35"/>
    <row r="6252" customFormat="1" x14ac:dyDescent="0.35"/>
    <row r="6253" customFormat="1" x14ac:dyDescent="0.35"/>
    <row r="6254" customFormat="1" x14ac:dyDescent="0.35"/>
    <row r="6255" customFormat="1" x14ac:dyDescent="0.35"/>
    <row r="6256" customFormat="1" x14ac:dyDescent="0.35"/>
    <row r="6257" customFormat="1" x14ac:dyDescent="0.35"/>
    <row r="6258" customFormat="1" x14ac:dyDescent="0.35"/>
    <row r="6259" customFormat="1" x14ac:dyDescent="0.35"/>
    <row r="6260" customFormat="1" x14ac:dyDescent="0.35"/>
    <row r="6261" customFormat="1" x14ac:dyDescent="0.35"/>
    <row r="6262" customFormat="1" x14ac:dyDescent="0.35"/>
    <row r="6263" customFormat="1" x14ac:dyDescent="0.35"/>
    <row r="6264" customFormat="1" x14ac:dyDescent="0.35"/>
    <row r="6265" customFormat="1" x14ac:dyDescent="0.35"/>
    <row r="6266" customFormat="1" x14ac:dyDescent="0.35"/>
    <row r="6267" customFormat="1" x14ac:dyDescent="0.35"/>
    <row r="6268" customFormat="1" x14ac:dyDescent="0.35"/>
    <row r="6269" customFormat="1" x14ac:dyDescent="0.35"/>
    <row r="6270" customFormat="1" x14ac:dyDescent="0.35"/>
    <row r="6271" customFormat="1" x14ac:dyDescent="0.35"/>
    <row r="6272" customFormat="1" x14ac:dyDescent="0.35"/>
    <row r="6273" customFormat="1" x14ac:dyDescent="0.35"/>
    <row r="6274" customFormat="1" x14ac:dyDescent="0.35"/>
    <row r="6275" customFormat="1" x14ac:dyDescent="0.35"/>
    <row r="6276" customFormat="1" x14ac:dyDescent="0.35"/>
    <row r="6277" customFormat="1" x14ac:dyDescent="0.35"/>
    <row r="6278" customFormat="1" x14ac:dyDescent="0.35"/>
    <row r="6279" customFormat="1" x14ac:dyDescent="0.35"/>
    <row r="6280" customFormat="1" x14ac:dyDescent="0.35"/>
    <row r="6281" customFormat="1" x14ac:dyDescent="0.35"/>
    <row r="6282" customFormat="1" x14ac:dyDescent="0.35"/>
    <row r="6283" customFormat="1" x14ac:dyDescent="0.35"/>
    <row r="6284" customFormat="1" x14ac:dyDescent="0.35"/>
    <row r="6285" customFormat="1" x14ac:dyDescent="0.35"/>
    <row r="6286" customFormat="1" x14ac:dyDescent="0.35"/>
    <row r="6287" customFormat="1" x14ac:dyDescent="0.35"/>
    <row r="6288" customFormat="1" x14ac:dyDescent="0.35"/>
    <row r="6289" customFormat="1" x14ac:dyDescent="0.35"/>
    <row r="6290" customFormat="1" x14ac:dyDescent="0.35"/>
    <row r="6291" customFormat="1" x14ac:dyDescent="0.35"/>
    <row r="6292" customFormat="1" x14ac:dyDescent="0.35"/>
    <row r="6293" customFormat="1" x14ac:dyDescent="0.35"/>
    <row r="6294" customFormat="1" x14ac:dyDescent="0.35"/>
    <row r="6295" customFormat="1" x14ac:dyDescent="0.35"/>
    <row r="6296" customFormat="1" x14ac:dyDescent="0.35"/>
    <row r="6297" customFormat="1" x14ac:dyDescent="0.35"/>
    <row r="6298" customFormat="1" x14ac:dyDescent="0.35"/>
    <row r="6299" customFormat="1" x14ac:dyDescent="0.35"/>
    <row r="6300" customFormat="1" x14ac:dyDescent="0.35"/>
    <row r="6301" customFormat="1" x14ac:dyDescent="0.35"/>
    <row r="6302" customFormat="1" x14ac:dyDescent="0.35"/>
    <row r="6303" customFormat="1" x14ac:dyDescent="0.35"/>
    <row r="6304" customFormat="1" x14ac:dyDescent="0.35"/>
    <row r="6305" customFormat="1" x14ac:dyDescent="0.35"/>
    <row r="6306" customFormat="1" x14ac:dyDescent="0.35"/>
    <row r="6307" customFormat="1" x14ac:dyDescent="0.35"/>
    <row r="6308" customFormat="1" x14ac:dyDescent="0.35"/>
    <row r="6309" customFormat="1" x14ac:dyDescent="0.35"/>
    <row r="6310" customFormat="1" x14ac:dyDescent="0.35"/>
    <row r="6311" customFormat="1" x14ac:dyDescent="0.35"/>
    <row r="6312" customFormat="1" x14ac:dyDescent="0.35"/>
    <row r="6313" customFormat="1" x14ac:dyDescent="0.35"/>
    <row r="6314" customFormat="1" x14ac:dyDescent="0.35"/>
    <row r="6315" customFormat="1" x14ac:dyDescent="0.35"/>
    <row r="6316" customFormat="1" x14ac:dyDescent="0.35"/>
    <row r="6317" customFormat="1" x14ac:dyDescent="0.35"/>
    <row r="6318" customFormat="1" x14ac:dyDescent="0.35"/>
    <row r="6319" customFormat="1" x14ac:dyDescent="0.35"/>
    <row r="6320" customFormat="1" x14ac:dyDescent="0.35"/>
    <row r="6321" customFormat="1" x14ac:dyDescent="0.35"/>
    <row r="6322" customFormat="1" x14ac:dyDescent="0.35"/>
    <row r="6323" customFormat="1" x14ac:dyDescent="0.35"/>
    <row r="6324" customFormat="1" x14ac:dyDescent="0.35"/>
    <row r="6325" customFormat="1" x14ac:dyDescent="0.35"/>
    <row r="6326" customFormat="1" x14ac:dyDescent="0.35"/>
    <row r="6327" customFormat="1" x14ac:dyDescent="0.35"/>
    <row r="6328" customFormat="1" x14ac:dyDescent="0.35"/>
    <row r="6329" customFormat="1" x14ac:dyDescent="0.35"/>
    <row r="6330" customFormat="1" x14ac:dyDescent="0.35"/>
    <row r="6331" customFormat="1" x14ac:dyDescent="0.35"/>
    <row r="6332" customFormat="1" x14ac:dyDescent="0.35"/>
    <row r="6333" customFormat="1" x14ac:dyDescent="0.35"/>
    <row r="6334" customFormat="1" x14ac:dyDescent="0.35"/>
    <row r="6335" customFormat="1" x14ac:dyDescent="0.35"/>
    <row r="6336" customFormat="1" x14ac:dyDescent="0.35"/>
    <row r="6337" customFormat="1" x14ac:dyDescent="0.35"/>
    <row r="6338" customFormat="1" x14ac:dyDescent="0.35"/>
    <row r="6339" customFormat="1" x14ac:dyDescent="0.35"/>
    <row r="6340" customFormat="1" x14ac:dyDescent="0.35"/>
    <row r="6341" customFormat="1" x14ac:dyDescent="0.35"/>
    <row r="6342" customFormat="1" x14ac:dyDescent="0.35"/>
    <row r="6343" customFormat="1" x14ac:dyDescent="0.35"/>
    <row r="6344" customFormat="1" x14ac:dyDescent="0.35"/>
    <row r="6345" customFormat="1" x14ac:dyDescent="0.35"/>
    <row r="6346" customFormat="1" x14ac:dyDescent="0.35"/>
    <row r="6347" customFormat="1" x14ac:dyDescent="0.35"/>
    <row r="6348" customFormat="1" x14ac:dyDescent="0.35"/>
    <row r="6349" customFormat="1" x14ac:dyDescent="0.35"/>
    <row r="6350" customFormat="1" x14ac:dyDescent="0.35"/>
    <row r="6351" customFormat="1" x14ac:dyDescent="0.35"/>
    <row r="6352" customFormat="1" x14ac:dyDescent="0.35"/>
    <row r="6353" customFormat="1" x14ac:dyDescent="0.35"/>
    <row r="6354" customFormat="1" x14ac:dyDescent="0.35"/>
    <row r="6355" customFormat="1" x14ac:dyDescent="0.35"/>
    <row r="6356" customFormat="1" x14ac:dyDescent="0.35"/>
    <row r="6357" customFormat="1" x14ac:dyDescent="0.35"/>
    <row r="6358" customFormat="1" x14ac:dyDescent="0.35"/>
    <row r="6359" customFormat="1" x14ac:dyDescent="0.35"/>
    <row r="6360" customFormat="1" x14ac:dyDescent="0.35"/>
    <row r="6361" customFormat="1" x14ac:dyDescent="0.35"/>
    <row r="6362" customFormat="1" x14ac:dyDescent="0.35"/>
    <row r="6363" customFormat="1" x14ac:dyDescent="0.35"/>
    <row r="6364" customFormat="1" x14ac:dyDescent="0.35"/>
    <row r="6365" customFormat="1" x14ac:dyDescent="0.35"/>
    <row r="6366" customFormat="1" x14ac:dyDescent="0.35"/>
    <row r="6367" customFormat="1" x14ac:dyDescent="0.35"/>
    <row r="6368" customFormat="1" x14ac:dyDescent="0.35"/>
    <row r="6369" customFormat="1" x14ac:dyDescent="0.35"/>
    <row r="6370" customFormat="1" x14ac:dyDescent="0.35"/>
    <row r="6371" customFormat="1" x14ac:dyDescent="0.35"/>
    <row r="6372" customFormat="1" x14ac:dyDescent="0.35"/>
    <row r="6373" customFormat="1" x14ac:dyDescent="0.35"/>
    <row r="6374" customFormat="1" x14ac:dyDescent="0.35"/>
    <row r="6375" customFormat="1" x14ac:dyDescent="0.35"/>
    <row r="6376" customFormat="1" x14ac:dyDescent="0.35"/>
    <row r="6377" customFormat="1" x14ac:dyDescent="0.35"/>
    <row r="6378" customFormat="1" x14ac:dyDescent="0.35"/>
    <row r="6379" customFormat="1" x14ac:dyDescent="0.35"/>
    <row r="6380" customFormat="1" x14ac:dyDescent="0.35"/>
    <row r="6381" customFormat="1" x14ac:dyDescent="0.35"/>
    <row r="6382" customFormat="1" x14ac:dyDescent="0.35"/>
    <row r="6383" customFormat="1" x14ac:dyDescent="0.35"/>
    <row r="6384" customFormat="1" x14ac:dyDescent="0.35"/>
    <row r="6385" customFormat="1" x14ac:dyDescent="0.35"/>
    <row r="6386" customFormat="1" x14ac:dyDescent="0.35"/>
    <row r="6387" customFormat="1" x14ac:dyDescent="0.35"/>
    <row r="6388" customFormat="1" x14ac:dyDescent="0.35"/>
    <row r="6389" customFormat="1" x14ac:dyDescent="0.35"/>
    <row r="6390" customFormat="1" x14ac:dyDescent="0.35"/>
    <row r="6391" customFormat="1" x14ac:dyDescent="0.35"/>
    <row r="6392" customFormat="1" x14ac:dyDescent="0.35"/>
    <row r="6393" customFormat="1" x14ac:dyDescent="0.35"/>
    <row r="6394" customFormat="1" x14ac:dyDescent="0.35"/>
    <row r="6395" customFormat="1" x14ac:dyDescent="0.35"/>
    <row r="6396" customFormat="1" x14ac:dyDescent="0.35"/>
    <row r="6397" customFormat="1" x14ac:dyDescent="0.35"/>
    <row r="6398" customFormat="1" x14ac:dyDescent="0.35"/>
    <row r="6399" customFormat="1" x14ac:dyDescent="0.35"/>
    <row r="6400" customFormat="1" x14ac:dyDescent="0.35"/>
    <row r="6401" customFormat="1" x14ac:dyDescent="0.35"/>
    <row r="6402" customFormat="1" x14ac:dyDescent="0.35"/>
    <row r="6403" customFormat="1" x14ac:dyDescent="0.35"/>
    <row r="6404" customFormat="1" x14ac:dyDescent="0.35"/>
    <row r="6405" customFormat="1" x14ac:dyDescent="0.35"/>
    <row r="6406" customFormat="1" x14ac:dyDescent="0.35"/>
    <row r="6407" customFormat="1" x14ac:dyDescent="0.35"/>
    <row r="6408" customFormat="1" x14ac:dyDescent="0.35"/>
    <row r="6409" customFormat="1" x14ac:dyDescent="0.35"/>
    <row r="6410" customFormat="1" x14ac:dyDescent="0.35"/>
    <row r="6411" customFormat="1" x14ac:dyDescent="0.35"/>
    <row r="6412" customFormat="1" x14ac:dyDescent="0.35"/>
    <row r="6413" customFormat="1" x14ac:dyDescent="0.35"/>
    <row r="6414" customFormat="1" x14ac:dyDescent="0.35"/>
    <row r="6415" customFormat="1" x14ac:dyDescent="0.35"/>
    <row r="6416" customFormat="1" x14ac:dyDescent="0.35"/>
    <row r="6417" customFormat="1" x14ac:dyDescent="0.35"/>
    <row r="6418" customFormat="1" x14ac:dyDescent="0.35"/>
    <row r="6419" customFormat="1" x14ac:dyDescent="0.35"/>
    <row r="6420" customFormat="1" x14ac:dyDescent="0.35"/>
    <row r="6421" customFormat="1" x14ac:dyDescent="0.35"/>
    <row r="6422" customFormat="1" x14ac:dyDescent="0.35"/>
    <row r="6423" customFormat="1" x14ac:dyDescent="0.35"/>
    <row r="6424" customFormat="1" x14ac:dyDescent="0.35"/>
    <row r="6425" customFormat="1" x14ac:dyDescent="0.35"/>
    <row r="6426" customFormat="1" x14ac:dyDescent="0.35"/>
    <row r="6427" customFormat="1" x14ac:dyDescent="0.35"/>
    <row r="6428" customFormat="1" x14ac:dyDescent="0.35"/>
    <row r="6429" customFormat="1" x14ac:dyDescent="0.35"/>
    <row r="6430" customFormat="1" x14ac:dyDescent="0.35"/>
    <row r="6431" customFormat="1" x14ac:dyDescent="0.35"/>
    <row r="6432" customFormat="1" x14ac:dyDescent="0.35"/>
    <row r="6433" customFormat="1" x14ac:dyDescent="0.35"/>
    <row r="6434" customFormat="1" x14ac:dyDescent="0.35"/>
    <row r="6435" customFormat="1" x14ac:dyDescent="0.35"/>
    <row r="6436" customFormat="1" x14ac:dyDescent="0.35"/>
    <row r="6437" customFormat="1" x14ac:dyDescent="0.35"/>
    <row r="6438" customFormat="1" x14ac:dyDescent="0.35"/>
    <row r="6439" customFormat="1" x14ac:dyDescent="0.35"/>
    <row r="6440" customFormat="1" x14ac:dyDescent="0.35"/>
    <row r="6441" customFormat="1" x14ac:dyDescent="0.35"/>
    <row r="6442" customFormat="1" x14ac:dyDescent="0.35"/>
    <row r="6443" customFormat="1" x14ac:dyDescent="0.35"/>
    <row r="6444" customFormat="1" x14ac:dyDescent="0.35"/>
    <row r="6445" customFormat="1" x14ac:dyDescent="0.35"/>
    <row r="6446" customFormat="1" x14ac:dyDescent="0.35"/>
    <row r="6447" customFormat="1" x14ac:dyDescent="0.35"/>
    <row r="6448" customFormat="1" x14ac:dyDescent="0.35"/>
    <row r="6449" customFormat="1" x14ac:dyDescent="0.35"/>
    <row r="6450" customFormat="1" x14ac:dyDescent="0.35"/>
    <row r="6451" customFormat="1" x14ac:dyDescent="0.35"/>
    <row r="6452" customFormat="1" x14ac:dyDescent="0.35"/>
    <row r="6453" customFormat="1" x14ac:dyDescent="0.35"/>
    <row r="6454" customFormat="1" x14ac:dyDescent="0.35"/>
    <row r="6455" customFormat="1" x14ac:dyDescent="0.35"/>
    <row r="6456" customFormat="1" x14ac:dyDescent="0.35"/>
    <row r="6457" customFormat="1" x14ac:dyDescent="0.35"/>
    <row r="6458" customFormat="1" x14ac:dyDescent="0.35"/>
    <row r="6459" customFormat="1" x14ac:dyDescent="0.35"/>
    <row r="6460" customFormat="1" x14ac:dyDescent="0.35"/>
    <row r="6461" customFormat="1" x14ac:dyDescent="0.35"/>
    <row r="6462" customFormat="1" x14ac:dyDescent="0.35"/>
    <row r="6463" customFormat="1" x14ac:dyDescent="0.35"/>
    <row r="6464" customFormat="1" x14ac:dyDescent="0.35"/>
    <row r="6465" customFormat="1" x14ac:dyDescent="0.35"/>
    <row r="6466" customFormat="1" x14ac:dyDescent="0.35"/>
    <row r="6467" customFormat="1" x14ac:dyDescent="0.35"/>
    <row r="6468" customFormat="1" x14ac:dyDescent="0.35"/>
    <row r="6469" customFormat="1" x14ac:dyDescent="0.35"/>
    <row r="6470" customFormat="1" x14ac:dyDescent="0.35"/>
    <row r="6471" customFormat="1" x14ac:dyDescent="0.35"/>
    <row r="6472" customFormat="1" x14ac:dyDescent="0.35"/>
    <row r="6473" customFormat="1" x14ac:dyDescent="0.35"/>
    <row r="6474" customFormat="1" x14ac:dyDescent="0.35"/>
    <row r="6475" customFormat="1" x14ac:dyDescent="0.35"/>
    <row r="6476" customFormat="1" x14ac:dyDescent="0.35"/>
    <row r="6477" customFormat="1" x14ac:dyDescent="0.35"/>
    <row r="6478" customFormat="1" x14ac:dyDescent="0.35"/>
    <row r="6479" customFormat="1" x14ac:dyDescent="0.35"/>
    <row r="6480" customFormat="1" x14ac:dyDescent="0.35"/>
    <row r="6481" customFormat="1" x14ac:dyDescent="0.35"/>
    <row r="6482" customFormat="1" x14ac:dyDescent="0.35"/>
    <row r="6483" customFormat="1" x14ac:dyDescent="0.35"/>
    <row r="6484" customFormat="1" x14ac:dyDescent="0.35"/>
    <row r="6485" customFormat="1" x14ac:dyDescent="0.35"/>
    <row r="6486" customFormat="1" x14ac:dyDescent="0.35"/>
    <row r="6487" customFormat="1" x14ac:dyDescent="0.35"/>
    <row r="6488" customFormat="1" x14ac:dyDescent="0.35"/>
    <row r="6489" customFormat="1" x14ac:dyDescent="0.35"/>
    <row r="6490" customFormat="1" x14ac:dyDescent="0.35"/>
    <row r="6491" customFormat="1" x14ac:dyDescent="0.35"/>
    <row r="6492" customFormat="1" x14ac:dyDescent="0.35"/>
    <row r="6493" customFormat="1" x14ac:dyDescent="0.35"/>
    <row r="6494" customFormat="1" x14ac:dyDescent="0.35"/>
    <row r="6495" customFormat="1" x14ac:dyDescent="0.35"/>
    <row r="6496" customFormat="1" x14ac:dyDescent="0.35"/>
    <row r="6497" customFormat="1" x14ac:dyDescent="0.35"/>
    <row r="6498" customFormat="1" x14ac:dyDescent="0.35"/>
    <row r="6499" customFormat="1" x14ac:dyDescent="0.35"/>
    <row r="6500" customFormat="1" x14ac:dyDescent="0.35"/>
    <row r="6501" customFormat="1" x14ac:dyDescent="0.35"/>
    <row r="6502" customFormat="1" x14ac:dyDescent="0.35"/>
    <row r="6503" customFormat="1" x14ac:dyDescent="0.35"/>
    <row r="6504" customFormat="1" x14ac:dyDescent="0.35"/>
    <row r="6505" customFormat="1" x14ac:dyDescent="0.35"/>
    <row r="6506" customFormat="1" x14ac:dyDescent="0.35"/>
    <row r="6507" customFormat="1" x14ac:dyDescent="0.35"/>
    <row r="6508" customFormat="1" x14ac:dyDescent="0.35"/>
    <row r="6509" customFormat="1" x14ac:dyDescent="0.35"/>
    <row r="6510" customFormat="1" x14ac:dyDescent="0.35"/>
    <row r="6511" customFormat="1" x14ac:dyDescent="0.35"/>
    <row r="6512" customFormat="1" x14ac:dyDescent="0.35"/>
    <row r="6513" customFormat="1" x14ac:dyDescent="0.35"/>
    <row r="6514" customFormat="1" x14ac:dyDescent="0.35"/>
    <row r="6515" customFormat="1" x14ac:dyDescent="0.35"/>
    <row r="6516" customFormat="1" x14ac:dyDescent="0.35"/>
    <row r="6517" customFormat="1" x14ac:dyDescent="0.35"/>
    <row r="6518" customFormat="1" x14ac:dyDescent="0.35"/>
    <row r="6519" customFormat="1" x14ac:dyDescent="0.35"/>
    <row r="6520" customFormat="1" x14ac:dyDescent="0.35"/>
    <row r="6521" customFormat="1" x14ac:dyDescent="0.35"/>
    <row r="6522" customFormat="1" x14ac:dyDescent="0.35"/>
    <row r="6523" customFormat="1" x14ac:dyDescent="0.35"/>
    <row r="6524" customFormat="1" x14ac:dyDescent="0.35"/>
    <row r="6525" customFormat="1" x14ac:dyDescent="0.35"/>
    <row r="6526" customFormat="1" x14ac:dyDescent="0.35"/>
    <row r="6527" customFormat="1" x14ac:dyDescent="0.35"/>
    <row r="6528" customFormat="1" x14ac:dyDescent="0.35"/>
    <row r="6529" customFormat="1" x14ac:dyDescent="0.35"/>
    <row r="6530" customFormat="1" x14ac:dyDescent="0.35"/>
    <row r="6531" customFormat="1" x14ac:dyDescent="0.35"/>
    <row r="6532" customFormat="1" x14ac:dyDescent="0.35"/>
    <row r="6533" customFormat="1" x14ac:dyDescent="0.35"/>
    <row r="6534" customFormat="1" x14ac:dyDescent="0.35"/>
    <row r="6535" customFormat="1" x14ac:dyDescent="0.35"/>
    <row r="6536" customFormat="1" x14ac:dyDescent="0.35"/>
    <row r="6537" customFormat="1" x14ac:dyDescent="0.35"/>
    <row r="6538" customFormat="1" x14ac:dyDescent="0.35"/>
    <row r="6539" customFormat="1" x14ac:dyDescent="0.35"/>
    <row r="6540" customFormat="1" x14ac:dyDescent="0.35"/>
    <row r="6541" customFormat="1" x14ac:dyDescent="0.35"/>
    <row r="6542" customFormat="1" x14ac:dyDescent="0.35"/>
    <row r="6543" customFormat="1" x14ac:dyDescent="0.35"/>
    <row r="6544" customFormat="1" x14ac:dyDescent="0.35"/>
    <row r="6545" customFormat="1" x14ac:dyDescent="0.35"/>
    <row r="6546" customFormat="1" x14ac:dyDescent="0.35"/>
    <row r="6547" customFormat="1" x14ac:dyDescent="0.35"/>
    <row r="6548" customFormat="1" x14ac:dyDescent="0.35"/>
    <row r="6549" customFormat="1" x14ac:dyDescent="0.35"/>
    <row r="6550" customFormat="1" x14ac:dyDescent="0.35"/>
    <row r="6551" customFormat="1" x14ac:dyDescent="0.35"/>
    <row r="6552" customFormat="1" x14ac:dyDescent="0.35"/>
    <row r="6553" customFormat="1" x14ac:dyDescent="0.35"/>
    <row r="6554" customFormat="1" x14ac:dyDescent="0.35"/>
    <row r="6555" customFormat="1" x14ac:dyDescent="0.35"/>
    <row r="6556" customFormat="1" x14ac:dyDescent="0.35"/>
    <row r="6557" customFormat="1" x14ac:dyDescent="0.35"/>
    <row r="6558" customFormat="1" x14ac:dyDescent="0.35"/>
    <row r="6559" customFormat="1" x14ac:dyDescent="0.35"/>
    <row r="6560" customFormat="1" x14ac:dyDescent="0.35"/>
    <row r="6561" customFormat="1" x14ac:dyDescent="0.35"/>
    <row r="6562" customFormat="1" x14ac:dyDescent="0.35"/>
    <row r="6563" customFormat="1" x14ac:dyDescent="0.35"/>
    <row r="6564" customFormat="1" x14ac:dyDescent="0.35"/>
    <row r="6565" customFormat="1" x14ac:dyDescent="0.35"/>
    <row r="6566" customFormat="1" x14ac:dyDescent="0.35"/>
    <row r="6567" customFormat="1" x14ac:dyDescent="0.35"/>
    <row r="6568" customFormat="1" x14ac:dyDescent="0.35"/>
    <row r="6569" customFormat="1" x14ac:dyDescent="0.35"/>
    <row r="6570" customFormat="1" x14ac:dyDescent="0.35"/>
    <row r="6571" customFormat="1" x14ac:dyDescent="0.35"/>
    <row r="6572" customFormat="1" x14ac:dyDescent="0.35"/>
    <row r="6573" customFormat="1" x14ac:dyDescent="0.35"/>
    <row r="6574" customFormat="1" x14ac:dyDescent="0.35"/>
    <row r="6575" customFormat="1" x14ac:dyDescent="0.35"/>
    <row r="6576" customFormat="1" x14ac:dyDescent="0.35"/>
    <row r="6577" customFormat="1" x14ac:dyDescent="0.35"/>
    <row r="6578" customFormat="1" x14ac:dyDescent="0.35"/>
    <row r="6579" customFormat="1" x14ac:dyDescent="0.35"/>
    <row r="6580" customFormat="1" x14ac:dyDescent="0.35"/>
    <row r="6581" customFormat="1" x14ac:dyDescent="0.35"/>
    <row r="6582" customFormat="1" x14ac:dyDescent="0.35"/>
    <row r="6583" customFormat="1" x14ac:dyDescent="0.35"/>
    <row r="6584" customFormat="1" x14ac:dyDescent="0.35"/>
    <row r="6585" customFormat="1" x14ac:dyDescent="0.35"/>
    <row r="6586" customFormat="1" x14ac:dyDescent="0.35"/>
    <row r="6587" customFormat="1" x14ac:dyDescent="0.35"/>
    <row r="6588" customFormat="1" x14ac:dyDescent="0.35"/>
    <row r="6589" customFormat="1" x14ac:dyDescent="0.35"/>
    <row r="6590" customFormat="1" x14ac:dyDescent="0.35"/>
    <row r="6591" customFormat="1" x14ac:dyDescent="0.35"/>
    <row r="6592" customFormat="1" x14ac:dyDescent="0.35"/>
    <row r="6593" customFormat="1" x14ac:dyDescent="0.35"/>
    <row r="6594" customFormat="1" x14ac:dyDescent="0.35"/>
    <row r="6595" customFormat="1" x14ac:dyDescent="0.35"/>
    <row r="6596" customFormat="1" x14ac:dyDescent="0.35"/>
    <row r="6597" customFormat="1" x14ac:dyDescent="0.35"/>
    <row r="6598" customFormat="1" x14ac:dyDescent="0.35"/>
    <row r="6599" customFormat="1" x14ac:dyDescent="0.35"/>
    <row r="6600" customFormat="1" x14ac:dyDescent="0.35"/>
    <row r="6601" customFormat="1" x14ac:dyDescent="0.35"/>
    <row r="6602" customFormat="1" x14ac:dyDescent="0.35"/>
    <row r="6603" customFormat="1" x14ac:dyDescent="0.35"/>
    <row r="6604" customFormat="1" x14ac:dyDescent="0.35"/>
    <row r="6605" customFormat="1" x14ac:dyDescent="0.35"/>
    <row r="6606" customFormat="1" x14ac:dyDescent="0.35"/>
    <row r="6607" customFormat="1" x14ac:dyDescent="0.35"/>
    <row r="6608" customFormat="1" x14ac:dyDescent="0.35"/>
    <row r="6609" customFormat="1" x14ac:dyDescent="0.35"/>
    <row r="6610" customFormat="1" x14ac:dyDescent="0.35"/>
    <row r="6611" customFormat="1" x14ac:dyDescent="0.35"/>
    <row r="6612" customFormat="1" x14ac:dyDescent="0.35"/>
    <row r="6613" customFormat="1" x14ac:dyDescent="0.35"/>
    <row r="6614" customFormat="1" x14ac:dyDescent="0.35"/>
    <row r="6615" customFormat="1" x14ac:dyDescent="0.35"/>
    <row r="6616" customFormat="1" x14ac:dyDescent="0.35"/>
    <row r="6617" customFormat="1" x14ac:dyDescent="0.35"/>
    <row r="6618" customFormat="1" x14ac:dyDescent="0.35"/>
    <row r="6619" customFormat="1" x14ac:dyDescent="0.35"/>
    <row r="6620" customFormat="1" x14ac:dyDescent="0.35"/>
    <row r="6621" customFormat="1" x14ac:dyDescent="0.35"/>
    <row r="6622" customFormat="1" x14ac:dyDescent="0.35"/>
    <row r="6623" customFormat="1" x14ac:dyDescent="0.35"/>
    <row r="6624" customFormat="1" x14ac:dyDescent="0.35"/>
    <row r="6625" customFormat="1" x14ac:dyDescent="0.35"/>
    <row r="6626" customFormat="1" x14ac:dyDescent="0.35"/>
    <row r="6627" customFormat="1" x14ac:dyDescent="0.35"/>
    <row r="6628" customFormat="1" x14ac:dyDescent="0.35"/>
    <row r="6629" customFormat="1" x14ac:dyDescent="0.35"/>
    <row r="6630" customFormat="1" x14ac:dyDescent="0.35"/>
    <row r="6631" customFormat="1" x14ac:dyDescent="0.35"/>
    <row r="6632" customFormat="1" x14ac:dyDescent="0.35"/>
    <row r="6633" customFormat="1" x14ac:dyDescent="0.35"/>
    <row r="6634" customFormat="1" x14ac:dyDescent="0.35"/>
    <row r="6635" customFormat="1" x14ac:dyDescent="0.35"/>
    <row r="6636" customFormat="1" x14ac:dyDescent="0.35"/>
    <row r="6637" customFormat="1" x14ac:dyDescent="0.35"/>
    <row r="6638" customFormat="1" x14ac:dyDescent="0.35"/>
    <row r="6639" customFormat="1" x14ac:dyDescent="0.35"/>
    <row r="6640" customFormat="1" x14ac:dyDescent="0.35"/>
    <row r="6641" customFormat="1" x14ac:dyDescent="0.35"/>
    <row r="6642" customFormat="1" x14ac:dyDescent="0.35"/>
    <row r="6643" customFormat="1" x14ac:dyDescent="0.35"/>
    <row r="6644" customFormat="1" x14ac:dyDescent="0.35"/>
    <row r="6645" customFormat="1" x14ac:dyDescent="0.35"/>
    <row r="6646" customFormat="1" x14ac:dyDescent="0.35"/>
    <row r="6647" customFormat="1" x14ac:dyDescent="0.35"/>
    <row r="6648" customFormat="1" x14ac:dyDescent="0.35"/>
    <row r="6649" customFormat="1" x14ac:dyDescent="0.35"/>
    <row r="6650" customFormat="1" x14ac:dyDescent="0.35"/>
    <row r="6651" customFormat="1" x14ac:dyDescent="0.35"/>
    <row r="6652" customFormat="1" x14ac:dyDescent="0.35"/>
    <row r="6653" customFormat="1" x14ac:dyDescent="0.35"/>
    <row r="6654" customFormat="1" x14ac:dyDescent="0.35"/>
    <row r="6655" customFormat="1" x14ac:dyDescent="0.35"/>
    <row r="6656" customFormat="1" x14ac:dyDescent="0.35"/>
    <row r="6657" customFormat="1" x14ac:dyDescent="0.35"/>
    <row r="6658" customFormat="1" x14ac:dyDescent="0.35"/>
    <row r="6659" customFormat="1" x14ac:dyDescent="0.35"/>
    <row r="6660" customFormat="1" x14ac:dyDescent="0.35"/>
    <row r="6661" customFormat="1" x14ac:dyDescent="0.35"/>
    <row r="6662" customFormat="1" x14ac:dyDescent="0.35"/>
    <row r="6663" customFormat="1" x14ac:dyDescent="0.35"/>
    <row r="6664" customFormat="1" x14ac:dyDescent="0.35"/>
    <row r="6665" customFormat="1" x14ac:dyDescent="0.35"/>
    <row r="6666" customFormat="1" x14ac:dyDescent="0.35"/>
    <row r="6667" customFormat="1" x14ac:dyDescent="0.35"/>
    <row r="6668" customFormat="1" x14ac:dyDescent="0.35"/>
    <row r="6669" customFormat="1" x14ac:dyDescent="0.35"/>
    <row r="6670" customFormat="1" x14ac:dyDescent="0.35"/>
    <row r="6671" customFormat="1" x14ac:dyDescent="0.35"/>
    <row r="6672" customFormat="1" x14ac:dyDescent="0.35"/>
    <row r="6673" customFormat="1" x14ac:dyDescent="0.35"/>
    <row r="6674" customFormat="1" x14ac:dyDescent="0.35"/>
    <row r="6675" customFormat="1" x14ac:dyDescent="0.35"/>
    <row r="6676" customFormat="1" x14ac:dyDescent="0.35"/>
    <row r="6677" customFormat="1" x14ac:dyDescent="0.35"/>
    <row r="6678" customFormat="1" x14ac:dyDescent="0.35"/>
    <row r="6679" customFormat="1" x14ac:dyDescent="0.35"/>
    <row r="6680" customFormat="1" x14ac:dyDescent="0.35"/>
    <row r="6681" customFormat="1" x14ac:dyDescent="0.35"/>
    <row r="6682" customFormat="1" x14ac:dyDescent="0.35"/>
    <row r="6683" customFormat="1" x14ac:dyDescent="0.35"/>
    <row r="6684" customFormat="1" x14ac:dyDescent="0.35"/>
    <row r="6685" customFormat="1" x14ac:dyDescent="0.35"/>
    <row r="6686" customFormat="1" x14ac:dyDescent="0.35"/>
    <row r="6687" customFormat="1" x14ac:dyDescent="0.35"/>
    <row r="6688" customFormat="1" x14ac:dyDescent="0.35"/>
    <row r="6689" customFormat="1" x14ac:dyDescent="0.35"/>
    <row r="6690" customFormat="1" x14ac:dyDescent="0.35"/>
    <row r="6691" customFormat="1" x14ac:dyDescent="0.35"/>
    <row r="6692" customFormat="1" x14ac:dyDescent="0.35"/>
    <row r="6693" customFormat="1" x14ac:dyDescent="0.35"/>
    <row r="6694" customFormat="1" x14ac:dyDescent="0.35"/>
    <row r="6695" customFormat="1" x14ac:dyDescent="0.35"/>
    <row r="6696" customFormat="1" x14ac:dyDescent="0.35"/>
    <row r="6697" customFormat="1" x14ac:dyDescent="0.35"/>
    <row r="6698" customFormat="1" x14ac:dyDescent="0.35"/>
    <row r="6699" customFormat="1" x14ac:dyDescent="0.35"/>
    <row r="6700" customFormat="1" x14ac:dyDescent="0.35"/>
    <row r="6701" customFormat="1" x14ac:dyDescent="0.35"/>
    <row r="6702" customFormat="1" x14ac:dyDescent="0.35"/>
    <row r="6703" customFormat="1" x14ac:dyDescent="0.35"/>
    <row r="6704" customFormat="1" x14ac:dyDescent="0.35"/>
    <row r="6705" customFormat="1" x14ac:dyDescent="0.35"/>
    <row r="6706" customFormat="1" x14ac:dyDescent="0.35"/>
    <row r="6707" customFormat="1" x14ac:dyDescent="0.35"/>
    <row r="6708" customFormat="1" x14ac:dyDescent="0.35"/>
    <row r="6709" customFormat="1" x14ac:dyDescent="0.35"/>
    <row r="6710" customFormat="1" x14ac:dyDescent="0.35"/>
    <row r="6711" customFormat="1" x14ac:dyDescent="0.35"/>
    <row r="6712" customFormat="1" x14ac:dyDescent="0.35"/>
    <row r="6713" customFormat="1" x14ac:dyDescent="0.35"/>
    <row r="6714" customFormat="1" x14ac:dyDescent="0.35"/>
    <row r="6715" customFormat="1" x14ac:dyDescent="0.35"/>
    <row r="6716" customFormat="1" x14ac:dyDescent="0.35"/>
    <row r="6717" customFormat="1" x14ac:dyDescent="0.35"/>
    <row r="6718" customFormat="1" x14ac:dyDescent="0.35"/>
    <row r="6719" customFormat="1" x14ac:dyDescent="0.35"/>
    <row r="6720" customFormat="1" x14ac:dyDescent="0.35"/>
    <row r="6721" customFormat="1" x14ac:dyDescent="0.35"/>
    <row r="6722" customFormat="1" x14ac:dyDescent="0.35"/>
    <row r="6723" customFormat="1" x14ac:dyDescent="0.35"/>
    <row r="6724" customFormat="1" x14ac:dyDescent="0.35"/>
    <row r="6725" customFormat="1" x14ac:dyDescent="0.35"/>
    <row r="6726" customFormat="1" x14ac:dyDescent="0.35"/>
    <row r="6727" customFormat="1" x14ac:dyDescent="0.35"/>
    <row r="6728" customFormat="1" x14ac:dyDescent="0.35"/>
    <row r="6729" customFormat="1" x14ac:dyDescent="0.35"/>
    <row r="6730" customFormat="1" x14ac:dyDescent="0.35"/>
    <row r="6731" customFormat="1" x14ac:dyDescent="0.35"/>
    <row r="6732" customFormat="1" x14ac:dyDescent="0.35"/>
    <row r="6733" customFormat="1" x14ac:dyDescent="0.35"/>
    <row r="6734" customFormat="1" x14ac:dyDescent="0.35"/>
    <row r="6735" customFormat="1" x14ac:dyDescent="0.35"/>
    <row r="6736" customFormat="1" x14ac:dyDescent="0.35"/>
    <row r="6737" customFormat="1" x14ac:dyDescent="0.35"/>
    <row r="6738" customFormat="1" x14ac:dyDescent="0.35"/>
    <row r="6739" customFormat="1" x14ac:dyDescent="0.35"/>
    <row r="6740" customFormat="1" x14ac:dyDescent="0.35"/>
    <row r="6741" customFormat="1" x14ac:dyDescent="0.35"/>
    <row r="6742" customFormat="1" x14ac:dyDescent="0.35"/>
    <row r="6743" customFormat="1" x14ac:dyDescent="0.35"/>
    <row r="6744" customFormat="1" x14ac:dyDescent="0.35"/>
    <row r="6745" customFormat="1" x14ac:dyDescent="0.35"/>
    <row r="6746" customFormat="1" x14ac:dyDescent="0.35"/>
    <row r="6747" customFormat="1" x14ac:dyDescent="0.35"/>
    <row r="6748" customFormat="1" x14ac:dyDescent="0.35"/>
    <row r="6749" customFormat="1" x14ac:dyDescent="0.35"/>
    <row r="6750" customFormat="1" x14ac:dyDescent="0.35"/>
    <row r="6751" customFormat="1" x14ac:dyDescent="0.35"/>
    <row r="6752" customFormat="1" x14ac:dyDescent="0.35"/>
    <row r="6753" customFormat="1" x14ac:dyDescent="0.35"/>
    <row r="6754" customFormat="1" x14ac:dyDescent="0.35"/>
    <row r="6755" customFormat="1" x14ac:dyDescent="0.35"/>
    <row r="6756" customFormat="1" x14ac:dyDescent="0.35"/>
    <row r="6757" customFormat="1" x14ac:dyDescent="0.35"/>
    <row r="6758" customFormat="1" x14ac:dyDescent="0.35"/>
    <row r="6759" customFormat="1" x14ac:dyDescent="0.35"/>
    <row r="6760" customFormat="1" x14ac:dyDescent="0.35"/>
    <row r="6761" customFormat="1" x14ac:dyDescent="0.35"/>
    <row r="6762" customFormat="1" x14ac:dyDescent="0.35"/>
    <row r="6763" customFormat="1" x14ac:dyDescent="0.35"/>
    <row r="6764" customFormat="1" x14ac:dyDescent="0.35"/>
    <row r="6765" customFormat="1" x14ac:dyDescent="0.35"/>
    <row r="6766" customFormat="1" x14ac:dyDescent="0.35"/>
    <row r="6767" customFormat="1" x14ac:dyDescent="0.35"/>
    <row r="6768" customFormat="1" x14ac:dyDescent="0.35"/>
    <row r="6769" customFormat="1" x14ac:dyDescent="0.35"/>
    <row r="6770" customFormat="1" x14ac:dyDescent="0.35"/>
    <row r="6771" customFormat="1" x14ac:dyDescent="0.35"/>
    <row r="6772" customFormat="1" x14ac:dyDescent="0.35"/>
    <row r="6773" customFormat="1" x14ac:dyDescent="0.35"/>
    <row r="6774" customFormat="1" x14ac:dyDescent="0.35"/>
    <row r="6775" customFormat="1" x14ac:dyDescent="0.35"/>
    <row r="6776" customFormat="1" x14ac:dyDescent="0.35"/>
    <row r="6777" customFormat="1" x14ac:dyDescent="0.35"/>
    <row r="6778" customFormat="1" x14ac:dyDescent="0.35"/>
    <row r="6779" customFormat="1" x14ac:dyDescent="0.35"/>
    <row r="6780" customFormat="1" x14ac:dyDescent="0.35"/>
    <row r="6781" customFormat="1" x14ac:dyDescent="0.35"/>
    <row r="6782" customFormat="1" x14ac:dyDescent="0.35"/>
    <row r="6783" customFormat="1" x14ac:dyDescent="0.35"/>
    <row r="6784" customFormat="1" x14ac:dyDescent="0.35"/>
    <row r="6785" customFormat="1" x14ac:dyDescent="0.35"/>
    <row r="6786" customFormat="1" x14ac:dyDescent="0.35"/>
    <row r="6787" customFormat="1" x14ac:dyDescent="0.35"/>
    <row r="6788" customFormat="1" x14ac:dyDescent="0.35"/>
    <row r="6789" customFormat="1" x14ac:dyDescent="0.35"/>
    <row r="6790" customFormat="1" x14ac:dyDescent="0.35"/>
    <row r="6791" customFormat="1" x14ac:dyDescent="0.35"/>
    <row r="6792" customFormat="1" x14ac:dyDescent="0.35"/>
    <row r="6793" customFormat="1" x14ac:dyDescent="0.35"/>
    <row r="6794" customFormat="1" x14ac:dyDescent="0.35"/>
    <row r="6795" customFormat="1" x14ac:dyDescent="0.35"/>
    <row r="6796" customFormat="1" x14ac:dyDescent="0.35"/>
    <row r="6797" customFormat="1" x14ac:dyDescent="0.35"/>
    <row r="6798" customFormat="1" x14ac:dyDescent="0.35"/>
    <row r="6799" customFormat="1" x14ac:dyDescent="0.35"/>
    <row r="6800" customFormat="1" x14ac:dyDescent="0.35"/>
    <row r="6801" customFormat="1" x14ac:dyDescent="0.35"/>
    <row r="6802" customFormat="1" x14ac:dyDescent="0.35"/>
    <row r="6803" customFormat="1" x14ac:dyDescent="0.35"/>
    <row r="6804" customFormat="1" x14ac:dyDescent="0.35"/>
    <row r="6805" customFormat="1" x14ac:dyDescent="0.35"/>
    <row r="6806" customFormat="1" x14ac:dyDescent="0.35"/>
    <row r="6807" customFormat="1" x14ac:dyDescent="0.35"/>
    <row r="6808" customFormat="1" x14ac:dyDescent="0.35"/>
    <row r="6809" customFormat="1" x14ac:dyDescent="0.35"/>
    <row r="6810" customFormat="1" x14ac:dyDescent="0.35"/>
    <row r="6811" customFormat="1" x14ac:dyDescent="0.35"/>
    <row r="6812" customFormat="1" x14ac:dyDescent="0.35"/>
    <row r="6813" customFormat="1" x14ac:dyDescent="0.35"/>
    <row r="6814" customFormat="1" x14ac:dyDescent="0.35"/>
    <row r="6815" customFormat="1" x14ac:dyDescent="0.35"/>
    <row r="6816" customFormat="1" x14ac:dyDescent="0.35"/>
    <row r="6817" customFormat="1" x14ac:dyDescent="0.35"/>
    <row r="6818" customFormat="1" x14ac:dyDescent="0.35"/>
    <row r="6819" customFormat="1" x14ac:dyDescent="0.35"/>
    <row r="6820" customFormat="1" x14ac:dyDescent="0.35"/>
    <row r="6821" customFormat="1" x14ac:dyDescent="0.35"/>
    <row r="6822" customFormat="1" x14ac:dyDescent="0.35"/>
    <row r="6823" customFormat="1" x14ac:dyDescent="0.35"/>
    <row r="6824" customFormat="1" x14ac:dyDescent="0.35"/>
    <row r="6825" customFormat="1" x14ac:dyDescent="0.35"/>
    <row r="6826" customFormat="1" x14ac:dyDescent="0.35"/>
    <row r="6827" customFormat="1" x14ac:dyDescent="0.35"/>
    <row r="6828" customFormat="1" x14ac:dyDescent="0.35"/>
    <row r="6829" customFormat="1" x14ac:dyDescent="0.35"/>
    <row r="6830" customFormat="1" x14ac:dyDescent="0.35"/>
    <row r="6831" customFormat="1" x14ac:dyDescent="0.35"/>
    <row r="6832" customFormat="1" x14ac:dyDescent="0.35"/>
    <row r="6833" customFormat="1" x14ac:dyDescent="0.35"/>
    <row r="6834" customFormat="1" x14ac:dyDescent="0.35"/>
    <row r="6835" customFormat="1" x14ac:dyDescent="0.35"/>
    <row r="6836" customFormat="1" x14ac:dyDescent="0.35"/>
    <row r="6837" customFormat="1" x14ac:dyDescent="0.35"/>
    <row r="6838" customFormat="1" x14ac:dyDescent="0.35"/>
    <row r="6839" customFormat="1" x14ac:dyDescent="0.35"/>
    <row r="6840" customFormat="1" x14ac:dyDescent="0.35"/>
    <row r="6841" customFormat="1" x14ac:dyDescent="0.35"/>
    <row r="6842" customFormat="1" x14ac:dyDescent="0.35"/>
    <row r="6843" customFormat="1" x14ac:dyDescent="0.35"/>
    <row r="6844" customFormat="1" x14ac:dyDescent="0.35"/>
    <row r="6845" customFormat="1" x14ac:dyDescent="0.35"/>
    <row r="6846" customFormat="1" x14ac:dyDescent="0.35"/>
    <row r="6847" customFormat="1" x14ac:dyDescent="0.35"/>
    <row r="6848" customFormat="1" x14ac:dyDescent="0.35"/>
    <row r="6849" customFormat="1" x14ac:dyDescent="0.35"/>
    <row r="6850" customFormat="1" x14ac:dyDescent="0.35"/>
    <row r="6851" customFormat="1" x14ac:dyDescent="0.35"/>
    <row r="6852" customFormat="1" x14ac:dyDescent="0.35"/>
    <row r="6853" customFormat="1" x14ac:dyDescent="0.35"/>
    <row r="6854" customFormat="1" x14ac:dyDescent="0.35"/>
    <row r="6855" customFormat="1" x14ac:dyDescent="0.35"/>
    <row r="6856" customFormat="1" x14ac:dyDescent="0.35"/>
    <row r="6857" customFormat="1" x14ac:dyDescent="0.35"/>
    <row r="6858" customFormat="1" x14ac:dyDescent="0.35"/>
    <row r="6859" customFormat="1" x14ac:dyDescent="0.35"/>
    <row r="6860" customFormat="1" x14ac:dyDescent="0.35"/>
    <row r="6861" customFormat="1" x14ac:dyDescent="0.35"/>
    <row r="6862" customFormat="1" x14ac:dyDescent="0.35"/>
    <row r="6863" customFormat="1" x14ac:dyDescent="0.35"/>
    <row r="6864" customFormat="1" x14ac:dyDescent="0.35"/>
    <row r="6865" customFormat="1" x14ac:dyDescent="0.35"/>
    <row r="6866" customFormat="1" x14ac:dyDescent="0.35"/>
    <row r="6867" customFormat="1" x14ac:dyDescent="0.35"/>
    <row r="6868" customFormat="1" x14ac:dyDescent="0.35"/>
    <row r="6869" customFormat="1" x14ac:dyDescent="0.35"/>
    <row r="6870" customFormat="1" x14ac:dyDescent="0.35"/>
    <row r="6871" customFormat="1" x14ac:dyDescent="0.35"/>
    <row r="6872" customFormat="1" x14ac:dyDescent="0.35"/>
    <row r="6873" customFormat="1" x14ac:dyDescent="0.35"/>
    <row r="6874" customFormat="1" x14ac:dyDescent="0.35"/>
    <row r="6875" customFormat="1" x14ac:dyDescent="0.35"/>
    <row r="6876" customFormat="1" x14ac:dyDescent="0.35"/>
    <row r="6877" customFormat="1" x14ac:dyDescent="0.35"/>
    <row r="6878" customFormat="1" x14ac:dyDescent="0.35"/>
    <row r="6879" customFormat="1" x14ac:dyDescent="0.35"/>
    <row r="6880" customFormat="1" x14ac:dyDescent="0.35"/>
    <row r="6881" customFormat="1" x14ac:dyDescent="0.35"/>
    <row r="6882" customFormat="1" x14ac:dyDescent="0.35"/>
    <row r="6883" customFormat="1" x14ac:dyDescent="0.35"/>
    <row r="6884" customFormat="1" x14ac:dyDescent="0.35"/>
    <row r="6885" customFormat="1" x14ac:dyDescent="0.35"/>
    <row r="6886" customFormat="1" x14ac:dyDescent="0.35"/>
    <row r="6887" customFormat="1" x14ac:dyDescent="0.35"/>
    <row r="6888" customFormat="1" x14ac:dyDescent="0.35"/>
    <row r="6889" customFormat="1" x14ac:dyDescent="0.35"/>
    <row r="6890" customFormat="1" x14ac:dyDescent="0.35"/>
    <row r="6891" customFormat="1" x14ac:dyDescent="0.35"/>
    <row r="6892" customFormat="1" x14ac:dyDescent="0.35"/>
    <row r="6893" customFormat="1" x14ac:dyDescent="0.35"/>
    <row r="6894" customFormat="1" x14ac:dyDescent="0.35"/>
    <row r="6895" customFormat="1" x14ac:dyDescent="0.35"/>
    <row r="6896" customFormat="1" x14ac:dyDescent="0.35"/>
    <row r="6897" customFormat="1" x14ac:dyDescent="0.35"/>
    <row r="6898" customFormat="1" x14ac:dyDescent="0.35"/>
    <row r="6899" customFormat="1" x14ac:dyDescent="0.35"/>
    <row r="6900" customFormat="1" x14ac:dyDescent="0.35"/>
    <row r="6901" customFormat="1" x14ac:dyDescent="0.35"/>
    <row r="6902" customFormat="1" x14ac:dyDescent="0.35"/>
    <row r="6903" customFormat="1" x14ac:dyDescent="0.35"/>
    <row r="6904" customFormat="1" x14ac:dyDescent="0.35"/>
    <row r="6905" customFormat="1" x14ac:dyDescent="0.35"/>
    <row r="6906" customFormat="1" x14ac:dyDescent="0.35"/>
    <row r="6907" customFormat="1" x14ac:dyDescent="0.35"/>
    <row r="6908" customFormat="1" x14ac:dyDescent="0.35"/>
    <row r="6909" customFormat="1" x14ac:dyDescent="0.35"/>
    <row r="6910" customFormat="1" x14ac:dyDescent="0.35"/>
    <row r="6911" customFormat="1" x14ac:dyDescent="0.35"/>
    <row r="6912" customFormat="1" x14ac:dyDescent="0.35"/>
    <row r="6913" customFormat="1" x14ac:dyDescent="0.35"/>
    <row r="6914" customFormat="1" x14ac:dyDescent="0.35"/>
    <row r="6915" customFormat="1" x14ac:dyDescent="0.35"/>
    <row r="6916" customFormat="1" x14ac:dyDescent="0.35"/>
    <row r="6917" customFormat="1" x14ac:dyDescent="0.35"/>
    <row r="6918" customFormat="1" x14ac:dyDescent="0.35"/>
    <row r="6919" customFormat="1" x14ac:dyDescent="0.35"/>
    <row r="6920" customFormat="1" x14ac:dyDescent="0.35"/>
    <row r="6921" customFormat="1" x14ac:dyDescent="0.35"/>
    <row r="6922" customFormat="1" x14ac:dyDescent="0.35"/>
    <row r="6923" customFormat="1" x14ac:dyDescent="0.35"/>
    <row r="6924" customFormat="1" x14ac:dyDescent="0.35"/>
    <row r="6925" customFormat="1" x14ac:dyDescent="0.35"/>
    <row r="6926" customFormat="1" x14ac:dyDescent="0.35"/>
    <row r="6927" customFormat="1" x14ac:dyDescent="0.35"/>
    <row r="6928" customFormat="1" x14ac:dyDescent="0.35"/>
    <row r="6929" customFormat="1" x14ac:dyDescent="0.35"/>
    <row r="6930" customFormat="1" x14ac:dyDescent="0.35"/>
    <row r="6931" customFormat="1" x14ac:dyDescent="0.35"/>
    <row r="6932" customFormat="1" x14ac:dyDescent="0.35"/>
    <row r="6933" customFormat="1" x14ac:dyDescent="0.35"/>
    <row r="6934" customFormat="1" x14ac:dyDescent="0.35"/>
    <row r="6935" customFormat="1" x14ac:dyDescent="0.35"/>
    <row r="6936" customFormat="1" x14ac:dyDescent="0.35"/>
    <row r="6937" customFormat="1" x14ac:dyDescent="0.35"/>
    <row r="6938" customFormat="1" x14ac:dyDescent="0.35"/>
    <row r="6939" customFormat="1" x14ac:dyDescent="0.35"/>
    <row r="6940" customFormat="1" x14ac:dyDescent="0.35"/>
    <row r="6941" customFormat="1" x14ac:dyDescent="0.35"/>
    <row r="6942" customFormat="1" x14ac:dyDescent="0.35"/>
    <row r="6943" customFormat="1" x14ac:dyDescent="0.35"/>
    <row r="6944" customFormat="1" x14ac:dyDescent="0.35"/>
    <row r="6945" customFormat="1" x14ac:dyDescent="0.35"/>
    <row r="6946" customFormat="1" x14ac:dyDescent="0.35"/>
    <row r="6947" customFormat="1" x14ac:dyDescent="0.35"/>
    <row r="6948" customFormat="1" x14ac:dyDescent="0.35"/>
    <row r="6949" customFormat="1" x14ac:dyDescent="0.35"/>
    <row r="6950" customFormat="1" x14ac:dyDescent="0.35"/>
    <row r="6951" customFormat="1" x14ac:dyDescent="0.35"/>
    <row r="6952" customFormat="1" x14ac:dyDescent="0.35"/>
    <row r="6953" customFormat="1" x14ac:dyDescent="0.35"/>
    <row r="6954" customFormat="1" x14ac:dyDescent="0.35"/>
    <row r="6955" customFormat="1" x14ac:dyDescent="0.35"/>
    <row r="6956" customFormat="1" x14ac:dyDescent="0.35"/>
    <row r="6957" customFormat="1" x14ac:dyDescent="0.35"/>
    <row r="6958" customFormat="1" x14ac:dyDescent="0.35"/>
    <row r="6959" customFormat="1" x14ac:dyDescent="0.35"/>
    <row r="6960" customFormat="1" x14ac:dyDescent="0.35"/>
    <row r="6961" customFormat="1" x14ac:dyDescent="0.35"/>
    <row r="6962" customFormat="1" x14ac:dyDescent="0.35"/>
    <row r="6963" customFormat="1" x14ac:dyDescent="0.35"/>
    <row r="6964" customFormat="1" x14ac:dyDescent="0.35"/>
    <row r="6965" customFormat="1" x14ac:dyDescent="0.35"/>
    <row r="6966" customFormat="1" x14ac:dyDescent="0.35"/>
    <row r="6967" customFormat="1" x14ac:dyDescent="0.35"/>
    <row r="6968" customFormat="1" x14ac:dyDescent="0.35"/>
    <row r="6969" customFormat="1" x14ac:dyDescent="0.35"/>
    <row r="6970" customFormat="1" x14ac:dyDescent="0.35"/>
    <row r="6971" customFormat="1" x14ac:dyDescent="0.35"/>
    <row r="6972" customFormat="1" x14ac:dyDescent="0.35"/>
    <row r="6973" customFormat="1" x14ac:dyDescent="0.35"/>
    <row r="6974" customFormat="1" x14ac:dyDescent="0.35"/>
    <row r="6975" customFormat="1" x14ac:dyDescent="0.35"/>
    <row r="6976" customFormat="1" x14ac:dyDescent="0.35"/>
    <row r="6977" customFormat="1" x14ac:dyDescent="0.35"/>
    <row r="6978" customFormat="1" x14ac:dyDescent="0.35"/>
    <row r="6979" customFormat="1" x14ac:dyDescent="0.35"/>
    <row r="6980" customFormat="1" x14ac:dyDescent="0.35"/>
    <row r="6981" customFormat="1" x14ac:dyDescent="0.35"/>
  </sheetData>
  <sheetProtection password="C4B6" sheet="1" objects="1" scenarios="1"/>
  <mergeCells count="32">
    <mergeCell ref="I2744:I2745"/>
    <mergeCell ref="D2753:D2754"/>
    <mergeCell ref="E2753:E2754"/>
    <mergeCell ref="F2753:F2754"/>
    <mergeCell ref="C3159:C3160"/>
    <mergeCell ref="D3159:D3160"/>
    <mergeCell ref="E3159:E3160"/>
    <mergeCell ref="F3159:F3160"/>
    <mergeCell ref="C2753:C2754"/>
    <mergeCell ref="B2034:C2035"/>
    <mergeCell ref="D2034:D2035"/>
    <mergeCell ref="E2034:E2035"/>
    <mergeCell ref="F2034:F2035"/>
    <mergeCell ref="B2744:B2745"/>
    <mergeCell ref="C2744:C2745"/>
    <mergeCell ref="D2744:D2745"/>
    <mergeCell ref="E2744:E2745"/>
    <mergeCell ref="F2744:F2745"/>
    <mergeCell ref="B715:C716"/>
    <mergeCell ref="D715:D716"/>
    <mergeCell ref="E715:E716"/>
    <mergeCell ref="F715:F716"/>
    <mergeCell ref="B1324:C1325"/>
    <mergeCell ref="D1324:D1325"/>
    <mergeCell ref="E1324:E1325"/>
    <mergeCell ref="F1324:F1325"/>
    <mergeCell ref="B5:C6"/>
    <mergeCell ref="D5:D6"/>
    <mergeCell ref="E5:E6"/>
    <mergeCell ref="F5:F6"/>
    <mergeCell ref="C2:F3"/>
    <mergeCell ref="B2:B3"/>
  </mergeCells>
  <pageMargins left="0.7" right="0.7" top="1" bottom="1" header="0.3" footer="0.3"/>
  <pageSetup paperSize="5" scale="61" fitToHeight="0" orientation="portrait" r:id="rId1"/>
  <headerFooter>
    <oddFooter>&amp;C&amp;1#&amp;"Calibri"&amp;10&amp;K000000I n t e r n a l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9">
    <pageSetUpPr fitToPage="1"/>
  </sheetPr>
  <dimension ref="A1:AH75"/>
  <sheetViews>
    <sheetView showGridLines="0" topLeftCell="E18" zoomScale="70" zoomScaleNormal="70" workbookViewId="0">
      <selection activeCell="L33" sqref="L33"/>
    </sheetView>
  </sheetViews>
  <sheetFormatPr defaultRowHeight="14.5" x14ac:dyDescent="0.35"/>
  <cols>
    <col min="1" max="4" width="2.81640625" hidden="1" customWidth="1" collapsed="1"/>
    <col min="5" max="5" width="2.81640625" customWidth="1" collapsed="1"/>
    <col min="6" max="6" width="45.81640625" customWidth="1" collapsed="1"/>
    <col min="7" max="8" width="9.1796875" customWidth="1" collapsed="1"/>
    <col min="9" max="9" width="8.81640625" customWidth="1" collapsed="1"/>
    <col min="10" max="11" width="10.81640625" customWidth="1" collapsed="1"/>
    <col min="12" max="12" width="8.81640625" customWidth="1" collapsed="1"/>
    <col min="13" max="14" width="10.81640625" customWidth="1" collapsed="1"/>
    <col min="15" max="15" width="8.81640625" customWidth="1" collapsed="1"/>
    <col min="16" max="17" width="10.81640625" customWidth="1" collapsed="1"/>
    <col min="18" max="18" width="8.81640625" customWidth="1" collapsed="1"/>
    <col min="19" max="20" width="10.81640625" customWidth="1" collapsed="1"/>
    <col min="21" max="21" width="8.81640625" customWidth="1" collapsed="1"/>
    <col min="22" max="25" width="10.81640625" customWidth="1" collapsed="1"/>
    <col min="26" max="26" width="8.81640625" customWidth="1" collapsed="1"/>
    <col min="27" max="28" width="12.81640625" customWidth="1" collapsed="1"/>
    <col min="29" max="29" width="8.81640625" customWidth="1" collapsed="1"/>
    <col min="30" max="33" width="12.81640625" customWidth="1" collapsed="1"/>
    <col min="34" max="34" width="2.81640625" customWidth="1" collapsed="1"/>
  </cols>
  <sheetData>
    <row r="1" hidden="1" x14ac:dyDescent="0.35"/>
    <row r="2" hidden="1" x14ac:dyDescent="0.35"/>
    <row r="3" hidden="1" x14ac:dyDescent="0.35"/>
    <row r="4" hidden="1" x14ac:dyDescent="0.35"/>
    <row r="5" hidden="1" x14ac:dyDescent="0.35"/>
    <row r="6" hidden="1" x14ac:dyDescent="0.35"/>
    <row r="7" hidden="1" x14ac:dyDescent="0.35"/>
    <row r="8" hidden="1" x14ac:dyDescent="0.35"/>
    <row r="9" hidden="1" x14ac:dyDescent="0.35"/>
    <row r="10" hidden="1" x14ac:dyDescent="0.35"/>
    <row r="11" hidden="1" x14ac:dyDescent="0.35"/>
    <row r="12" hidden="1" x14ac:dyDescent="0.35"/>
    <row r="13" hidden="1" x14ac:dyDescent="0.35"/>
    <row r="14" hidden="1" x14ac:dyDescent="0.35"/>
    <row r="15" hidden="1" x14ac:dyDescent="0.35"/>
    <row r="16" hidden="1" x14ac:dyDescent="0.35"/>
    <row r="17" spans="1:34" ht="15" hidden="1" thickBot="1" x14ac:dyDescent="0.4"/>
    <row r="18" spans="1:34" ht="15" customHeight="1" x14ac:dyDescent="0.35">
      <c r="A18" s="344"/>
      <c r="B18" s="1528"/>
      <c r="C18" s="1528"/>
      <c r="D18" s="1528"/>
      <c r="E18" s="1528"/>
      <c r="F18" s="345"/>
      <c r="G18" s="345"/>
      <c r="H18" s="345"/>
      <c r="I18" s="345"/>
      <c r="J18" s="345"/>
      <c r="K18" s="492"/>
      <c r="L18" s="345"/>
      <c r="M18" s="345"/>
      <c r="N18" s="345"/>
      <c r="O18" s="345"/>
      <c r="P18" s="345"/>
      <c r="Q18" s="345"/>
      <c r="R18" s="345"/>
      <c r="S18" s="345"/>
      <c r="T18" s="345"/>
      <c r="U18" s="345"/>
      <c r="V18" s="345"/>
      <c r="W18" s="345"/>
      <c r="X18" s="345"/>
      <c r="Y18" s="345"/>
      <c r="Z18" s="345"/>
      <c r="AA18" s="345"/>
      <c r="AB18" s="345"/>
      <c r="AC18" s="345"/>
      <c r="AD18" s="345"/>
      <c r="AE18" s="345"/>
      <c r="AF18" s="345"/>
      <c r="AG18" s="345"/>
      <c r="AH18" s="346"/>
    </row>
    <row r="19" spans="1:34" ht="15" customHeight="1" x14ac:dyDescent="0.35">
      <c r="A19" s="347"/>
      <c r="B19" s="351"/>
      <c r="C19" s="351"/>
      <c r="D19" s="351"/>
      <c r="E19" s="351"/>
      <c r="F19" s="2377"/>
      <c r="G19" s="512"/>
      <c r="H19" s="512"/>
      <c r="I19" s="512"/>
      <c r="J19" s="512"/>
      <c r="K19" s="512"/>
      <c r="L19" s="2359" t="s">
        <v>1432</v>
      </c>
      <c r="M19" s="2359"/>
      <c r="N19" s="2359"/>
      <c r="O19" s="2359"/>
      <c r="P19" s="2359"/>
      <c r="Q19" s="2359"/>
      <c r="R19" s="2359"/>
      <c r="S19" s="2359"/>
      <c r="T19" s="2359"/>
      <c r="U19" s="2359"/>
      <c r="V19" s="2359"/>
      <c r="W19" s="512"/>
      <c r="X19" s="349"/>
      <c r="Y19" s="349"/>
      <c r="Z19" s="349"/>
      <c r="AA19" s="349"/>
      <c r="AB19" s="349"/>
      <c r="AC19" s="349"/>
      <c r="AD19" s="349"/>
      <c r="AE19" s="349"/>
      <c r="AF19" s="349"/>
      <c r="AG19" s="349"/>
      <c r="AH19" s="350"/>
    </row>
    <row r="20" spans="1:34" ht="15" customHeight="1" x14ac:dyDescent="0.35">
      <c r="A20" s="347"/>
      <c r="B20" s="351"/>
      <c r="C20" s="351"/>
      <c r="D20" s="351"/>
      <c r="E20" s="351"/>
      <c r="F20" s="2377"/>
      <c r="G20" s="512"/>
      <c r="H20" s="512"/>
      <c r="I20" s="512"/>
      <c r="J20" s="512"/>
      <c r="K20" s="512"/>
      <c r="L20" s="2359"/>
      <c r="M20" s="2359"/>
      <c r="N20" s="2359"/>
      <c r="O20" s="2359"/>
      <c r="P20" s="2359"/>
      <c r="Q20" s="2359"/>
      <c r="R20" s="2359"/>
      <c r="S20" s="2359"/>
      <c r="T20" s="2359"/>
      <c r="U20" s="2359"/>
      <c r="V20" s="2359"/>
      <c r="W20" s="512"/>
      <c r="X20" s="349"/>
      <c r="Y20" s="349"/>
      <c r="Z20" s="349"/>
      <c r="AA20" s="349"/>
      <c r="AB20" s="349"/>
      <c r="AC20" s="349"/>
      <c r="AD20" s="349"/>
      <c r="AE20" s="349"/>
      <c r="AF20" s="349"/>
      <c r="AG20" s="349"/>
      <c r="AH20" s="350"/>
    </row>
    <row r="21" spans="1:34" ht="15" customHeight="1" x14ac:dyDescent="0.35">
      <c r="A21" s="347"/>
      <c r="B21" s="351"/>
      <c r="C21" s="351"/>
      <c r="D21" s="351"/>
      <c r="E21" s="351"/>
      <c r="F21" s="351"/>
      <c r="G21" s="513"/>
      <c r="H21" s="513"/>
      <c r="I21" s="513"/>
      <c r="J21" s="513"/>
      <c r="K21" s="513"/>
      <c r="L21" s="2360" t="s">
        <v>2202</v>
      </c>
      <c r="M21" s="2360"/>
      <c r="N21" s="2360"/>
      <c r="O21" s="2360"/>
      <c r="P21" s="2360"/>
      <c r="Q21" s="2360"/>
      <c r="R21" s="2360"/>
      <c r="S21" s="2360"/>
      <c r="T21" s="2360"/>
      <c r="U21" s="2360"/>
      <c r="V21" s="2360"/>
      <c r="W21" s="513"/>
      <c r="X21" s="351"/>
      <c r="Y21" s="351"/>
      <c r="Z21" s="351"/>
      <c r="AA21" s="351"/>
      <c r="AB21" s="351"/>
      <c r="AC21" s="351"/>
      <c r="AD21" s="351"/>
      <c r="AE21" s="351"/>
      <c r="AF21" s="351"/>
      <c r="AG21" s="351"/>
      <c r="AH21" s="350"/>
    </row>
    <row r="22" spans="1:34" ht="15" customHeight="1" x14ac:dyDescent="0.35">
      <c r="A22" s="347"/>
      <c r="B22" s="351"/>
      <c r="C22" s="351"/>
      <c r="D22" s="351"/>
      <c r="E22" s="351"/>
      <c r="F22" s="351"/>
      <c r="G22" s="348"/>
      <c r="H22" s="348"/>
      <c r="I22" s="348"/>
      <c r="J22" s="348"/>
      <c r="K22" s="348"/>
      <c r="L22" s="2374" t="s">
        <v>2201</v>
      </c>
      <c r="M22" s="2374"/>
      <c r="N22" s="2374"/>
      <c r="O22" s="2374"/>
      <c r="P22" s="2374"/>
      <c r="Q22" s="2374"/>
      <c r="R22" s="2374"/>
      <c r="S22" s="2374"/>
      <c r="T22" s="2374"/>
      <c r="U22" s="2374"/>
      <c r="V22" s="2374"/>
      <c r="W22" s="348"/>
      <c r="X22" s="351"/>
      <c r="Y22" s="351"/>
      <c r="Z22" s="351"/>
      <c r="AA22" s="351"/>
      <c r="AB22" s="351"/>
      <c r="AC22" s="351"/>
      <c r="AD22" s="351"/>
      <c r="AE22" s="351"/>
      <c r="AF22" s="351"/>
      <c r="AG22" s="351"/>
      <c r="AH22" s="350"/>
    </row>
    <row r="23" spans="1:34" ht="15" customHeight="1" x14ac:dyDescent="0.35">
      <c r="A23" s="347"/>
      <c r="B23" s="351"/>
      <c r="C23" s="351"/>
      <c r="D23" s="351"/>
      <c r="E23" s="351"/>
      <c r="F23" s="352"/>
      <c r="G23" s="353"/>
      <c r="H23" s="352"/>
      <c r="I23" s="351"/>
      <c r="J23" s="351"/>
      <c r="K23" s="351"/>
      <c r="L23" s="351"/>
      <c r="M23" s="351"/>
      <c r="N23" s="351"/>
      <c r="O23" s="351"/>
      <c r="P23" s="351"/>
      <c r="Q23" s="351"/>
      <c r="R23" s="351"/>
      <c r="S23" s="351"/>
      <c r="T23" s="351"/>
      <c r="U23" s="351"/>
      <c r="V23" s="351"/>
      <c r="W23" s="351"/>
      <c r="X23" s="354"/>
      <c r="Y23" s="354"/>
      <c r="Z23" s="354"/>
      <c r="AA23" s="354"/>
      <c r="AB23" s="354"/>
      <c r="AC23" s="354"/>
      <c r="AD23" s="354"/>
      <c r="AE23" s="354"/>
      <c r="AF23" s="354"/>
      <c r="AG23" s="354"/>
      <c r="AH23" s="355"/>
    </row>
    <row r="24" spans="1:34" ht="15" customHeight="1" x14ac:dyDescent="0.35">
      <c r="A24" s="356"/>
      <c r="B24" s="354"/>
      <c r="C24" s="354"/>
      <c r="D24" s="354"/>
      <c r="E24" s="354"/>
      <c r="F24" s="352"/>
      <c r="G24" s="353"/>
      <c r="H24" s="352"/>
      <c r="I24" s="351"/>
      <c r="J24" s="354"/>
      <c r="K24" s="354"/>
      <c r="L24" s="2361" t="s">
        <v>1433</v>
      </c>
      <c r="M24" s="2362"/>
      <c r="N24" s="2362"/>
      <c r="O24" s="2362"/>
      <c r="P24" s="2362"/>
      <c r="Q24" s="2362"/>
      <c r="R24" s="2362"/>
      <c r="S24" s="2362"/>
      <c r="T24" s="2362"/>
      <c r="U24" s="2362"/>
      <c r="V24" s="2362"/>
      <c r="W24" s="2362"/>
      <c r="X24" s="2362"/>
      <c r="Y24" s="2363"/>
      <c r="Z24" s="354"/>
      <c r="AA24" s="354"/>
      <c r="AB24" s="354"/>
      <c r="AC24" s="354"/>
      <c r="AD24" s="354"/>
      <c r="AE24" s="354"/>
      <c r="AF24" s="2367" t="s">
        <v>2249</v>
      </c>
      <c r="AG24" s="2367"/>
      <c r="AH24" s="355"/>
    </row>
    <row r="25" spans="1:34" ht="15" customHeight="1" x14ac:dyDescent="0.35">
      <c r="A25" s="356"/>
      <c r="B25" s="354"/>
      <c r="C25" s="354"/>
      <c r="D25" s="354"/>
      <c r="E25" s="354"/>
      <c r="F25" s="354"/>
      <c r="G25" s="354"/>
      <c r="H25" s="354"/>
      <c r="I25" s="354"/>
      <c r="J25" s="354"/>
      <c r="K25" s="354"/>
      <c r="L25" s="2364"/>
      <c r="M25" s="2365"/>
      <c r="N25" s="2365"/>
      <c r="O25" s="2365"/>
      <c r="P25" s="2365"/>
      <c r="Q25" s="2365"/>
      <c r="R25" s="2365"/>
      <c r="S25" s="2365"/>
      <c r="T25" s="2365"/>
      <c r="U25" s="2365"/>
      <c r="V25" s="2365"/>
      <c r="W25" s="2365"/>
      <c r="X25" s="2365"/>
      <c r="Y25" s="2366"/>
      <c r="Z25" s="354"/>
      <c r="AA25" s="354"/>
      <c r="AB25" s="354"/>
      <c r="AC25" s="354"/>
      <c r="AD25" s="354"/>
      <c r="AE25" s="354"/>
      <c r="AF25" s="2368"/>
      <c r="AG25" s="2368"/>
      <c r="AH25" s="355"/>
    </row>
    <row r="26" spans="1:34" ht="15" customHeight="1" x14ac:dyDescent="0.35">
      <c r="A26" s="356"/>
      <c r="B26" s="354"/>
      <c r="C26" s="354"/>
      <c r="D26" s="354"/>
      <c r="E26" s="354"/>
      <c r="F26" s="1001"/>
      <c r="G26" s="1002"/>
      <c r="H26" s="1003"/>
      <c r="I26" s="2361" t="s">
        <v>1434</v>
      </c>
      <c r="J26" s="2362"/>
      <c r="K26" s="2363"/>
      <c r="L26" s="2370" t="s">
        <v>1435</v>
      </c>
      <c r="M26" s="2371"/>
      <c r="N26" s="2372"/>
      <c r="O26" s="2370" t="s">
        <v>1436</v>
      </c>
      <c r="P26" s="2371"/>
      <c r="Q26" s="2372"/>
      <c r="R26" s="2370" t="s">
        <v>1437</v>
      </c>
      <c r="S26" s="2371"/>
      <c r="T26" s="2372"/>
      <c r="U26" s="2370" t="s">
        <v>1438</v>
      </c>
      <c r="V26" s="2371"/>
      <c r="W26" s="2371"/>
      <c r="X26" s="2361" t="s">
        <v>1935</v>
      </c>
      <c r="Y26" s="2363"/>
      <c r="Z26" s="2373" t="s">
        <v>1439</v>
      </c>
      <c r="AA26" s="2373"/>
      <c r="AB26" s="2373"/>
      <c r="AC26" s="2373" t="s">
        <v>1440</v>
      </c>
      <c r="AD26" s="2373"/>
      <c r="AE26" s="2373"/>
      <c r="AF26" s="2368"/>
      <c r="AG26" s="2368"/>
      <c r="AH26" s="355"/>
    </row>
    <row r="27" spans="1:34" ht="15" customHeight="1" x14ac:dyDescent="0.35">
      <c r="A27" s="356"/>
      <c r="B27" s="354"/>
      <c r="C27" s="354"/>
      <c r="D27" s="354"/>
      <c r="E27" s="354"/>
      <c r="F27" s="1004"/>
      <c r="G27" s="1005"/>
      <c r="H27" s="1006"/>
      <c r="I27" s="2364"/>
      <c r="J27" s="2365"/>
      <c r="K27" s="2366"/>
      <c r="L27" s="2364"/>
      <c r="M27" s="2365"/>
      <c r="N27" s="2366"/>
      <c r="O27" s="2364"/>
      <c r="P27" s="2365"/>
      <c r="Q27" s="2366"/>
      <c r="R27" s="2364"/>
      <c r="S27" s="2365"/>
      <c r="T27" s="2366"/>
      <c r="U27" s="2364"/>
      <c r="V27" s="2365"/>
      <c r="W27" s="2365"/>
      <c r="X27" s="2364"/>
      <c r="Y27" s="2366"/>
      <c r="Z27" s="2373"/>
      <c r="AA27" s="2373"/>
      <c r="AB27" s="2373"/>
      <c r="AC27" s="2373"/>
      <c r="AD27" s="2373"/>
      <c r="AE27" s="2373"/>
      <c r="AF27" s="2369"/>
      <c r="AG27" s="2369"/>
      <c r="AH27" s="355"/>
    </row>
    <row r="28" spans="1:34" ht="15" customHeight="1" x14ac:dyDescent="0.35">
      <c r="A28" s="356"/>
      <c r="B28" s="354"/>
      <c r="C28" s="354"/>
      <c r="D28" s="354"/>
      <c r="E28" s="354"/>
      <c r="F28" s="2370" t="s">
        <v>1191</v>
      </c>
      <c r="G28" s="2371"/>
      <c r="H28" s="2372"/>
      <c r="I28" s="2375" t="s">
        <v>1441</v>
      </c>
      <c r="J28" s="2375" t="s">
        <v>561</v>
      </c>
      <c r="K28" s="2375" t="s">
        <v>1106</v>
      </c>
      <c r="L28" s="2375" t="s">
        <v>1441</v>
      </c>
      <c r="M28" s="2375" t="s">
        <v>561</v>
      </c>
      <c r="N28" s="2375" t="s">
        <v>1106</v>
      </c>
      <c r="O28" s="2375" t="s">
        <v>1441</v>
      </c>
      <c r="P28" s="2375" t="s">
        <v>561</v>
      </c>
      <c r="Q28" s="2375" t="s">
        <v>1106</v>
      </c>
      <c r="R28" s="2375" t="s">
        <v>1441</v>
      </c>
      <c r="S28" s="2375" t="s">
        <v>561</v>
      </c>
      <c r="T28" s="2375" t="s">
        <v>1106</v>
      </c>
      <c r="U28" s="2375" t="s">
        <v>1441</v>
      </c>
      <c r="V28" s="2375" t="s">
        <v>561</v>
      </c>
      <c r="W28" s="2361" t="s">
        <v>1106</v>
      </c>
      <c r="X28" s="2375" t="s">
        <v>561</v>
      </c>
      <c r="Y28" s="2361" t="s">
        <v>1106</v>
      </c>
      <c r="Z28" s="2373" t="s">
        <v>1441</v>
      </c>
      <c r="AA28" s="2373" t="s">
        <v>561</v>
      </c>
      <c r="AB28" s="2373" t="s">
        <v>1106</v>
      </c>
      <c r="AC28" s="2373" t="s">
        <v>1441</v>
      </c>
      <c r="AD28" s="2373" t="s">
        <v>561</v>
      </c>
      <c r="AE28" s="2373" t="s">
        <v>1106</v>
      </c>
      <c r="AF28" s="2375" t="s">
        <v>561</v>
      </c>
      <c r="AG28" s="2375" t="s">
        <v>1106</v>
      </c>
      <c r="AH28" s="355"/>
    </row>
    <row r="29" spans="1:34" ht="15" customHeight="1" x14ac:dyDescent="0.35">
      <c r="A29" s="356"/>
      <c r="B29" s="354"/>
      <c r="C29" s="354"/>
      <c r="D29" s="354"/>
      <c r="E29" s="354"/>
      <c r="F29" s="2364"/>
      <c r="G29" s="2365"/>
      <c r="H29" s="2366"/>
      <c r="I29" s="2376"/>
      <c r="J29" s="2376"/>
      <c r="K29" s="2376"/>
      <c r="L29" s="2376"/>
      <c r="M29" s="2376"/>
      <c r="N29" s="2376"/>
      <c r="O29" s="2376"/>
      <c r="P29" s="2376"/>
      <c r="Q29" s="2376"/>
      <c r="R29" s="2376"/>
      <c r="S29" s="2376"/>
      <c r="T29" s="2376"/>
      <c r="U29" s="2376"/>
      <c r="V29" s="2376"/>
      <c r="W29" s="2364"/>
      <c r="X29" s="2376"/>
      <c r="Y29" s="2364"/>
      <c r="Z29" s="2373"/>
      <c r="AA29" s="2373"/>
      <c r="AB29" s="2373"/>
      <c r="AC29" s="2373"/>
      <c r="AD29" s="2373"/>
      <c r="AE29" s="2373"/>
      <c r="AF29" s="2376"/>
      <c r="AG29" s="2376"/>
      <c r="AH29" s="355"/>
    </row>
    <row r="30" spans="1:34" ht="15" customHeight="1" x14ac:dyDescent="0.35">
      <c r="A30" s="356"/>
      <c r="B30" s="354"/>
      <c r="C30" s="354"/>
      <c r="D30" s="354"/>
      <c r="E30" s="354"/>
      <c r="F30" s="493" t="s">
        <v>1684</v>
      </c>
      <c r="G30" s="494"/>
      <c r="H30" s="495"/>
      <c r="I30" s="946">
        <f>I31+I32+I33</f>
        <v>0</v>
      </c>
      <c r="J30" s="946">
        <f t="shared" ref="J30:Y30" si="0">J31+J32+J33</f>
        <v>0</v>
      </c>
      <c r="K30" s="946">
        <f t="shared" si="0"/>
        <v>0</v>
      </c>
      <c r="L30" s="946">
        <f t="shared" si="0"/>
        <v>0</v>
      </c>
      <c r="M30" s="946">
        <f t="shared" si="0"/>
        <v>0</v>
      </c>
      <c r="N30" s="946">
        <f t="shared" si="0"/>
        <v>0</v>
      </c>
      <c r="O30" s="946">
        <f t="shared" si="0"/>
        <v>0</v>
      </c>
      <c r="P30" s="946">
        <f t="shared" si="0"/>
        <v>0</v>
      </c>
      <c r="Q30" s="946">
        <f t="shared" si="0"/>
        <v>0</v>
      </c>
      <c r="R30" s="946">
        <f t="shared" si="0"/>
        <v>0</v>
      </c>
      <c r="S30" s="946">
        <f t="shared" si="0"/>
        <v>0</v>
      </c>
      <c r="T30" s="946">
        <f t="shared" si="0"/>
        <v>0</v>
      </c>
      <c r="U30" s="946">
        <f t="shared" si="0"/>
        <v>0</v>
      </c>
      <c r="V30" s="946">
        <f t="shared" si="0"/>
        <v>0</v>
      </c>
      <c r="W30" s="947">
        <f t="shared" si="0"/>
        <v>0</v>
      </c>
      <c r="X30" s="947">
        <f t="shared" si="0"/>
        <v>0</v>
      </c>
      <c r="Y30" s="947">
        <f t="shared" si="0"/>
        <v>0</v>
      </c>
      <c r="Z30" s="911">
        <f t="shared" ref="Z30:AB46" si="1">L30+O30+R30+U30</f>
        <v>0</v>
      </c>
      <c r="AA30" s="911">
        <f t="shared" si="1"/>
        <v>0</v>
      </c>
      <c r="AB30" s="911">
        <f t="shared" si="1"/>
        <v>0</v>
      </c>
      <c r="AC30" s="911">
        <f t="shared" ref="AC30:AE46" si="2">I30+L30+O30+R30+U30</f>
        <v>0</v>
      </c>
      <c r="AD30" s="911">
        <f t="shared" si="2"/>
        <v>0</v>
      </c>
      <c r="AE30" s="911">
        <f t="shared" si="2"/>
        <v>0</v>
      </c>
      <c r="AF30" s="953">
        <f>AD30+X30</f>
        <v>0</v>
      </c>
      <c r="AG30" s="953">
        <f>AE30+Y30</f>
        <v>0</v>
      </c>
      <c r="AH30" s="355"/>
    </row>
    <row r="31" spans="1:34" ht="15" customHeight="1" x14ac:dyDescent="0.35">
      <c r="A31" s="356"/>
      <c r="B31" s="354"/>
      <c r="C31" s="354"/>
      <c r="D31" s="354"/>
      <c r="E31" s="354"/>
      <c r="F31" s="357" t="s">
        <v>1442</v>
      </c>
      <c r="G31" s="358"/>
      <c r="H31" s="359"/>
      <c r="I31" s="608"/>
      <c r="J31" s="609"/>
      <c r="K31" s="609"/>
      <c r="L31" s="609"/>
      <c r="M31" s="609"/>
      <c r="N31" s="609"/>
      <c r="O31" s="609"/>
      <c r="P31" s="609"/>
      <c r="Q31" s="609"/>
      <c r="R31" s="609"/>
      <c r="S31" s="609"/>
      <c r="T31" s="609"/>
      <c r="U31" s="609"/>
      <c r="V31" s="609"/>
      <c r="W31" s="610"/>
      <c r="X31" s="611"/>
      <c r="Y31" s="612"/>
      <c r="Z31" s="911">
        <f t="shared" si="1"/>
        <v>0</v>
      </c>
      <c r="AA31" s="911">
        <f t="shared" si="1"/>
        <v>0</v>
      </c>
      <c r="AB31" s="911">
        <f t="shared" si="1"/>
        <v>0</v>
      </c>
      <c r="AC31" s="911">
        <f t="shared" si="2"/>
        <v>0</v>
      </c>
      <c r="AD31" s="911">
        <f t="shared" si="2"/>
        <v>0</v>
      </c>
      <c r="AE31" s="911">
        <f t="shared" si="2"/>
        <v>0</v>
      </c>
      <c r="AF31" s="953">
        <f t="shared" ref="AF31:AG74" si="3">AD31+X31</f>
        <v>0</v>
      </c>
      <c r="AG31" s="953">
        <f t="shared" si="3"/>
        <v>0</v>
      </c>
      <c r="AH31" s="355"/>
    </row>
    <row r="32" spans="1:34" ht="15" customHeight="1" x14ac:dyDescent="0.35">
      <c r="A32" s="356"/>
      <c r="B32" s="354"/>
      <c r="C32" s="354"/>
      <c r="D32" s="354"/>
      <c r="E32" s="354"/>
      <c r="F32" s="357" t="s">
        <v>1443</v>
      </c>
      <c r="G32" s="358"/>
      <c r="H32" s="359"/>
      <c r="I32" s="608"/>
      <c r="J32" s="609"/>
      <c r="K32" s="609"/>
      <c r="L32" s="609"/>
      <c r="M32" s="609"/>
      <c r="N32" s="609"/>
      <c r="O32" s="609"/>
      <c r="P32" s="609"/>
      <c r="Q32" s="609"/>
      <c r="R32" s="609"/>
      <c r="S32" s="609"/>
      <c r="T32" s="609"/>
      <c r="U32" s="609"/>
      <c r="V32" s="609"/>
      <c r="W32" s="610"/>
      <c r="X32" s="611"/>
      <c r="Y32" s="612"/>
      <c r="Z32" s="911">
        <f t="shared" si="1"/>
        <v>0</v>
      </c>
      <c r="AA32" s="911">
        <f t="shared" si="1"/>
        <v>0</v>
      </c>
      <c r="AB32" s="911">
        <f t="shared" si="1"/>
        <v>0</v>
      </c>
      <c r="AC32" s="911">
        <f t="shared" si="2"/>
        <v>0</v>
      </c>
      <c r="AD32" s="911">
        <f t="shared" si="2"/>
        <v>0</v>
      </c>
      <c r="AE32" s="911">
        <f t="shared" si="2"/>
        <v>0</v>
      </c>
      <c r="AF32" s="953">
        <f t="shared" si="3"/>
        <v>0</v>
      </c>
      <c r="AG32" s="953">
        <f t="shared" si="3"/>
        <v>0</v>
      </c>
      <c r="AH32" s="355"/>
    </row>
    <row r="33" spans="1:34" ht="15" customHeight="1" x14ac:dyDescent="0.35">
      <c r="A33" s="356"/>
      <c r="B33" s="354"/>
      <c r="C33" s="354"/>
      <c r="D33" s="354"/>
      <c r="E33" s="354"/>
      <c r="F33" s="357" t="s">
        <v>1444</v>
      </c>
      <c r="G33" s="358"/>
      <c r="H33" s="359"/>
      <c r="I33" s="608"/>
      <c r="J33" s="609"/>
      <c r="K33" s="609"/>
      <c r="L33" s="609"/>
      <c r="M33" s="609"/>
      <c r="N33" s="609"/>
      <c r="O33" s="609"/>
      <c r="P33" s="609"/>
      <c r="Q33" s="609"/>
      <c r="R33" s="609"/>
      <c r="S33" s="609"/>
      <c r="T33" s="609"/>
      <c r="U33" s="609"/>
      <c r="V33" s="609"/>
      <c r="W33" s="610"/>
      <c r="X33" s="611"/>
      <c r="Y33" s="612"/>
      <c r="Z33" s="911">
        <f t="shared" si="1"/>
        <v>0</v>
      </c>
      <c r="AA33" s="911">
        <f t="shared" si="1"/>
        <v>0</v>
      </c>
      <c r="AB33" s="911">
        <f t="shared" si="1"/>
        <v>0</v>
      </c>
      <c r="AC33" s="911">
        <f t="shared" si="2"/>
        <v>0</v>
      </c>
      <c r="AD33" s="911">
        <f t="shared" si="2"/>
        <v>0</v>
      </c>
      <c r="AE33" s="911">
        <f t="shared" si="2"/>
        <v>0</v>
      </c>
      <c r="AF33" s="953">
        <f t="shared" si="3"/>
        <v>0</v>
      </c>
      <c r="AG33" s="953">
        <f t="shared" si="3"/>
        <v>0</v>
      </c>
      <c r="AH33" s="355"/>
    </row>
    <row r="34" spans="1:34" ht="15" customHeight="1" x14ac:dyDescent="0.35">
      <c r="A34" s="356"/>
      <c r="B34" s="354"/>
      <c r="C34" s="354"/>
      <c r="D34" s="354"/>
      <c r="E34" s="354"/>
      <c r="F34" s="937" t="s">
        <v>1685</v>
      </c>
      <c r="G34" s="938"/>
      <c r="H34" s="939"/>
      <c r="I34" s="948"/>
      <c r="J34" s="949"/>
      <c r="K34" s="949"/>
      <c r="L34" s="949"/>
      <c r="M34" s="949"/>
      <c r="N34" s="949"/>
      <c r="O34" s="949"/>
      <c r="P34" s="949"/>
      <c r="Q34" s="949"/>
      <c r="R34" s="949"/>
      <c r="S34" s="949"/>
      <c r="T34" s="949"/>
      <c r="U34" s="949"/>
      <c r="V34" s="949"/>
      <c r="W34" s="950"/>
      <c r="X34" s="951"/>
      <c r="Y34" s="952"/>
      <c r="Z34" s="911">
        <f t="shared" si="1"/>
        <v>0</v>
      </c>
      <c r="AA34" s="911">
        <f t="shared" si="1"/>
        <v>0</v>
      </c>
      <c r="AB34" s="911">
        <f t="shared" si="1"/>
        <v>0</v>
      </c>
      <c r="AC34" s="911">
        <f t="shared" si="2"/>
        <v>0</v>
      </c>
      <c r="AD34" s="911">
        <f t="shared" si="2"/>
        <v>0</v>
      </c>
      <c r="AE34" s="911">
        <f t="shared" si="2"/>
        <v>0</v>
      </c>
      <c r="AF34" s="953">
        <f t="shared" si="3"/>
        <v>0</v>
      </c>
      <c r="AG34" s="953">
        <f t="shared" si="3"/>
        <v>0</v>
      </c>
      <c r="AH34" s="355"/>
    </row>
    <row r="35" spans="1:34" ht="15" customHeight="1" x14ac:dyDescent="0.35">
      <c r="A35" s="356"/>
      <c r="B35" s="354"/>
      <c r="C35" s="354"/>
      <c r="D35" s="354"/>
      <c r="E35" s="354"/>
      <c r="F35" s="937" t="s">
        <v>1686</v>
      </c>
      <c r="G35" s="938"/>
      <c r="H35" s="939"/>
      <c r="I35" s="948"/>
      <c r="J35" s="949"/>
      <c r="K35" s="949"/>
      <c r="L35" s="949"/>
      <c r="M35" s="949"/>
      <c r="N35" s="949"/>
      <c r="O35" s="949"/>
      <c r="P35" s="949"/>
      <c r="Q35" s="949"/>
      <c r="R35" s="949"/>
      <c r="S35" s="949"/>
      <c r="T35" s="949"/>
      <c r="U35" s="949"/>
      <c r="V35" s="949"/>
      <c r="W35" s="950"/>
      <c r="X35" s="951"/>
      <c r="Y35" s="952"/>
      <c r="Z35" s="911">
        <f t="shared" si="1"/>
        <v>0</v>
      </c>
      <c r="AA35" s="911">
        <f t="shared" si="1"/>
        <v>0</v>
      </c>
      <c r="AB35" s="911">
        <f t="shared" si="1"/>
        <v>0</v>
      </c>
      <c r="AC35" s="911">
        <f t="shared" si="2"/>
        <v>0</v>
      </c>
      <c r="AD35" s="911">
        <f t="shared" si="2"/>
        <v>0</v>
      </c>
      <c r="AE35" s="911">
        <f t="shared" si="2"/>
        <v>0</v>
      </c>
      <c r="AF35" s="953">
        <f t="shared" si="3"/>
        <v>0</v>
      </c>
      <c r="AG35" s="953">
        <f t="shared" si="3"/>
        <v>0</v>
      </c>
      <c r="AH35" s="355"/>
    </row>
    <row r="36" spans="1:34" ht="15" customHeight="1" x14ac:dyDescent="0.35">
      <c r="A36" s="356"/>
      <c r="B36" s="354"/>
      <c r="C36" s="354"/>
      <c r="D36" s="354"/>
      <c r="E36" s="354"/>
      <c r="F36" s="493" t="s">
        <v>1687</v>
      </c>
      <c r="G36" s="494"/>
      <c r="H36" s="495"/>
      <c r="I36" s="946">
        <f>I37+I38+I39+I40+I41+I42+I43</f>
        <v>0</v>
      </c>
      <c r="J36" s="946">
        <f t="shared" ref="J36:W36" si="4">J37+J38+J39+J40+J41+J42+J43</f>
        <v>0</v>
      </c>
      <c r="K36" s="946">
        <f t="shared" si="4"/>
        <v>0</v>
      </c>
      <c r="L36" s="946">
        <f t="shared" si="4"/>
        <v>0</v>
      </c>
      <c r="M36" s="946">
        <f t="shared" si="4"/>
        <v>0</v>
      </c>
      <c r="N36" s="946">
        <f t="shared" si="4"/>
        <v>0</v>
      </c>
      <c r="O36" s="946">
        <f t="shared" si="4"/>
        <v>0</v>
      </c>
      <c r="P36" s="946">
        <f t="shared" si="4"/>
        <v>0</v>
      </c>
      <c r="Q36" s="946">
        <f t="shared" si="4"/>
        <v>0</v>
      </c>
      <c r="R36" s="946">
        <f t="shared" si="4"/>
        <v>0</v>
      </c>
      <c r="S36" s="946">
        <f t="shared" si="4"/>
        <v>0</v>
      </c>
      <c r="T36" s="946">
        <f t="shared" si="4"/>
        <v>0</v>
      </c>
      <c r="U36" s="946">
        <f t="shared" si="4"/>
        <v>0</v>
      </c>
      <c r="V36" s="946">
        <f t="shared" si="4"/>
        <v>0</v>
      </c>
      <c r="W36" s="947">
        <f t="shared" si="4"/>
        <v>0</v>
      </c>
      <c r="X36" s="953">
        <f>SUM(X37:X43)</f>
        <v>0</v>
      </c>
      <c r="Y36" s="954">
        <f>SUM(Y37:Y43)</f>
        <v>0</v>
      </c>
      <c r="Z36" s="911">
        <f t="shared" si="1"/>
        <v>0</v>
      </c>
      <c r="AA36" s="911">
        <f t="shared" si="1"/>
        <v>0</v>
      </c>
      <c r="AB36" s="911">
        <f t="shared" si="1"/>
        <v>0</v>
      </c>
      <c r="AC36" s="911">
        <f t="shared" si="2"/>
        <v>0</v>
      </c>
      <c r="AD36" s="911">
        <f t="shared" si="2"/>
        <v>0</v>
      </c>
      <c r="AE36" s="911">
        <f t="shared" si="2"/>
        <v>0</v>
      </c>
      <c r="AF36" s="953">
        <f t="shared" si="3"/>
        <v>0</v>
      </c>
      <c r="AG36" s="953">
        <f t="shared" si="3"/>
        <v>0</v>
      </c>
      <c r="AH36" s="355"/>
    </row>
    <row r="37" spans="1:34" ht="15" customHeight="1" x14ac:dyDescent="0.35">
      <c r="A37" s="356"/>
      <c r="B37" s="354"/>
      <c r="C37" s="354"/>
      <c r="D37" s="354"/>
      <c r="E37" s="354"/>
      <c r="F37" s="357" t="s">
        <v>1445</v>
      </c>
      <c r="G37" s="358"/>
      <c r="H37" s="359"/>
      <c r="I37" s="608"/>
      <c r="J37" s="609"/>
      <c r="K37" s="609"/>
      <c r="L37" s="609"/>
      <c r="M37" s="609"/>
      <c r="N37" s="609"/>
      <c r="O37" s="609"/>
      <c r="P37" s="609"/>
      <c r="Q37" s="609"/>
      <c r="R37" s="609"/>
      <c r="S37" s="609"/>
      <c r="T37" s="609"/>
      <c r="U37" s="609"/>
      <c r="V37" s="609"/>
      <c r="W37" s="610"/>
      <c r="X37" s="611"/>
      <c r="Y37" s="612"/>
      <c r="Z37" s="911">
        <f t="shared" si="1"/>
        <v>0</v>
      </c>
      <c r="AA37" s="911">
        <f t="shared" si="1"/>
        <v>0</v>
      </c>
      <c r="AB37" s="911">
        <f t="shared" si="1"/>
        <v>0</v>
      </c>
      <c r="AC37" s="911">
        <f t="shared" si="2"/>
        <v>0</v>
      </c>
      <c r="AD37" s="911">
        <f t="shared" si="2"/>
        <v>0</v>
      </c>
      <c r="AE37" s="911">
        <f t="shared" si="2"/>
        <v>0</v>
      </c>
      <c r="AF37" s="953">
        <f t="shared" si="3"/>
        <v>0</v>
      </c>
      <c r="AG37" s="953">
        <f t="shared" si="3"/>
        <v>0</v>
      </c>
      <c r="AH37" s="355"/>
    </row>
    <row r="38" spans="1:34" ht="15" customHeight="1" x14ac:dyDescent="0.35">
      <c r="A38" s="356"/>
      <c r="B38" s="354"/>
      <c r="C38" s="354"/>
      <c r="D38" s="354"/>
      <c r="E38" s="354"/>
      <c r="F38" s="357" t="s">
        <v>1688</v>
      </c>
      <c r="G38" s="358"/>
      <c r="H38" s="359"/>
      <c r="I38" s="608"/>
      <c r="J38" s="609"/>
      <c r="K38" s="609"/>
      <c r="L38" s="609"/>
      <c r="M38" s="609"/>
      <c r="N38" s="609"/>
      <c r="O38" s="609"/>
      <c r="P38" s="609"/>
      <c r="Q38" s="609"/>
      <c r="R38" s="609"/>
      <c r="S38" s="609"/>
      <c r="T38" s="609"/>
      <c r="U38" s="609"/>
      <c r="V38" s="609"/>
      <c r="W38" s="610"/>
      <c r="X38" s="611"/>
      <c r="Y38" s="612"/>
      <c r="Z38" s="911">
        <f t="shared" si="1"/>
        <v>0</v>
      </c>
      <c r="AA38" s="911">
        <f t="shared" si="1"/>
        <v>0</v>
      </c>
      <c r="AB38" s="911">
        <f t="shared" si="1"/>
        <v>0</v>
      </c>
      <c r="AC38" s="911">
        <f t="shared" si="2"/>
        <v>0</v>
      </c>
      <c r="AD38" s="911">
        <f t="shared" si="2"/>
        <v>0</v>
      </c>
      <c r="AE38" s="911">
        <f t="shared" si="2"/>
        <v>0</v>
      </c>
      <c r="AF38" s="953">
        <f t="shared" si="3"/>
        <v>0</v>
      </c>
      <c r="AG38" s="953">
        <f t="shared" si="3"/>
        <v>0</v>
      </c>
      <c r="AH38" s="355"/>
    </row>
    <row r="39" spans="1:34" ht="15" customHeight="1" x14ac:dyDescent="0.35">
      <c r="A39" s="356"/>
      <c r="B39" s="354"/>
      <c r="C39" s="354"/>
      <c r="D39" s="354"/>
      <c r="E39" s="354"/>
      <c r="F39" s="357" t="s">
        <v>1446</v>
      </c>
      <c r="G39" s="358"/>
      <c r="H39" s="359"/>
      <c r="I39" s="608"/>
      <c r="J39" s="609"/>
      <c r="K39" s="609"/>
      <c r="L39" s="609"/>
      <c r="M39" s="609"/>
      <c r="N39" s="609"/>
      <c r="O39" s="609"/>
      <c r="P39" s="609"/>
      <c r="Q39" s="609"/>
      <c r="R39" s="609"/>
      <c r="S39" s="609"/>
      <c r="T39" s="609"/>
      <c r="U39" s="609"/>
      <c r="V39" s="609"/>
      <c r="W39" s="610"/>
      <c r="X39" s="611"/>
      <c r="Y39" s="612"/>
      <c r="Z39" s="911">
        <f t="shared" si="1"/>
        <v>0</v>
      </c>
      <c r="AA39" s="911">
        <f t="shared" si="1"/>
        <v>0</v>
      </c>
      <c r="AB39" s="911">
        <f t="shared" si="1"/>
        <v>0</v>
      </c>
      <c r="AC39" s="911">
        <f t="shared" si="2"/>
        <v>0</v>
      </c>
      <c r="AD39" s="911">
        <f t="shared" si="2"/>
        <v>0</v>
      </c>
      <c r="AE39" s="911">
        <f t="shared" si="2"/>
        <v>0</v>
      </c>
      <c r="AF39" s="953">
        <f t="shared" si="3"/>
        <v>0</v>
      </c>
      <c r="AG39" s="953">
        <f t="shared" si="3"/>
        <v>0</v>
      </c>
      <c r="AH39" s="355"/>
    </row>
    <row r="40" spans="1:34" ht="15" customHeight="1" x14ac:dyDescent="0.35">
      <c r="A40" s="356"/>
      <c r="B40" s="354"/>
      <c r="C40" s="354"/>
      <c r="D40" s="354"/>
      <c r="E40" s="354"/>
      <c r="F40" s="357" t="s">
        <v>1447</v>
      </c>
      <c r="G40" s="358"/>
      <c r="H40" s="359"/>
      <c r="I40" s="608"/>
      <c r="J40" s="609"/>
      <c r="K40" s="609"/>
      <c r="L40" s="609"/>
      <c r="M40" s="609"/>
      <c r="N40" s="609"/>
      <c r="O40" s="609"/>
      <c r="P40" s="609"/>
      <c r="Q40" s="609"/>
      <c r="R40" s="609"/>
      <c r="S40" s="609"/>
      <c r="T40" s="609"/>
      <c r="U40" s="609"/>
      <c r="V40" s="609"/>
      <c r="W40" s="610"/>
      <c r="X40" s="611"/>
      <c r="Y40" s="612"/>
      <c r="Z40" s="911">
        <f t="shared" si="1"/>
        <v>0</v>
      </c>
      <c r="AA40" s="911">
        <f t="shared" si="1"/>
        <v>0</v>
      </c>
      <c r="AB40" s="911">
        <f t="shared" si="1"/>
        <v>0</v>
      </c>
      <c r="AC40" s="911">
        <f t="shared" si="2"/>
        <v>0</v>
      </c>
      <c r="AD40" s="911">
        <f t="shared" si="2"/>
        <v>0</v>
      </c>
      <c r="AE40" s="911">
        <f t="shared" si="2"/>
        <v>0</v>
      </c>
      <c r="AF40" s="953">
        <f t="shared" si="3"/>
        <v>0</v>
      </c>
      <c r="AG40" s="953">
        <f t="shared" si="3"/>
        <v>0</v>
      </c>
      <c r="AH40" s="355"/>
    </row>
    <row r="41" spans="1:34" ht="15" customHeight="1" x14ac:dyDescent="0.35">
      <c r="A41" s="356"/>
      <c r="B41" s="354"/>
      <c r="C41" s="354"/>
      <c r="D41" s="354"/>
      <c r="E41" s="354"/>
      <c r="F41" s="357" t="s">
        <v>1448</v>
      </c>
      <c r="G41" s="358"/>
      <c r="H41" s="359"/>
      <c r="I41" s="608"/>
      <c r="J41" s="609"/>
      <c r="K41" s="609"/>
      <c r="L41" s="609"/>
      <c r="M41" s="609"/>
      <c r="N41" s="609"/>
      <c r="O41" s="609"/>
      <c r="P41" s="609"/>
      <c r="Q41" s="609"/>
      <c r="R41" s="609"/>
      <c r="S41" s="609"/>
      <c r="T41" s="609"/>
      <c r="U41" s="609"/>
      <c r="V41" s="609"/>
      <c r="W41" s="610"/>
      <c r="X41" s="611"/>
      <c r="Y41" s="612"/>
      <c r="Z41" s="911">
        <f t="shared" si="1"/>
        <v>0</v>
      </c>
      <c r="AA41" s="911">
        <f t="shared" si="1"/>
        <v>0</v>
      </c>
      <c r="AB41" s="911">
        <f t="shared" si="1"/>
        <v>0</v>
      </c>
      <c r="AC41" s="911">
        <f t="shared" si="2"/>
        <v>0</v>
      </c>
      <c r="AD41" s="911">
        <f t="shared" si="2"/>
        <v>0</v>
      </c>
      <c r="AE41" s="911">
        <f t="shared" si="2"/>
        <v>0</v>
      </c>
      <c r="AF41" s="953">
        <f t="shared" si="3"/>
        <v>0</v>
      </c>
      <c r="AG41" s="953">
        <f t="shared" si="3"/>
        <v>0</v>
      </c>
      <c r="AH41" s="355"/>
    </row>
    <row r="42" spans="1:34" ht="15" customHeight="1" x14ac:dyDescent="0.35">
      <c r="A42" s="356"/>
      <c r="B42" s="354"/>
      <c r="C42" s="354"/>
      <c r="D42" s="354"/>
      <c r="E42" s="354"/>
      <c r="F42" s="357" t="s">
        <v>1928</v>
      </c>
      <c r="G42" s="358"/>
      <c r="H42" s="359"/>
      <c r="I42" s="608"/>
      <c r="J42" s="609"/>
      <c r="K42" s="609"/>
      <c r="L42" s="609"/>
      <c r="M42" s="609"/>
      <c r="N42" s="609"/>
      <c r="O42" s="609"/>
      <c r="P42" s="609"/>
      <c r="Q42" s="609"/>
      <c r="R42" s="609"/>
      <c r="S42" s="609"/>
      <c r="T42" s="609"/>
      <c r="U42" s="609"/>
      <c r="V42" s="609"/>
      <c r="W42" s="610"/>
      <c r="X42" s="611"/>
      <c r="Y42" s="612"/>
      <c r="Z42" s="911">
        <f t="shared" si="1"/>
        <v>0</v>
      </c>
      <c r="AA42" s="911">
        <f t="shared" si="1"/>
        <v>0</v>
      </c>
      <c r="AB42" s="911">
        <f t="shared" si="1"/>
        <v>0</v>
      </c>
      <c r="AC42" s="911">
        <f t="shared" si="2"/>
        <v>0</v>
      </c>
      <c r="AD42" s="911">
        <f t="shared" si="2"/>
        <v>0</v>
      </c>
      <c r="AE42" s="911">
        <f t="shared" si="2"/>
        <v>0</v>
      </c>
      <c r="AF42" s="953">
        <f t="shared" si="3"/>
        <v>0</v>
      </c>
      <c r="AG42" s="953">
        <f t="shared" si="3"/>
        <v>0</v>
      </c>
      <c r="AH42" s="355"/>
    </row>
    <row r="43" spans="1:34" ht="15" customHeight="1" x14ac:dyDescent="0.35">
      <c r="A43" s="356"/>
      <c r="B43" s="354"/>
      <c r="C43" s="354"/>
      <c r="D43" s="354"/>
      <c r="E43" s="354"/>
      <c r="F43" s="357" t="s">
        <v>1449</v>
      </c>
      <c r="G43" s="358"/>
      <c r="H43" s="359"/>
      <c r="I43" s="608"/>
      <c r="J43" s="609"/>
      <c r="K43" s="609"/>
      <c r="L43" s="609"/>
      <c r="M43" s="609"/>
      <c r="N43" s="609"/>
      <c r="O43" s="609"/>
      <c r="P43" s="609"/>
      <c r="Q43" s="609"/>
      <c r="R43" s="609"/>
      <c r="S43" s="609"/>
      <c r="T43" s="609"/>
      <c r="U43" s="609"/>
      <c r="V43" s="609"/>
      <c r="W43" s="610"/>
      <c r="X43" s="611"/>
      <c r="Y43" s="612"/>
      <c r="Z43" s="911">
        <f t="shared" si="1"/>
        <v>0</v>
      </c>
      <c r="AA43" s="911">
        <f t="shared" si="1"/>
        <v>0</v>
      </c>
      <c r="AB43" s="911">
        <f t="shared" si="1"/>
        <v>0</v>
      </c>
      <c r="AC43" s="911">
        <f t="shared" si="2"/>
        <v>0</v>
      </c>
      <c r="AD43" s="911">
        <f t="shared" si="2"/>
        <v>0</v>
      </c>
      <c r="AE43" s="911">
        <f t="shared" si="2"/>
        <v>0</v>
      </c>
      <c r="AF43" s="953">
        <f t="shared" si="3"/>
        <v>0</v>
      </c>
      <c r="AG43" s="953">
        <f t="shared" si="3"/>
        <v>0</v>
      </c>
      <c r="AH43" s="355"/>
    </row>
    <row r="44" spans="1:34" ht="15" customHeight="1" x14ac:dyDescent="0.35">
      <c r="A44" s="356"/>
      <c r="B44" s="354"/>
      <c r="C44" s="354"/>
      <c r="D44" s="354"/>
      <c r="E44" s="354"/>
      <c r="F44" s="493" t="s">
        <v>1689</v>
      </c>
      <c r="G44" s="494"/>
      <c r="H44" s="495"/>
      <c r="I44" s="946">
        <f>I45+I46+I47+I48</f>
        <v>0</v>
      </c>
      <c r="J44" s="946">
        <f t="shared" ref="J44:W44" si="5">J45+J46+J47+J48</f>
        <v>0</v>
      </c>
      <c r="K44" s="946">
        <f t="shared" si="5"/>
        <v>0</v>
      </c>
      <c r="L44" s="946">
        <f t="shared" si="5"/>
        <v>0</v>
      </c>
      <c r="M44" s="946">
        <f t="shared" si="5"/>
        <v>0</v>
      </c>
      <c r="N44" s="946">
        <f t="shared" si="5"/>
        <v>0</v>
      </c>
      <c r="O44" s="946">
        <f t="shared" si="5"/>
        <v>0</v>
      </c>
      <c r="P44" s="946">
        <f t="shared" si="5"/>
        <v>0</v>
      </c>
      <c r="Q44" s="946">
        <f t="shared" si="5"/>
        <v>0</v>
      </c>
      <c r="R44" s="946">
        <f t="shared" si="5"/>
        <v>0</v>
      </c>
      <c r="S44" s="946">
        <f t="shared" si="5"/>
        <v>0</v>
      </c>
      <c r="T44" s="946">
        <f t="shared" si="5"/>
        <v>0</v>
      </c>
      <c r="U44" s="946">
        <f t="shared" si="5"/>
        <v>0</v>
      </c>
      <c r="V44" s="946">
        <f t="shared" si="5"/>
        <v>0</v>
      </c>
      <c r="W44" s="947">
        <f t="shared" si="5"/>
        <v>0</v>
      </c>
      <c r="X44" s="953">
        <f>SUM(X45:X48)</f>
        <v>0</v>
      </c>
      <c r="Y44" s="954">
        <f>SUM(Y45:Y48)</f>
        <v>0</v>
      </c>
      <c r="Z44" s="911">
        <f t="shared" si="1"/>
        <v>0</v>
      </c>
      <c r="AA44" s="911">
        <f t="shared" si="1"/>
        <v>0</v>
      </c>
      <c r="AB44" s="911">
        <f t="shared" si="1"/>
        <v>0</v>
      </c>
      <c r="AC44" s="911">
        <f t="shared" si="2"/>
        <v>0</v>
      </c>
      <c r="AD44" s="911">
        <f t="shared" si="2"/>
        <v>0</v>
      </c>
      <c r="AE44" s="911">
        <f t="shared" si="2"/>
        <v>0</v>
      </c>
      <c r="AF44" s="953">
        <f t="shared" si="3"/>
        <v>0</v>
      </c>
      <c r="AG44" s="953">
        <f t="shared" si="3"/>
        <v>0</v>
      </c>
      <c r="AH44" s="355"/>
    </row>
    <row r="45" spans="1:34" ht="15" customHeight="1" x14ac:dyDescent="0.35">
      <c r="A45" s="356"/>
      <c r="B45" s="354"/>
      <c r="C45" s="354"/>
      <c r="D45" s="354"/>
      <c r="E45" s="354"/>
      <c r="F45" s="357" t="s">
        <v>1450</v>
      </c>
      <c r="G45" s="358"/>
      <c r="H45" s="359"/>
      <c r="I45" s="608"/>
      <c r="J45" s="609"/>
      <c r="K45" s="609"/>
      <c r="L45" s="609"/>
      <c r="M45" s="609"/>
      <c r="N45" s="609"/>
      <c r="O45" s="609"/>
      <c r="P45" s="609"/>
      <c r="Q45" s="609"/>
      <c r="R45" s="609"/>
      <c r="S45" s="609"/>
      <c r="T45" s="609"/>
      <c r="U45" s="609"/>
      <c r="V45" s="609"/>
      <c r="W45" s="610"/>
      <c r="X45" s="611"/>
      <c r="Y45" s="612"/>
      <c r="Z45" s="911">
        <f t="shared" si="1"/>
        <v>0</v>
      </c>
      <c r="AA45" s="911">
        <f t="shared" si="1"/>
        <v>0</v>
      </c>
      <c r="AB45" s="911">
        <f t="shared" si="1"/>
        <v>0</v>
      </c>
      <c r="AC45" s="911">
        <f t="shared" si="2"/>
        <v>0</v>
      </c>
      <c r="AD45" s="911">
        <f t="shared" si="2"/>
        <v>0</v>
      </c>
      <c r="AE45" s="911">
        <f t="shared" si="2"/>
        <v>0</v>
      </c>
      <c r="AF45" s="953">
        <f t="shared" si="3"/>
        <v>0</v>
      </c>
      <c r="AG45" s="953">
        <f t="shared" si="3"/>
        <v>0</v>
      </c>
      <c r="AH45" s="355"/>
    </row>
    <row r="46" spans="1:34" ht="15" customHeight="1" x14ac:dyDescent="0.35">
      <c r="A46" s="356"/>
      <c r="B46" s="354"/>
      <c r="C46" s="354"/>
      <c r="D46" s="354"/>
      <c r="E46" s="354"/>
      <c r="F46" s="357" t="s">
        <v>1451</v>
      </c>
      <c r="G46" s="358"/>
      <c r="H46" s="359"/>
      <c r="I46" s="608"/>
      <c r="J46" s="609"/>
      <c r="K46" s="609"/>
      <c r="L46" s="609"/>
      <c r="M46" s="609"/>
      <c r="N46" s="609"/>
      <c r="O46" s="609"/>
      <c r="P46" s="609"/>
      <c r="Q46" s="609"/>
      <c r="R46" s="609"/>
      <c r="S46" s="609"/>
      <c r="T46" s="609"/>
      <c r="U46" s="609"/>
      <c r="V46" s="609"/>
      <c r="W46" s="610"/>
      <c r="X46" s="611"/>
      <c r="Y46" s="612"/>
      <c r="Z46" s="911">
        <f t="shared" si="1"/>
        <v>0</v>
      </c>
      <c r="AA46" s="911">
        <f t="shared" si="1"/>
        <v>0</v>
      </c>
      <c r="AB46" s="911">
        <f t="shared" si="1"/>
        <v>0</v>
      </c>
      <c r="AC46" s="911">
        <f t="shared" si="2"/>
        <v>0</v>
      </c>
      <c r="AD46" s="911">
        <f t="shared" si="2"/>
        <v>0</v>
      </c>
      <c r="AE46" s="911">
        <f t="shared" si="2"/>
        <v>0</v>
      </c>
      <c r="AF46" s="953">
        <f t="shared" si="3"/>
        <v>0</v>
      </c>
      <c r="AG46" s="953">
        <f t="shared" si="3"/>
        <v>0</v>
      </c>
      <c r="AH46" s="355"/>
    </row>
    <row r="47" spans="1:34" ht="15" customHeight="1" x14ac:dyDescent="0.35">
      <c r="A47" s="356"/>
      <c r="B47" s="354"/>
      <c r="C47" s="354"/>
      <c r="D47" s="354"/>
      <c r="E47" s="354"/>
      <c r="F47" s="357" t="s">
        <v>1452</v>
      </c>
      <c r="G47" s="358"/>
      <c r="H47" s="359"/>
      <c r="I47" s="608"/>
      <c r="J47" s="609"/>
      <c r="K47" s="609"/>
      <c r="L47" s="609"/>
      <c r="M47" s="609"/>
      <c r="N47" s="609"/>
      <c r="O47" s="609"/>
      <c r="P47" s="609"/>
      <c r="Q47" s="609"/>
      <c r="R47" s="609"/>
      <c r="S47" s="609"/>
      <c r="T47" s="609"/>
      <c r="U47" s="609"/>
      <c r="V47" s="609"/>
      <c r="W47" s="610"/>
      <c r="X47" s="611"/>
      <c r="Y47" s="612"/>
      <c r="Z47" s="911">
        <f t="shared" ref="Z47:AB62" si="6">L47+O47+R47+U47</f>
        <v>0</v>
      </c>
      <c r="AA47" s="911">
        <f t="shared" si="6"/>
        <v>0</v>
      </c>
      <c r="AB47" s="911">
        <f t="shared" si="6"/>
        <v>0</v>
      </c>
      <c r="AC47" s="911">
        <f t="shared" ref="AC47:AE62" si="7">I47+L47+O47+R47+U47</f>
        <v>0</v>
      </c>
      <c r="AD47" s="911">
        <f t="shared" si="7"/>
        <v>0</v>
      </c>
      <c r="AE47" s="911">
        <f t="shared" si="7"/>
        <v>0</v>
      </c>
      <c r="AF47" s="953">
        <f t="shared" si="3"/>
        <v>0</v>
      </c>
      <c r="AG47" s="953">
        <f t="shared" si="3"/>
        <v>0</v>
      </c>
      <c r="AH47" s="355"/>
    </row>
    <row r="48" spans="1:34" ht="15" customHeight="1" x14ac:dyDescent="0.35">
      <c r="A48" s="356"/>
      <c r="B48" s="354"/>
      <c r="C48" s="354"/>
      <c r="D48" s="354"/>
      <c r="E48" s="354"/>
      <c r="F48" s="357" t="s">
        <v>1453</v>
      </c>
      <c r="G48" s="358"/>
      <c r="H48" s="359"/>
      <c r="I48" s="608"/>
      <c r="J48" s="609"/>
      <c r="K48" s="609"/>
      <c r="L48" s="609"/>
      <c r="M48" s="609"/>
      <c r="N48" s="609"/>
      <c r="O48" s="609"/>
      <c r="P48" s="609"/>
      <c r="Q48" s="609"/>
      <c r="R48" s="609"/>
      <c r="S48" s="609"/>
      <c r="T48" s="609"/>
      <c r="U48" s="609"/>
      <c r="V48" s="609"/>
      <c r="W48" s="610"/>
      <c r="X48" s="611"/>
      <c r="Y48" s="612"/>
      <c r="Z48" s="911">
        <f t="shared" si="6"/>
        <v>0</v>
      </c>
      <c r="AA48" s="911">
        <f t="shared" si="6"/>
        <v>0</v>
      </c>
      <c r="AB48" s="911">
        <f t="shared" si="6"/>
        <v>0</v>
      </c>
      <c r="AC48" s="911">
        <f t="shared" si="7"/>
        <v>0</v>
      </c>
      <c r="AD48" s="911">
        <f t="shared" si="7"/>
        <v>0</v>
      </c>
      <c r="AE48" s="911">
        <f t="shared" si="7"/>
        <v>0</v>
      </c>
      <c r="AF48" s="953">
        <f t="shared" si="3"/>
        <v>0</v>
      </c>
      <c r="AG48" s="953">
        <f t="shared" si="3"/>
        <v>0</v>
      </c>
      <c r="AH48" s="355"/>
    </row>
    <row r="49" spans="1:34" ht="15" customHeight="1" x14ac:dyDescent="0.35">
      <c r="A49" s="356"/>
      <c r="B49" s="354"/>
      <c r="C49" s="354"/>
      <c r="D49" s="354"/>
      <c r="E49" s="354"/>
      <c r="F49" s="493" t="s">
        <v>1690</v>
      </c>
      <c r="G49" s="494"/>
      <c r="H49" s="495"/>
      <c r="I49" s="946">
        <f>I50+I51+I52</f>
        <v>0</v>
      </c>
      <c r="J49" s="946">
        <f t="shared" ref="J49:Y49" si="8">J50+J51+J52</f>
        <v>0</v>
      </c>
      <c r="K49" s="946">
        <f t="shared" si="8"/>
        <v>0</v>
      </c>
      <c r="L49" s="946">
        <f t="shared" si="8"/>
        <v>0</v>
      </c>
      <c r="M49" s="946">
        <f t="shared" si="8"/>
        <v>0</v>
      </c>
      <c r="N49" s="946">
        <f t="shared" si="8"/>
        <v>0</v>
      </c>
      <c r="O49" s="946">
        <f t="shared" si="8"/>
        <v>0</v>
      </c>
      <c r="P49" s="946">
        <f t="shared" si="8"/>
        <v>0</v>
      </c>
      <c r="Q49" s="946">
        <f t="shared" si="8"/>
        <v>0</v>
      </c>
      <c r="R49" s="946">
        <f t="shared" si="8"/>
        <v>0</v>
      </c>
      <c r="S49" s="946">
        <f t="shared" si="8"/>
        <v>0</v>
      </c>
      <c r="T49" s="946">
        <f t="shared" si="8"/>
        <v>0</v>
      </c>
      <c r="U49" s="946">
        <f t="shared" si="8"/>
        <v>0</v>
      </c>
      <c r="V49" s="946">
        <f t="shared" si="8"/>
        <v>0</v>
      </c>
      <c r="W49" s="947">
        <f t="shared" si="8"/>
        <v>0</v>
      </c>
      <c r="X49" s="947">
        <f t="shared" si="8"/>
        <v>0</v>
      </c>
      <c r="Y49" s="947">
        <f t="shared" si="8"/>
        <v>0</v>
      </c>
      <c r="Z49" s="911">
        <f t="shared" si="6"/>
        <v>0</v>
      </c>
      <c r="AA49" s="911">
        <f t="shared" si="6"/>
        <v>0</v>
      </c>
      <c r="AB49" s="911">
        <f t="shared" si="6"/>
        <v>0</v>
      </c>
      <c r="AC49" s="911">
        <f t="shared" si="7"/>
        <v>0</v>
      </c>
      <c r="AD49" s="911">
        <f t="shared" si="7"/>
        <v>0</v>
      </c>
      <c r="AE49" s="911">
        <f t="shared" si="7"/>
        <v>0</v>
      </c>
      <c r="AF49" s="953">
        <f t="shared" si="3"/>
        <v>0</v>
      </c>
      <c r="AG49" s="953">
        <f t="shared" si="3"/>
        <v>0</v>
      </c>
      <c r="AH49" s="355"/>
    </row>
    <row r="50" spans="1:34" ht="15" customHeight="1" x14ac:dyDescent="0.35">
      <c r="A50" s="356"/>
      <c r="B50" s="354"/>
      <c r="C50" s="354"/>
      <c r="D50" s="354"/>
      <c r="E50" s="354"/>
      <c r="F50" s="357" t="s">
        <v>1454</v>
      </c>
      <c r="G50" s="358"/>
      <c r="H50" s="359"/>
      <c r="I50" s="608"/>
      <c r="J50" s="609"/>
      <c r="K50" s="609"/>
      <c r="L50" s="609"/>
      <c r="M50" s="609"/>
      <c r="N50" s="609"/>
      <c r="O50" s="609"/>
      <c r="P50" s="609"/>
      <c r="Q50" s="609"/>
      <c r="R50" s="609"/>
      <c r="S50" s="609"/>
      <c r="T50" s="609"/>
      <c r="U50" s="609"/>
      <c r="V50" s="609"/>
      <c r="W50" s="610"/>
      <c r="X50" s="611"/>
      <c r="Y50" s="612"/>
      <c r="Z50" s="911">
        <f t="shared" si="6"/>
        <v>0</v>
      </c>
      <c r="AA50" s="911">
        <f t="shared" si="6"/>
        <v>0</v>
      </c>
      <c r="AB50" s="911">
        <f t="shared" si="6"/>
        <v>0</v>
      </c>
      <c r="AC50" s="911">
        <f t="shared" si="7"/>
        <v>0</v>
      </c>
      <c r="AD50" s="911">
        <f t="shared" si="7"/>
        <v>0</v>
      </c>
      <c r="AE50" s="911">
        <f t="shared" si="7"/>
        <v>0</v>
      </c>
      <c r="AF50" s="953">
        <f t="shared" si="3"/>
        <v>0</v>
      </c>
      <c r="AG50" s="953">
        <f t="shared" si="3"/>
        <v>0</v>
      </c>
      <c r="AH50" s="355"/>
    </row>
    <row r="51" spans="1:34" ht="15" customHeight="1" x14ac:dyDescent="0.35">
      <c r="A51" s="356"/>
      <c r="B51" s="354"/>
      <c r="C51" s="354"/>
      <c r="D51" s="354"/>
      <c r="E51" s="354"/>
      <c r="F51" s="357" t="s">
        <v>1455</v>
      </c>
      <c r="G51" s="358"/>
      <c r="H51" s="359"/>
      <c r="I51" s="608"/>
      <c r="J51" s="609"/>
      <c r="K51" s="609"/>
      <c r="L51" s="609"/>
      <c r="M51" s="609"/>
      <c r="N51" s="609"/>
      <c r="O51" s="609"/>
      <c r="P51" s="609"/>
      <c r="Q51" s="609"/>
      <c r="R51" s="609"/>
      <c r="S51" s="609"/>
      <c r="T51" s="609"/>
      <c r="U51" s="609"/>
      <c r="V51" s="609"/>
      <c r="W51" s="610"/>
      <c r="X51" s="611"/>
      <c r="Y51" s="612"/>
      <c r="Z51" s="911">
        <f t="shared" si="6"/>
        <v>0</v>
      </c>
      <c r="AA51" s="911">
        <f t="shared" si="6"/>
        <v>0</v>
      </c>
      <c r="AB51" s="911">
        <f t="shared" si="6"/>
        <v>0</v>
      </c>
      <c r="AC51" s="911">
        <f t="shared" si="7"/>
        <v>0</v>
      </c>
      <c r="AD51" s="911">
        <f t="shared" si="7"/>
        <v>0</v>
      </c>
      <c r="AE51" s="911">
        <f t="shared" si="7"/>
        <v>0</v>
      </c>
      <c r="AF51" s="953">
        <f t="shared" si="3"/>
        <v>0</v>
      </c>
      <c r="AG51" s="953">
        <f t="shared" si="3"/>
        <v>0</v>
      </c>
      <c r="AH51" s="355"/>
    </row>
    <row r="52" spans="1:34" ht="15" customHeight="1" x14ac:dyDescent="0.35">
      <c r="A52" s="356"/>
      <c r="B52" s="354"/>
      <c r="C52" s="354"/>
      <c r="D52" s="354"/>
      <c r="E52" s="354"/>
      <c r="F52" s="357" t="s">
        <v>1444</v>
      </c>
      <c r="G52" s="358"/>
      <c r="H52" s="359"/>
      <c r="I52" s="608"/>
      <c r="J52" s="609"/>
      <c r="K52" s="609"/>
      <c r="L52" s="609"/>
      <c r="M52" s="609"/>
      <c r="N52" s="609"/>
      <c r="O52" s="609"/>
      <c r="P52" s="609"/>
      <c r="Q52" s="609"/>
      <c r="R52" s="609"/>
      <c r="S52" s="609"/>
      <c r="T52" s="609"/>
      <c r="U52" s="609"/>
      <c r="V52" s="609"/>
      <c r="W52" s="610"/>
      <c r="X52" s="611"/>
      <c r="Y52" s="612"/>
      <c r="Z52" s="911">
        <f t="shared" si="6"/>
        <v>0</v>
      </c>
      <c r="AA52" s="911">
        <f t="shared" si="6"/>
        <v>0</v>
      </c>
      <c r="AB52" s="911">
        <f t="shared" si="6"/>
        <v>0</v>
      </c>
      <c r="AC52" s="911">
        <f t="shared" si="7"/>
        <v>0</v>
      </c>
      <c r="AD52" s="911">
        <f>J52+M52+P52+S52+V52</f>
        <v>0</v>
      </c>
      <c r="AE52" s="911">
        <f t="shared" si="7"/>
        <v>0</v>
      </c>
      <c r="AF52" s="953">
        <f t="shared" si="3"/>
        <v>0</v>
      </c>
      <c r="AG52" s="953">
        <f t="shared" si="3"/>
        <v>0</v>
      </c>
      <c r="AH52" s="355"/>
    </row>
    <row r="53" spans="1:34" ht="15" customHeight="1" x14ac:dyDescent="0.35">
      <c r="A53" s="356"/>
      <c r="B53" s="354"/>
      <c r="C53" s="354"/>
      <c r="D53" s="354"/>
      <c r="E53" s="354"/>
      <c r="F53" s="937" t="s">
        <v>1692</v>
      </c>
      <c r="G53" s="938"/>
      <c r="H53" s="939"/>
      <c r="I53" s="948"/>
      <c r="J53" s="949"/>
      <c r="K53" s="949"/>
      <c r="L53" s="949"/>
      <c r="M53" s="949"/>
      <c r="N53" s="949"/>
      <c r="O53" s="949"/>
      <c r="P53" s="949"/>
      <c r="Q53" s="949"/>
      <c r="R53" s="949"/>
      <c r="S53" s="949"/>
      <c r="T53" s="949"/>
      <c r="U53" s="949"/>
      <c r="V53" s="949"/>
      <c r="W53" s="950"/>
      <c r="X53" s="951"/>
      <c r="Y53" s="952"/>
      <c r="Z53" s="911">
        <f t="shared" si="6"/>
        <v>0</v>
      </c>
      <c r="AA53" s="911">
        <f t="shared" si="6"/>
        <v>0</v>
      </c>
      <c r="AB53" s="911">
        <f t="shared" si="6"/>
        <v>0</v>
      </c>
      <c r="AC53" s="911">
        <f t="shared" si="7"/>
        <v>0</v>
      </c>
      <c r="AD53" s="911">
        <f t="shared" si="7"/>
        <v>0</v>
      </c>
      <c r="AE53" s="911">
        <f t="shared" si="7"/>
        <v>0</v>
      </c>
      <c r="AF53" s="953">
        <f t="shared" si="3"/>
        <v>0</v>
      </c>
      <c r="AG53" s="953">
        <f t="shared" si="3"/>
        <v>0</v>
      </c>
      <c r="AH53" s="355"/>
    </row>
    <row r="54" spans="1:34" ht="15" customHeight="1" x14ac:dyDescent="0.35">
      <c r="A54" s="356"/>
      <c r="B54" s="354"/>
      <c r="C54" s="354"/>
      <c r="D54" s="354"/>
      <c r="E54" s="354"/>
      <c r="F54" s="937" t="s">
        <v>1691</v>
      </c>
      <c r="G54" s="938"/>
      <c r="H54" s="939"/>
      <c r="I54" s="948"/>
      <c r="J54" s="949"/>
      <c r="K54" s="949"/>
      <c r="L54" s="949"/>
      <c r="M54" s="949"/>
      <c r="N54" s="949"/>
      <c r="O54" s="949"/>
      <c r="P54" s="949"/>
      <c r="Q54" s="949"/>
      <c r="R54" s="949"/>
      <c r="S54" s="949"/>
      <c r="T54" s="949"/>
      <c r="U54" s="949"/>
      <c r="V54" s="949"/>
      <c r="W54" s="950"/>
      <c r="X54" s="951"/>
      <c r="Y54" s="952"/>
      <c r="Z54" s="911">
        <f t="shared" si="6"/>
        <v>0</v>
      </c>
      <c r="AA54" s="911">
        <f t="shared" si="6"/>
        <v>0</v>
      </c>
      <c r="AB54" s="911">
        <f t="shared" si="6"/>
        <v>0</v>
      </c>
      <c r="AC54" s="911">
        <f t="shared" si="7"/>
        <v>0</v>
      </c>
      <c r="AD54" s="911">
        <f t="shared" si="7"/>
        <v>0</v>
      </c>
      <c r="AE54" s="911">
        <f t="shared" si="7"/>
        <v>0</v>
      </c>
      <c r="AF54" s="953">
        <f t="shared" si="3"/>
        <v>0</v>
      </c>
      <c r="AG54" s="953">
        <f t="shared" si="3"/>
        <v>0</v>
      </c>
      <c r="AH54" s="355"/>
    </row>
    <row r="55" spans="1:34" ht="15" customHeight="1" x14ac:dyDescent="0.35">
      <c r="A55" s="356"/>
      <c r="B55" s="354"/>
      <c r="C55" s="354"/>
      <c r="D55" s="354"/>
      <c r="E55" s="354"/>
      <c r="F55" s="937" t="s">
        <v>1694</v>
      </c>
      <c r="G55" s="938"/>
      <c r="H55" s="939"/>
      <c r="I55" s="948"/>
      <c r="J55" s="949"/>
      <c r="K55" s="949"/>
      <c r="L55" s="949"/>
      <c r="M55" s="949"/>
      <c r="N55" s="949"/>
      <c r="O55" s="949"/>
      <c r="P55" s="949"/>
      <c r="Q55" s="949"/>
      <c r="R55" s="949"/>
      <c r="S55" s="949"/>
      <c r="T55" s="949"/>
      <c r="U55" s="949"/>
      <c r="V55" s="949"/>
      <c r="W55" s="950"/>
      <c r="X55" s="951"/>
      <c r="Y55" s="952"/>
      <c r="Z55" s="911">
        <f t="shared" si="6"/>
        <v>0</v>
      </c>
      <c r="AA55" s="911">
        <f t="shared" si="6"/>
        <v>0</v>
      </c>
      <c r="AB55" s="911">
        <f t="shared" si="6"/>
        <v>0</v>
      </c>
      <c r="AC55" s="911">
        <f t="shared" si="7"/>
        <v>0</v>
      </c>
      <c r="AD55" s="911">
        <f t="shared" si="7"/>
        <v>0</v>
      </c>
      <c r="AE55" s="911">
        <f t="shared" si="7"/>
        <v>0</v>
      </c>
      <c r="AF55" s="953">
        <f t="shared" si="3"/>
        <v>0</v>
      </c>
      <c r="AG55" s="953">
        <f t="shared" si="3"/>
        <v>0</v>
      </c>
      <c r="AH55" s="355"/>
    </row>
    <row r="56" spans="1:34" ht="15" customHeight="1" x14ac:dyDescent="0.35">
      <c r="A56" s="356"/>
      <c r="B56" s="354"/>
      <c r="C56" s="354"/>
      <c r="D56" s="354"/>
      <c r="E56" s="354"/>
      <c r="F56" s="493" t="s">
        <v>1693</v>
      </c>
      <c r="G56" s="494"/>
      <c r="H56" s="495"/>
      <c r="I56" s="946">
        <f>I57+I58</f>
        <v>0</v>
      </c>
      <c r="J56" s="946">
        <f t="shared" ref="J56:W56" si="9">J57+J58</f>
        <v>0</v>
      </c>
      <c r="K56" s="946">
        <f t="shared" si="9"/>
        <v>0</v>
      </c>
      <c r="L56" s="946">
        <f t="shared" si="9"/>
        <v>0</v>
      </c>
      <c r="M56" s="946">
        <f t="shared" si="9"/>
        <v>0</v>
      </c>
      <c r="N56" s="946">
        <f t="shared" si="9"/>
        <v>0</v>
      </c>
      <c r="O56" s="946">
        <f t="shared" si="9"/>
        <v>0</v>
      </c>
      <c r="P56" s="946">
        <f t="shared" si="9"/>
        <v>0</v>
      </c>
      <c r="Q56" s="946">
        <f t="shared" si="9"/>
        <v>0</v>
      </c>
      <c r="R56" s="946">
        <f t="shared" si="9"/>
        <v>0</v>
      </c>
      <c r="S56" s="946">
        <f t="shared" si="9"/>
        <v>0</v>
      </c>
      <c r="T56" s="946">
        <f t="shared" si="9"/>
        <v>0</v>
      </c>
      <c r="U56" s="946">
        <f t="shared" si="9"/>
        <v>0</v>
      </c>
      <c r="V56" s="946">
        <f t="shared" si="9"/>
        <v>0</v>
      </c>
      <c r="W56" s="947">
        <f t="shared" si="9"/>
        <v>0</v>
      </c>
      <c r="X56" s="953">
        <f>X57+X58</f>
        <v>0</v>
      </c>
      <c r="Y56" s="954">
        <f>Y57+Y58</f>
        <v>0</v>
      </c>
      <c r="Z56" s="911">
        <f t="shared" si="6"/>
        <v>0</v>
      </c>
      <c r="AA56" s="911">
        <f t="shared" si="6"/>
        <v>0</v>
      </c>
      <c r="AB56" s="911">
        <f t="shared" si="6"/>
        <v>0</v>
      </c>
      <c r="AC56" s="911">
        <f t="shared" si="7"/>
        <v>0</v>
      </c>
      <c r="AD56" s="911">
        <f t="shared" si="7"/>
        <v>0</v>
      </c>
      <c r="AE56" s="911">
        <f t="shared" si="7"/>
        <v>0</v>
      </c>
      <c r="AF56" s="953">
        <f t="shared" si="3"/>
        <v>0</v>
      </c>
      <c r="AG56" s="953">
        <f t="shared" si="3"/>
        <v>0</v>
      </c>
      <c r="AH56" s="355"/>
    </row>
    <row r="57" spans="1:34" ht="15" customHeight="1" x14ac:dyDescent="0.35">
      <c r="A57" s="356"/>
      <c r="B57" s="354"/>
      <c r="C57" s="354"/>
      <c r="D57" s="354"/>
      <c r="E57" s="354"/>
      <c r="F57" s="357" t="s">
        <v>1456</v>
      </c>
      <c r="G57" s="358"/>
      <c r="H57" s="359"/>
      <c r="I57" s="608"/>
      <c r="J57" s="609"/>
      <c r="K57" s="609"/>
      <c r="L57" s="609"/>
      <c r="M57" s="609"/>
      <c r="N57" s="609"/>
      <c r="O57" s="609"/>
      <c r="P57" s="609"/>
      <c r="Q57" s="609"/>
      <c r="R57" s="609"/>
      <c r="S57" s="609"/>
      <c r="T57" s="609"/>
      <c r="U57" s="609"/>
      <c r="V57" s="609"/>
      <c r="W57" s="610"/>
      <c r="X57" s="611"/>
      <c r="Y57" s="612"/>
      <c r="Z57" s="911">
        <f t="shared" si="6"/>
        <v>0</v>
      </c>
      <c r="AA57" s="911">
        <f t="shared" si="6"/>
        <v>0</v>
      </c>
      <c r="AB57" s="911">
        <f t="shared" si="6"/>
        <v>0</v>
      </c>
      <c r="AC57" s="911">
        <f t="shared" si="7"/>
        <v>0</v>
      </c>
      <c r="AD57" s="911">
        <f t="shared" si="7"/>
        <v>0</v>
      </c>
      <c r="AE57" s="911">
        <f t="shared" si="7"/>
        <v>0</v>
      </c>
      <c r="AF57" s="953">
        <f t="shared" si="3"/>
        <v>0</v>
      </c>
      <c r="AG57" s="953">
        <f t="shared" si="3"/>
        <v>0</v>
      </c>
      <c r="AH57" s="355"/>
    </row>
    <row r="58" spans="1:34" ht="15" customHeight="1" x14ac:dyDescent="0.35">
      <c r="A58" s="356"/>
      <c r="B58" s="354"/>
      <c r="C58" s="354"/>
      <c r="D58" s="354"/>
      <c r="E58" s="354"/>
      <c r="F58" s="943" t="s">
        <v>1457</v>
      </c>
      <c r="G58" s="944"/>
      <c r="H58" s="945"/>
      <c r="I58" s="935">
        <f>I59+I60</f>
        <v>0</v>
      </c>
      <c r="J58" s="935">
        <f t="shared" ref="J58:Y58" si="10">J59+J60</f>
        <v>0</v>
      </c>
      <c r="K58" s="935">
        <f t="shared" si="10"/>
        <v>0</v>
      </c>
      <c r="L58" s="935">
        <f t="shared" si="10"/>
        <v>0</v>
      </c>
      <c r="M58" s="935">
        <f t="shared" si="10"/>
        <v>0</v>
      </c>
      <c r="N58" s="935">
        <f t="shared" si="10"/>
        <v>0</v>
      </c>
      <c r="O58" s="935">
        <f t="shared" si="10"/>
        <v>0</v>
      </c>
      <c r="P58" s="935">
        <f t="shared" si="10"/>
        <v>0</v>
      </c>
      <c r="Q58" s="935">
        <f t="shared" si="10"/>
        <v>0</v>
      </c>
      <c r="R58" s="935">
        <f t="shared" si="10"/>
        <v>0</v>
      </c>
      <c r="S58" s="935">
        <f t="shared" si="10"/>
        <v>0</v>
      </c>
      <c r="T58" s="935">
        <f t="shared" si="10"/>
        <v>0</v>
      </c>
      <c r="U58" s="935">
        <f t="shared" si="10"/>
        <v>0</v>
      </c>
      <c r="V58" s="935">
        <f t="shared" si="10"/>
        <v>0</v>
      </c>
      <c r="W58" s="936">
        <f t="shared" si="10"/>
        <v>0</v>
      </c>
      <c r="X58" s="936">
        <f t="shared" si="10"/>
        <v>0</v>
      </c>
      <c r="Y58" s="936">
        <f t="shared" si="10"/>
        <v>0</v>
      </c>
      <c r="Z58" s="911">
        <f t="shared" si="6"/>
        <v>0</v>
      </c>
      <c r="AA58" s="911">
        <f t="shared" si="6"/>
        <v>0</v>
      </c>
      <c r="AB58" s="911">
        <f t="shared" si="6"/>
        <v>0</v>
      </c>
      <c r="AC58" s="911">
        <f t="shared" si="7"/>
        <v>0</v>
      </c>
      <c r="AD58" s="911">
        <f t="shared" si="7"/>
        <v>0</v>
      </c>
      <c r="AE58" s="911">
        <f t="shared" si="7"/>
        <v>0</v>
      </c>
      <c r="AF58" s="953">
        <f t="shared" si="3"/>
        <v>0</v>
      </c>
      <c r="AG58" s="953">
        <f t="shared" si="3"/>
        <v>0</v>
      </c>
      <c r="AH58" s="355"/>
    </row>
    <row r="59" spans="1:34" ht="15" customHeight="1" x14ac:dyDescent="0.35">
      <c r="A59" s="356"/>
      <c r="B59" s="354"/>
      <c r="C59" s="354"/>
      <c r="D59" s="354"/>
      <c r="E59" s="354"/>
      <c r="F59" s="360" t="s">
        <v>1458</v>
      </c>
      <c r="G59" s="361"/>
      <c r="H59" s="362"/>
      <c r="I59" s="608"/>
      <c r="J59" s="609"/>
      <c r="K59" s="609"/>
      <c r="L59" s="609"/>
      <c r="M59" s="609"/>
      <c r="N59" s="609"/>
      <c r="O59" s="609"/>
      <c r="P59" s="609"/>
      <c r="Q59" s="609"/>
      <c r="R59" s="609"/>
      <c r="S59" s="609"/>
      <c r="T59" s="609"/>
      <c r="U59" s="609"/>
      <c r="V59" s="609"/>
      <c r="W59" s="610"/>
      <c r="X59" s="611"/>
      <c r="Y59" s="612"/>
      <c r="Z59" s="911">
        <f t="shared" si="6"/>
        <v>0</v>
      </c>
      <c r="AA59" s="911">
        <f t="shared" si="6"/>
        <v>0</v>
      </c>
      <c r="AB59" s="911">
        <f t="shared" si="6"/>
        <v>0</v>
      </c>
      <c r="AC59" s="911">
        <f t="shared" si="7"/>
        <v>0</v>
      </c>
      <c r="AD59" s="911">
        <f t="shared" si="7"/>
        <v>0</v>
      </c>
      <c r="AE59" s="911">
        <f t="shared" si="7"/>
        <v>0</v>
      </c>
      <c r="AF59" s="953">
        <f t="shared" si="3"/>
        <v>0</v>
      </c>
      <c r="AG59" s="953">
        <f t="shared" si="3"/>
        <v>0</v>
      </c>
      <c r="AH59" s="355"/>
    </row>
    <row r="60" spans="1:34" ht="15" customHeight="1" x14ac:dyDescent="0.35">
      <c r="A60" s="356"/>
      <c r="B60" s="354"/>
      <c r="C60" s="354"/>
      <c r="D60" s="354"/>
      <c r="E60" s="354"/>
      <c r="F60" s="360" t="s">
        <v>1459</v>
      </c>
      <c r="G60" s="361"/>
      <c r="H60" s="362"/>
      <c r="I60" s="608"/>
      <c r="J60" s="609"/>
      <c r="K60" s="609"/>
      <c r="L60" s="609"/>
      <c r="M60" s="609"/>
      <c r="N60" s="609"/>
      <c r="O60" s="609"/>
      <c r="P60" s="609"/>
      <c r="Q60" s="609"/>
      <c r="R60" s="609"/>
      <c r="S60" s="609"/>
      <c r="T60" s="609"/>
      <c r="U60" s="609"/>
      <c r="V60" s="609"/>
      <c r="W60" s="610"/>
      <c r="X60" s="611"/>
      <c r="Y60" s="612"/>
      <c r="Z60" s="911">
        <f t="shared" si="6"/>
        <v>0</v>
      </c>
      <c r="AA60" s="911">
        <f t="shared" si="6"/>
        <v>0</v>
      </c>
      <c r="AB60" s="911">
        <f t="shared" si="6"/>
        <v>0</v>
      </c>
      <c r="AC60" s="911">
        <f t="shared" si="7"/>
        <v>0</v>
      </c>
      <c r="AD60" s="911">
        <f t="shared" si="7"/>
        <v>0</v>
      </c>
      <c r="AE60" s="911">
        <f t="shared" si="7"/>
        <v>0</v>
      </c>
      <c r="AF60" s="953">
        <f t="shared" si="3"/>
        <v>0</v>
      </c>
      <c r="AG60" s="953">
        <f t="shared" si="3"/>
        <v>0</v>
      </c>
      <c r="AH60" s="355"/>
    </row>
    <row r="61" spans="1:34" ht="15" customHeight="1" x14ac:dyDescent="0.35">
      <c r="A61" s="356"/>
      <c r="B61" s="354"/>
      <c r="C61" s="354"/>
      <c r="D61" s="354"/>
      <c r="E61" s="354"/>
      <c r="F61" s="937" t="s">
        <v>1695</v>
      </c>
      <c r="G61" s="938"/>
      <c r="H61" s="939"/>
      <c r="I61" s="948"/>
      <c r="J61" s="949"/>
      <c r="K61" s="949"/>
      <c r="L61" s="949"/>
      <c r="M61" s="949"/>
      <c r="N61" s="949"/>
      <c r="O61" s="949"/>
      <c r="P61" s="949"/>
      <c r="Q61" s="949"/>
      <c r="R61" s="949"/>
      <c r="S61" s="949"/>
      <c r="T61" s="949"/>
      <c r="U61" s="949"/>
      <c r="V61" s="949"/>
      <c r="W61" s="950"/>
      <c r="X61" s="951"/>
      <c r="Y61" s="952"/>
      <c r="Z61" s="911">
        <f t="shared" si="6"/>
        <v>0</v>
      </c>
      <c r="AA61" s="911">
        <f t="shared" si="6"/>
        <v>0</v>
      </c>
      <c r="AB61" s="911">
        <f t="shared" si="6"/>
        <v>0</v>
      </c>
      <c r="AC61" s="911">
        <f t="shared" si="7"/>
        <v>0</v>
      </c>
      <c r="AD61" s="911">
        <f t="shared" si="7"/>
        <v>0</v>
      </c>
      <c r="AE61" s="911">
        <f t="shared" si="7"/>
        <v>0</v>
      </c>
      <c r="AF61" s="953">
        <f t="shared" si="3"/>
        <v>0</v>
      </c>
      <c r="AG61" s="953">
        <f t="shared" si="3"/>
        <v>0</v>
      </c>
      <c r="AH61" s="355"/>
    </row>
    <row r="62" spans="1:34" ht="15" customHeight="1" x14ac:dyDescent="0.35">
      <c r="A62" s="356"/>
      <c r="B62" s="354"/>
      <c r="C62" s="354"/>
      <c r="D62" s="354"/>
      <c r="E62" s="354"/>
      <c r="F62" s="937" t="s">
        <v>1696</v>
      </c>
      <c r="G62" s="938"/>
      <c r="H62" s="939"/>
      <c r="I62" s="948"/>
      <c r="J62" s="949"/>
      <c r="K62" s="949"/>
      <c r="L62" s="949"/>
      <c r="M62" s="949"/>
      <c r="N62" s="949"/>
      <c r="O62" s="949"/>
      <c r="P62" s="949"/>
      <c r="Q62" s="949"/>
      <c r="R62" s="949"/>
      <c r="S62" s="949"/>
      <c r="T62" s="949"/>
      <c r="U62" s="949"/>
      <c r="V62" s="949"/>
      <c r="W62" s="950"/>
      <c r="X62" s="951"/>
      <c r="Y62" s="952"/>
      <c r="Z62" s="911">
        <f t="shared" si="6"/>
        <v>0</v>
      </c>
      <c r="AA62" s="911">
        <f t="shared" si="6"/>
        <v>0</v>
      </c>
      <c r="AB62" s="911">
        <f t="shared" si="6"/>
        <v>0</v>
      </c>
      <c r="AC62" s="911">
        <f t="shared" si="7"/>
        <v>0</v>
      </c>
      <c r="AD62" s="911">
        <f t="shared" si="7"/>
        <v>0</v>
      </c>
      <c r="AE62" s="911">
        <f t="shared" si="7"/>
        <v>0</v>
      </c>
      <c r="AF62" s="953">
        <f t="shared" si="3"/>
        <v>0</v>
      </c>
      <c r="AG62" s="953">
        <f t="shared" si="3"/>
        <v>0</v>
      </c>
      <c r="AH62" s="355"/>
    </row>
    <row r="63" spans="1:34" ht="15" customHeight="1" x14ac:dyDescent="0.35">
      <c r="A63" s="356"/>
      <c r="B63" s="354"/>
      <c r="C63" s="354"/>
      <c r="D63" s="354"/>
      <c r="E63" s="354"/>
      <c r="F63" s="937" t="s">
        <v>1697</v>
      </c>
      <c r="G63" s="938"/>
      <c r="H63" s="939"/>
      <c r="I63" s="948"/>
      <c r="J63" s="949"/>
      <c r="K63" s="949"/>
      <c r="L63" s="949"/>
      <c r="M63" s="949"/>
      <c r="N63" s="949"/>
      <c r="O63" s="949"/>
      <c r="P63" s="949"/>
      <c r="Q63" s="949"/>
      <c r="R63" s="949"/>
      <c r="S63" s="949"/>
      <c r="T63" s="949"/>
      <c r="U63" s="949"/>
      <c r="V63" s="949"/>
      <c r="W63" s="950"/>
      <c r="X63" s="951"/>
      <c r="Y63" s="952"/>
      <c r="Z63" s="911">
        <f t="shared" ref="Z63:AB74" si="11">L63+O63+R63+U63</f>
        <v>0</v>
      </c>
      <c r="AA63" s="911">
        <f t="shared" si="11"/>
        <v>0</v>
      </c>
      <c r="AB63" s="911">
        <f t="shared" si="11"/>
        <v>0</v>
      </c>
      <c r="AC63" s="911">
        <f t="shared" ref="AC63:AE74" si="12">I63+L63+O63+R63+U63</f>
        <v>0</v>
      </c>
      <c r="AD63" s="911">
        <f t="shared" si="12"/>
        <v>0</v>
      </c>
      <c r="AE63" s="911">
        <f t="shared" si="12"/>
        <v>0</v>
      </c>
      <c r="AF63" s="953">
        <f t="shared" si="3"/>
        <v>0</v>
      </c>
      <c r="AG63" s="953">
        <f t="shared" si="3"/>
        <v>0</v>
      </c>
      <c r="AH63" s="355"/>
    </row>
    <row r="64" spans="1:34" ht="15" customHeight="1" x14ac:dyDescent="0.35">
      <c r="A64" s="356"/>
      <c r="B64" s="354"/>
      <c r="C64" s="354"/>
      <c r="D64" s="354"/>
      <c r="E64" s="354"/>
      <c r="F64" s="937" t="s">
        <v>1698</v>
      </c>
      <c r="G64" s="938"/>
      <c r="H64" s="939"/>
      <c r="I64" s="948"/>
      <c r="J64" s="949"/>
      <c r="K64" s="949"/>
      <c r="L64" s="949"/>
      <c r="M64" s="949"/>
      <c r="N64" s="949"/>
      <c r="O64" s="949"/>
      <c r="P64" s="949"/>
      <c r="Q64" s="949"/>
      <c r="R64" s="949"/>
      <c r="S64" s="949"/>
      <c r="T64" s="949"/>
      <c r="U64" s="949"/>
      <c r="V64" s="949"/>
      <c r="W64" s="950"/>
      <c r="X64" s="951"/>
      <c r="Y64" s="952"/>
      <c r="Z64" s="911">
        <f t="shared" si="11"/>
        <v>0</v>
      </c>
      <c r="AA64" s="911">
        <f t="shared" si="11"/>
        <v>0</v>
      </c>
      <c r="AB64" s="911">
        <f t="shared" si="11"/>
        <v>0</v>
      </c>
      <c r="AC64" s="911">
        <f t="shared" si="12"/>
        <v>0</v>
      </c>
      <c r="AD64" s="911">
        <f t="shared" si="12"/>
        <v>0</v>
      </c>
      <c r="AE64" s="911">
        <f t="shared" si="12"/>
        <v>0</v>
      </c>
      <c r="AF64" s="953">
        <f t="shared" si="3"/>
        <v>0</v>
      </c>
      <c r="AG64" s="953">
        <f t="shared" si="3"/>
        <v>0</v>
      </c>
      <c r="AH64" s="355"/>
    </row>
    <row r="65" spans="1:34" ht="15" customHeight="1" x14ac:dyDescent="0.35">
      <c r="A65" s="356"/>
      <c r="B65" s="354"/>
      <c r="C65" s="354"/>
      <c r="D65" s="354"/>
      <c r="E65" s="354"/>
      <c r="F65" s="493" t="s">
        <v>1699</v>
      </c>
      <c r="G65" s="494"/>
      <c r="H65" s="495"/>
      <c r="I65" s="946">
        <f t="shared" ref="I65:Y65" si="13">I66+I70+I71</f>
        <v>0</v>
      </c>
      <c r="J65" s="946">
        <f t="shared" si="13"/>
        <v>0</v>
      </c>
      <c r="K65" s="946">
        <f t="shared" si="13"/>
        <v>0</v>
      </c>
      <c r="L65" s="946">
        <f t="shared" si="13"/>
        <v>0</v>
      </c>
      <c r="M65" s="946">
        <f t="shared" si="13"/>
        <v>0</v>
      </c>
      <c r="N65" s="946">
        <f t="shared" si="13"/>
        <v>0</v>
      </c>
      <c r="O65" s="946">
        <f t="shared" si="13"/>
        <v>0</v>
      </c>
      <c r="P65" s="946">
        <f t="shared" si="13"/>
        <v>0</v>
      </c>
      <c r="Q65" s="946">
        <f t="shared" si="13"/>
        <v>0</v>
      </c>
      <c r="R65" s="946">
        <f t="shared" si="13"/>
        <v>0</v>
      </c>
      <c r="S65" s="946">
        <f t="shared" si="13"/>
        <v>0</v>
      </c>
      <c r="T65" s="946">
        <f t="shared" si="13"/>
        <v>0</v>
      </c>
      <c r="U65" s="946">
        <f t="shared" si="13"/>
        <v>0</v>
      </c>
      <c r="V65" s="946">
        <f t="shared" si="13"/>
        <v>0</v>
      </c>
      <c r="W65" s="947">
        <f t="shared" si="13"/>
        <v>0</v>
      </c>
      <c r="X65" s="911">
        <f t="shared" si="13"/>
        <v>0</v>
      </c>
      <c r="Y65" s="947">
        <f t="shared" si="13"/>
        <v>0</v>
      </c>
      <c r="Z65" s="911">
        <f t="shared" si="11"/>
        <v>0</v>
      </c>
      <c r="AA65" s="911">
        <f t="shared" si="11"/>
        <v>0</v>
      </c>
      <c r="AB65" s="911">
        <f t="shared" si="11"/>
        <v>0</v>
      </c>
      <c r="AC65" s="911">
        <f t="shared" si="12"/>
        <v>0</v>
      </c>
      <c r="AD65" s="911">
        <f t="shared" si="12"/>
        <v>0</v>
      </c>
      <c r="AE65" s="911">
        <f t="shared" si="12"/>
        <v>0</v>
      </c>
      <c r="AF65" s="953">
        <f t="shared" si="3"/>
        <v>0</v>
      </c>
      <c r="AG65" s="953">
        <f t="shared" si="3"/>
        <v>0</v>
      </c>
      <c r="AH65" s="355"/>
    </row>
    <row r="66" spans="1:34" ht="15" customHeight="1" x14ac:dyDescent="0.35">
      <c r="A66" s="356"/>
      <c r="B66" s="354"/>
      <c r="C66" s="354"/>
      <c r="D66" s="354"/>
      <c r="E66" s="354"/>
      <c r="F66" s="940" t="s">
        <v>1460</v>
      </c>
      <c r="G66" s="941"/>
      <c r="H66" s="942"/>
      <c r="I66" s="935">
        <f>I67+I69</f>
        <v>0</v>
      </c>
      <c r="J66" s="935">
        <f t="shared" ref="J66:Y66" si="14">J67+J69</f>
        <v>0</v>
      </c>
      <c r="K66" s="935">
        <f t="shared" si="14"/>
        <v>0</v>
      </c>
      <c r="L66" s="935">
        <f t="shared" si="14"/>
        <v>0</v>
      </c>
      <c r="M66" s="935">
        <f t="shared" si="14"/>
        <v>0</v>
      </c>
      <c r="N66" s="935">
        <f t="shared" si="14"/>
        <v>0</v>
      </c>
      <c r="O66" s="935">
        <f t="shared" si="14"/>
        <v>0</v>
      </c>
      <c r="P66" s="935">
        <f t="shared" si="14"/>
        <v>0</v>
      </c>
      <c r="Q66" s="935">
        <f t="shared" si="14"/>
        <v>0</v>
      </c>
      <c r="R66" s="935">
        <f t="shared" si="14"/>
        <v>0</v>
      </c>
      <c r="S66" s="935">
        <f t="shared" si="14"/>
        <v>0</v>
      </c>
      <c r="T66" s="935">
        <f t="shared" si="14"/>
        <v>0</v>
      </c>
      <c r="U66" s="935">
        <f t="shared" si="14"/>
        <v>0</v>
      </c>
      <c r="V66" s="935">
        <f t="shared" si="14"/>
        <v>0</v>
      </c>
      <c r="W66" s="936">
        <f t="shared" si="14"/>
        <v>0</v>
      </c>
      <c r="X66" s="600">
        <f t="shared" si="14"/>
        <v>0</v>
      </c>
      <c r="Y66" s="935">
        <f t="shared" si="14"/>
        <v>0</v>
      </c>
      <c r="Z66" s="911">
        <f t="shared" si="11"/>
        <v>0</v>
      </c>
      <c r="AA66" s="911">
        <f t="shared" si="11"/>
        <v>0</v>
      </c>
      <c r="AB66" s="911">
        <f t="shared" si="11"/>
        <v>0</v>
      </c>
      <c r="AC66" s="911">
        <f t="shared" si="12"/>
        <v>0</v>
      </c>
      <c r="AD66" s="911">
        <f t="shared" si="12"/>
        <v>0</v>
      </c>
      <c r="AE66" s="911">
        <f t="shared" si="12"/>
        <v>0</v>
      </c>
      <c r="AF66" s="953">
        <f t="shared" si="3"/>
        <v>0</v>
      </c>
      <c r="AG66" s="953">
        <f t="shared" si="3"/>
        <v>0</v>
      </c>
      <c r="AH66" s="355"/>
    </row>
    <row r="67" spans="1:34" ht="15" customHeight="1" x14ac:dyDescent="0.35">
      <c r="A67" s="356"/>
      <c r="B67" s="354"/>
      <c r="C67" s="354"/>
      <c r="D67" s="354"/>
      <c r="E67" s="354"/>
      <c r="F67" s="360" t="s">
        <v>1925</v>
      </c>
      <c r="G67" s="361"/>
      <c r="H67" s="362"/>
      <c r="I67" s="608"/>
      <c r="J67" s="609"/>
      <c r="K67" s="609"/>
      <c r="L67" s="609"/>
      <c r="M67" s="609"/>
      <c r="N67" s="609"/>
      <c r="O67" s="609"/>
      <c r="P67" s="609"/>
      <c r="Q67" s="609"/>
      <c r="R67" s="609"/>
      <c r="S67" s="609"/>
      <c r="T67" s="609"/>
      <c r="U67" s="609"/>
      <c r="V67" s="609"/>
      <c r="W67" s="610"/>
      <c r="X67" s="611"/>
      <c r="Y67" s="612"/>
      <c r="Z67" s="911">
        <f t="shared" si="11"/>
        <v>0</v>
      </c>
      <c r="AA67" s="911">
        <f t="shared" si="11"/>
        <v>0</v>
      </c>
      <c r="AB67" s="911">
        <f t="shared" si="11"/>
        <v>0</v>
      </c>
      <c r="AC67" s="911">
        <f t="shared" si="12"/>
        <v>0</v>
      </c>
      <c r="AD67" s="911">
        <f t="shared" si="12"/>
        <v>0</v>
      </c>
      <c r="AE67" s="911">
        <f t="shared" si="12"/>
        <v>0</v>
      </c>
      <c r="AF67" s="953">
        <f t="shared" si="3"/>
        <v>0</v>
      </c>
      <c r="AG67" s="953">
        <f t="shared" si="3"/>
        <v>0</v>
      </c>
      <c r="AH67" s="355"/>
    </row>
    <row r="68" spans="1:34" ht="15" customHeight="1" x14ac:dyDescent="0.35">
      <c r="A68" s="356"/>
      <c r="B68" s="354"/>
      <c r="C68" s="354"/>
      <c r="D68" s="354"/>
      <c r="E68" s="354"/>
      <c r="F68" s="357" t="s">
        <v>1927</v>
      </c>
      <c r="G68" s="358"/>
      <c r="H68" s="359"/>
      <c r="I68" s="608"/>
      <c r="J68" s="609"/>
      <c r="K68" s="609"/>
      <c r="L68" s="609"/>
      <c r="M68" s="609"/>
      <c r="N68" s="609"/>
      <c r="O68" s="609"/>
      <c r="P68" s="609"/>
      <c r="Q68" s="609"/>
      <c r="R68" s="609"/>
      <c r="S68" s="609"/>
      <c r="T68" s="609"/>
      <c r="U68" s="609"/>
      <c r="V68" s="609"/>
      <c r="W68" s="610"/>
      <c r="X68" s="611"/>
      <c r="Y68" s="612"/>
      <c r="Z68" s="911">
        <f>L68+O68+R68+U68</f>
        <v>0</v>
      </c>
      <c r="AA68" s="911">
        <f>M68+P68+S68+V68</f>
        <v>0</v>
      </c>
      <c r="AB68" s="911">
        <f>N68+Q68+T68+W68</f>
        <v>0</v>
      </c>
      <c r="AC68" s="911">
        <f>I68+L68+O68+R68+U68</f>
        <v>0</v>
      </c>
      <c r="AD68" s="911">
        <f>J68+M68+P68+S68+V68</f>
        <v>0</v>
      </c>
      <c r="AE68" s="911">
        <f>K68+N68+Q68+T68+W68</f>
        <v>0</v>
      </c>
      <c r="AF68" s="953">
        <f t="shared" si="3"/>
        <v>0</v>
      </c>
      <c r="AG68" s="953">
        <f t="shared" si="3"/>
        <v>0</v>
      </c>
      <c r="AH68" s="355"/>
    </row>
    <row r="69" spans="1:34" ht="15" customHeight="1" x14ac:dyDescent="0.35">
      <c r="A69" s="356"/>
      <c r="B69" s="354"/>
      <c r="C69" s="354"/>
      <c r="D69" s="354"/>
      <c r="E69" s="354"/>
      <c r="F69" s="360" t="s">
        <v>1926</v>
      </c>
      <c r="G69" s="361"/>
      <c r="H69" s="362"/>
      <c r="I69" s="608"/>
      <c r="J69" s="609"/>
      <c r="K69" s="609"/>
      <c r="L69" s="609"/>
      <c r="M69" s="609"/>
      <c r="N69" s="609"/>
      <c r="O69" s="609"/>
      <c r="P69" s="609"/>
      <c r="Q69" s="609"/>
      <c r="R69" s="609"/>
      <c r="S69" s="609"/>
      <c r="T69" s="609"/>
      <c r="U69" s="609"/>
      <c r="V69" s="609"/>
      <c r="W69" s="610"/>
      <c r="X69" s="611"/>
      <c r="Y69" s="612"/>
      <c r="Z69" s="911">
        <f t="shared" si="11"/>
        <v>0</v>
      </c>
      <c r="AA69" s="911">
        <f t="shared" si="11"/>
        <v>0</v>
      </c>
      <c r="AB69" s="911">
        <f t="shared" si="11"/>
        <v>0</v>
      </c>
      <c r="AC69" s="911">
        <f t="shared" si="12"/>
        <v>0</v>
      </c>
      <c r="AD69" s="911">
        <f t="shared" si="12"/>
        <v>0</v>
      </c>
      <c r="AE69" s="911">
        <f t="shared" si="12"/>
        <v>0</v>
      </c>
      <c r="AF69" s="953">
        <f t="shared" si="3"/>
        <v>0</v>
      </c>
      <c r="AG69" s="953">
        <f t="shared" si="3"/>
        <v>0</v>
      </c>
      <c r="AH69" s="355"/>
    </row>
    <row r="70" spans="1:34" ht="15" customHeight="1" x14ac:dyDescent="0.35">
      <c r="A70" s="356"/>
      <c r="B70" s="354"/>
      <c r="C70" s="354"/>
      <c r="D70" s="354"/>
      <c r="E70" s="354"/>
      <c r="F70" s="360" t="s">
        <v>1461</v>
      </c>
      <c r="G70" s="361"/>
      <c r="H70" s="362"/>
      <c r="I70" s="608"/>
      <c r="J70" s="609"/>
      <c r="K70" s="609"/>
      <c r="L70" s="609"/>
      <c r="M70" s="609"/>
      <c r="N70" s="609"/>
      <c r="O70" s="609"/>
      <c r="P70" s="609"/>
      <c r="Q70" s="609"/>
      <c r="R70" s="609"/>
      <c r="S70" s="609"/>
      <c r="T70" s="609"/>
      <c r="U70" s="609"/>
      <c r="V70" s="609"/>
      <c r="W70" s="610"/>
      <c r="X70" s="611"/>
      <c r="Y70" s="612"/>
      <c r="Z70" s="911">
        <f t="shared" si="11"/>
        <v>0</v>
      </c>
      <c r="AA70" s="911">
        <f t="shared" si="11"/>
        <v>0</v>
      </c>
      <c r="AB70" s="911">
        <f t="shared" si="11"/>
        <v>0</v>
      </c>
      <c r="AC70" s="911">
        <f t="shared" si="12"/>
        <v>0</v>
      </c>
      <c r="AD70" s="911">
        <f t="shared" si="12"/>
        <v>0</v>
      </c>
      <c r="AE70" s="911">
        <f t="shared" si="12"/>
        <v>0</v>
      </c>
      <c r="AF70" s="953">
        <f t="shared" si="3"/>
        <v>0</v>
      </c>
      <c r="AG70" s="953">
        <f t="shared" si="3"/>
        <v>0</v>
      </c>
      <c r="AH70" s="355"/>
    </row>
    <row r="71" spans="1:34" ht="15" customHeight="1" x14ac:dyDescent="0.35">
      <c r="A71" s="356"/>
      <c r="B71" s="354"/>
      <c r="C71" s="354"/>
      <c r="D71" s="354"/>
      <c r="E71" s="354"/>
      <c r="F71" s="360" t="s">
        <v>1444</v>
      </c>
      <c r="G71" s="361"/>
      <c r="H71" s="362"/>
      <c r="I71" s="608"/>
      <c r="J71" s="609"/>
      <c r="K71" s="609"/>
      <c r="L71" s="609"/>
      <c r="M71" s="609"/>
      <c r="N71" s="609"/>
      <c r="O71" s="609"/>
      <c r="P71" s="609"/>
      <c r="Q71" s="609"/>
      <c r="R71" s="609"/>
      <c r="S71" s="609"/>
      <c r="T71" s="609"/>
      <c r="U71" s="609"/>
      <c r="V71" s="609"/>
      <c r="W71" s="610"/>
      <c r="X71" s="611"/>
      <c r="Y71" s="612"/>
      <c r="Z71" s="911">
        <f t="shared" si="11"/>
        <v>0</v>
      </c>
      <c r="AA71" s="911">
        <f t="shared" si="11"/>
        <v>0</v>
      </c>
      <c r="AB71" s="911">
        <f t="shared" si="11"/>
        <v>0</v>
      </c>
      <c r="AC71" s="911">
        <f t="shared" si="12"/>
        <v>0</v>
      </c>
      <c r="AD71" s="911">
        <f t="shared" si="12"/>
        <v>0</v>
      </c>
      <c r="AE71" s="911">
        <f t="shared" si="12"/>
        <v>0</v>
      </c>
      <c r="AF71" s="953">
        <f t="shared" si="3"/>
        <v>0</v>
      </c>
      <c r="AG71" s="953">
        <f t="shared" si="3"/>
        <v>0</v>
      </c>
      <c r="AH71" s="355"/>
    </row>
    <row r="72" spans="1:34" ht="15" customHeight="1" x14ac:dyDescent="0.35">
      <c r="A72" s="356"/>
      <c r="B72" s="354"/>
      <c r="C72" s="354"/>
      <c r="D72" s="354"/>
      <c r="E72" s="354"/>
      <c r="F72" s="937" t="s">
        <v>1700</v>
      </c>
      <c r="G72" s="938"/>
      <c r="H72" s="939"/>
      <c r="I72" s="948"/>
      <c r="J72" s="949"/>
      <c r="K72" s="949"/>
      <c r="L72" s="949"/>
      <c r="M72" s="949"/>
      <c r="N72" s="949"/>
      <c r="O72" s="949"/>
      <c r="P72" s="949"/>
      <c r="Q72" s="949"/>
      <c r="R72" s="949"/>
      <c r="S72" s="949"/>
      <c r="T72" s="949"/>
      <c r="U72" s="949"/>
      <c r="V72" s="949"/>
      <c r="W72" s="950"/>
      <c r="X72" s="951"/>
      <c r="Y72" s="952"/>
      <c r="Z72" s="911">
        <f t="shared" si="11"/>
        <v>0</v>
      </c>
      <c r="AA72" s="911">
        <f t="shared" si="11"/>
        <v>0</v>
      </c>
      <c r="AB72" s="911">
        <f t="shared" si="11"/>
        <v>0</v>
      </c>
      <c r="AC72" s="911">
        <f t="shared" si="12"/>
        <v>0</v>
      </c>
      <c r="AD72" s="911">
        <f t="shared" si="12"/>
        <v>0</v>
      </c>
      <c r="AE72" s="911">
        <f t="shared" si="12"/>
        <v>0</v>
      </c>
      <c r="AF72" s="953">
        <f t="shared" si="3"/>
        <v>0</v>
      </c>
      <c r="AG72" s="953">
        <f t="shared" si="3"/>
        <v>0</v>
      </c>
      <c r="AH72" s="355"/>
    </row>
    <row r="73" spans="1:34" ht="15" customHeight="1" x14ac:dyDescent="0.35">
      <c r="A73" s="356"/>
      <c r="B73" s="354"/>
      <c r="C73" s="354"/>
      <c r="D73" s="354"/>
      <c r="E73" s="354"/>
      <c r="F73" s="493" t="s">
        <v>1701</v>
      </c>
      <c r="G73" s="494"/>
      <c r="H73" s="495"/>
      <c r="I73" s="946">
        <f t="shared" ref="I73:X73" si="15">I30+I34+I35+I36+I44+I49+I53+I54+I55+I56+I61+I62+I63+I64+I65+I72</f>
        <v>0</v>
      </c>
      <c r="J73" s="946">
        <f t="shared" si="15"/>
        <v>0</v>
      </c>
      <c r="K73" s="946">
        <f t="shared" si="15"/>
        <v>0</v>
      </c>
      <c r="L73" s="946">
        <f t="shared" si="15"/>
        <v>0</v>
      </c>
      <c r="M73" s="946">
        <f t="shared" si="15"/>
        <v>0</v>
      </c>
      <c r="N73" s="946">
        <f t="shared" si="15"/>
        <v>0</v>
      </c>
      <c r="O73" s="946">
        <f t="shared" si="15"/>
        <v>0</v>
      </c>
      <c r="P73" s="946">
        <f t="shared" si="15"/>
        <v>0</v>
      </c>
      <c r="Q73" s="946">
        <f t="shared" si="15"/>
        <v>0</v>
      </c>
      <c r="R73" s="946">
        <f t="shared" si="15"/>
        <v>0</v>
      </c>
      <c r="S73" s="946">
        <f t="shared" si="15"/>
        <v>0</v>
      </c>
      <c r="T73" s="946">
        <f t="shared" si="15"/>
        <v>0</v>
      </c>
      <c r="U73" s="946">
        <f t="shared" si="15"/>
        <v>0</v>
      </c>
      <c r="V73" s="946">
        <f t="shared" si="15"/>
        <v>0</v>
      </c>
      <c r="W73" s="947">
        <f>W30+W34+W35+W36+W44+W49+W53+W54+W55+W56+W61+W62+W63+W64+W65+W72</f>
        <v>0</v>
      </c>
      <c r="X73" s="911">
        <f t="shared" si="15"/>
        <v>0</v>
      </c>
      <c r="Y73" s="947">
        <f>Y30+Y34+Y35+Y36+Y44+Y49+Y53+Y54+Y55+Y56+Y61+Y62+Y63+Y64+Y65+Y72</f>
        <v>0</v>
      </c>
      <c r="Z73" s="911">
        <f t="shared" si="11"/>
        <v>0</v>
      </c>
      <c r="AA73" s="911">
        <f t="shared" si="11"/>
        <v>0</v>
      </c>
      <c r="AB73" s="911">
        <f t="shared" si="11"/>
        <v>0</v>
      </c>
      <c r="AC73" s="911">
        <f t="shared" si="12"/>
        <v>0</v>
      </c>
      <c r="AD73" s="911">
        <f t="shared" si="12"/>
        <v>0</v>
      </c>
      <c r="AE73" s="911">
        <f t="shared" si="12"/>
        <v>0</v>
      </c>
      <c r="AF73" s="953">
        <f t="shared" si="3"/>
        <v>0</v>
      </c>
      <c r="AG73" s="953">
        <f t="shared" si="3"/>
        <v>0</v>
      </c>
      <c r="AH73" s="355"/>
    </row>
    <row r="74" spans="1:34" ht="15" customHeight="1" x14ac:dyDescent="0.35">
      <c r="A74" s="356"/>
      <c r="B74" s="354"/>
      <c r="C74" s="354"/>
      <c r="D74" s="354"/>
      <c r="E74" s="354"/>
      <c r="F74" s="493" t="s">
        <v>1702</v>
      </c>
      <c r="G74" s="494"/>
      <c r="H74" s="495"/>
      <c r="I74" s="955"/>
      <c r="J74" s="956"/>
      <c r="K74" s="956"/>
      <c r="L74" s="956"/>
      <c r="M74" s="956"/>
      <c r="N74" s="956"/>
      <c r="O74" s="956"/>
      <c r="P74" s="956"/>
      <c r="Q74" s="956"/>
      <c r="R74" s="956"/>
      <c r="S74" s="956"/>
      <c r="T74" s="956"/>
      <c r="U74" s="956"/>
      <c r="V74" s="956"/>
      <c r="W74" s="957"/>
      <c r="X74" s="958"/>
      <c r="Y74" s="959"/>
      <c r="Z74" s="911">
        <f t="shared" si="11"/>
        <v>0</v>
      </c>
      <c r="AA74" s="911">
        <f t="shared" si="11"/>
        <v>0</v>
      </c>
      <c r="AB74" s="911">
        <f t="shared" si="11"/>
        <v>0</v>
      </c>
      <c r="AC74" s="911">
        <f t="shared" si="12"/>
        <v>0</v>
      </c>
      <c r="AD74" s="911">
        <f t="shared" si="12"/>
        <v>0</v>
      </c>
      <c r="AE74" s="911">
        <f t="shared" si="12"/>
        <v>0</v>
      </c>
      <c r="AF74" s="953">
        <f t="shared" si="3"/>
        <v>0</v>
      </c>
      <c r="AG74" s="953">
        <f t="shared" si="3"/>
        <v>0</v>
      </c>
      <c r="AH74" s="355"/>
    </row>
    <row r="75" spans="1:34" ht="15" customHeight="1" thickBot="1" x14ac:dyDescent="0.4">
      <c r="A75" s="363"/>
      <c r="B75" s="364"/>
      <c r="C75" s="364"/>
      <c r="D75" s="364"/>
      <c r="E75" s="364"/>
      <c r="F75" s="364"/>
      <c r="G75" s="364"/>
      <c r="H75" s="364"/>
      <c r="I75" s="364"/>
      <c r="J75" s="364"/>
      <c r="K75" s="364"/>
      <c r="L75" s="364"/>
      <c r="M75" s="364"/>
      <c r="N75" s="364"/>
      <c r="O75" s="364"/>
      <c r="P75" s="364"/>
      <c r="Q75" s="364"/>
      <c r="R75" s="364"/>
      <c r="S75" s="364"/>
      <c r="T75" s="364"/>
      <c r="U75" s="364"/>
      <c r="V75" s="364"/>
      <c r="W75" s="364"/>
      <c r="X75" s="364"/>
      <c r="Y75" s="364"/>
      <c r="Z75" s="364"/>
      <c r="AA75" s="364"/>
      <c r="AB75" s="364"/>
      <c r="AC75" s="364"/>
      <c r="AD75" s="364"/>
      <c r="AE75" s="364"/>
      <c r="AF75" s="364"/>
      <c r="AG75" s="364"/>
      <c r="AH75" s="365"/>
    </row>
  </sheetData>
  <sheetProtection algorithmName="SHA-512" hashValue="/HVLOxZpe7hk1pjL4ZOg4/ezJFljuhUPimkdMfTg7zQNXXnSLNfo+dpl4DVcWeddp7RvcAo7BY5DZS/2qOSgCg==" saltValue="vGiVxyGprGkyC8uF8T43tA==" spinCount="100000" sheet="1" objects="1" scenarios="1"/>
  <mergeCells count="40">
    <mergeCell ref="F19:F20"/>
    <mergeCell ref="AE28:AE29"/>
    <mergeCell ref="AF28:AF29"/>
    <mergeCell ref="AG28:AG29"/>
    <mergeCell ref="V28:V29"/>
    <mergeCell ref="W28:W29"/>
    <mergeCell ref="X28:X29"/>
    <mergeCell ref="Y28:Y29"/>
    <mergeCell ref="Z28:Z29"/>
    <mergeCell ref="AA28:AA29"/>
    <mergeCell ref="AB28:AB29"/>
    <mergeCell ref="M28:M29"/>
    <mergeCell ref="N28:N29"/>
    <mergeCell ref="AC28:AC29"/>
    <mergeCell ref="AD28:AD29"/>
    <mergeCell ref="O28:O29"/>
    <mergeCell ref="U28:U29"/>
    <mergeCell ref="F28:H29"/>
    <mergeCell ref="I28:I29"/>
    <mergeCell ref="J28:J29"/>
    <mergeCell ref="K28:K29"/>
    <mergeCell ref="L28:L29"/>
    <mergeCell ref="P28:P29"/>
    <mergeCell ref="Q28:Q29"/>
    <mergeCell ref="R28:R29"/>
    <mergeCell ref="S28:S29"/>
    <mergeCell ref="T28:T29"/>
    <mergeCell ref="L19:V20"/>
    <mergeCell ref="L21:V21"/>
    <mergeCell ref="L24:Y25"/>
    <mergeCell ref="AF24:AG27"/>
    <mergeCell ref="I26:K27"/>
    <mergeCell ref="L26:N27"/>
    <mergeCell ref="O26:Q27"/>
    <mergeCell ref="R26:T27"/>
    <mergeCell ref="U26:W27"/>
    <mergeCell ref="X26:Y27"/>
    <mergeCell ref="Z26:AB27"/>
    <mergeCell ref="AC26:AE27"/>
    <mergeCell ref="L22:V22"/>
  </mergeCells>
  <pageMargins left="0.98425196850393704" right="0.70866141732283472" top="0.98425196850393704" bottom="0.98425196850393704" header="0.31496062992125984" footer="0.31496062992125984"/>
  <pageSetup paperSize="5" scale="46" orientation="landscape" r:id="rId1"/>
  <headerFooter>
    <oddFooter>&amp;C&amp;1#&amp;"Calibri"&amp;10&amp;K000000I n t e r n a l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1">
    <pageSetUpPr fitToPage="1"/>
  </sheetPr>
  <dimension ref="A1:O53"/>
  <sheetViews>
    <sheetView showGridLines="0" topLeftCell="B2" zoomScaleNormal="100" workbookViewId="0">
      <selection activeCell="J15" sqref="J15"/>
    </sheetView>
  </sheetViews>
  <sheetFormatPr defaultColWidth="9.1796875" defaultRowHeight="12.5" x14ac:dyDescent="0.25"/>
  <cols>
    <col min="1" max="1" width="4.81640625" style="3" hidden="1" customWidth="1" collapsed="1"/>
    <col min="2" max="2" width="2.81640625" style="3" customWidth="1" collapsed="1"/>
    <col min="3" max="3" width="4.81640625" style="3" customWidth="1" collapsed="1"/>
    <col min="4" max="4" width="35.81640625" style="3" customWidth="1" collapsed="1"/>
    <col min="5" max="5" width="9.81640625" style="3" hidden="1" customWidth="1" collapsed="1"/>
    <col min="6" max="6" width="15.81640625" style="3" hidden="1" customWidth="1" collapsed="1"/>
    <col min="7" max="12" width="20.81640625" style="3" customWidth="1" collapsed="1"/>
    <col min="13" max="13" width="2.81640625" style="3" customWidth="1" collapsed="1"/>
    <col min="14" max="16384" width="9.1796875" style="3" collapsed="1"/>
  </cols>
  <sheetData>
    <row r="1" spans="2:15" ht="15" hidden="1" customHeight="1" thickBot="1" x14ac:dyDescent="0.3"/>
    <row r="2" spans="2:15" s="58" customFormat="1" ht="15" customHeight="1" x14ac:dyDescent="0.35">
      <c r="B2" s="57"/>
      <c r="C2" s="496"/>
      <c r="D2" s="496"/>
      <c r="E2" s="496"/>
      <c r="F2" s="496"/>
      <c r="G2" s="496"/>
      <c r="H2" s="496"/>
      <c r="I2" s="496"/>
      <c r="J2" s="496"/>
      <c r="K2" s="496"/>
      <c r="L2" s="496"/>
      <c r="M2" s="497"/>
    </row>
    <row r="3" spans="2:15" s="58" customFormat="1" ht="15" customHeight="1" x14ac:dyDescent="0.35">
      <c r="B3" s="59"/>
      <c r="C3" s="2271" t="s">
        <v>2094</v>
      </c>
      <c r="D3" s="2271"/>
      <c r="E3" s="2271"/>
      <c r="F3" s="2271"/>
      <c r="G3" s="2271"/>
      <c r="H3" s="2271"/>
      <c r="I3" s="2271"/>
      <c r="J3" s="2271"/>
      <c r="K3" s="2271"/>
      <c r="L3" s="2271"/>
      <c r="M3" s="498"/>
    </row>
    <row r="4" spans="2:15" s="58" customFormat="1" ht="15" customHeight="1" x14ac:dyDescent="0.35">
      <c r="B4" s="59"/>
      <c r="C4" s="2271"/>
      <c r="D4" s="2271"/>
      <c r="E4" s="2271"/>
      <c r="F4" s="2271"/>
      <c r="G4" s="2271"/>
      <c r="H4" s="2271"/>
      <c r="I4" s="2271"/>
      <c r="J4" s="2271"/>
      <c r="K4" s="2271"/>
      <c r="L4" s="2271"/>
      <c r="M4" s="498"/>
    </row>
    <row r="5" spans="2:15" s="58" customFormat="1" ht="15" customHeight="1" x14ac:dyDescent="0.35">
      <c r="B5" s="60"/>
      <c r="C5" s="499"/>
      <c r="D5" s="499"/>
      <c r="E5" s="499"/>
      <c r="F5" s="499"/>
      <c r="G5" s="499"/>
      <c r="H5" s="2381" t="s">
        <v>2201</v>
      </c>
      <c r="I5" s="2381"/>
      <c r="J5" s="499"/>
      <c r="K5" s="499"/>
      <c r="L5" s="499"/>
      <c r="M5" s="498"/>
    </row>
    <row r="6" spans="2:15" ht="15" customHeight="1" x14ac:dyDescent="0.3">
      <c r="B6" s="7"/>
      <c r="D6" s="35"/>
      <c r="G6" s="61"/>
      <c r="H6" s="2382" t="s">
        <v>1012</v>
      </c>
      <c r="I6" s="2382"/>
      <c r="J6" s="8"/>
      <c r="K6" s="8"/>
      <c r="L6" s="62"/>
      <c r="M6" s="10"/>
      <c r="O6" s="25"/>
    </row>
    <row r="7" spans="2:15" ht="15" customHeight="1" x14ac:dyDescent="0.25">
      <c r="B7" s="7"/>
      <c r="H7" s="2383"/>
      <c r="I7" s="2383"/>
      <c r="M7" s="10"/>
    </row>
    <row r="8" spans="2:15" ht="20" customHeight="1" x14ac:dyDescent="0.25">
      <c r="B8" s="7"/>
      <c r="C8" s="1007"/>
      <c r="D8" s="2384" t="s">
        <v>885</v>
      </c>
      <c r="E8" s="2384"/>
      <c r="F8" s="2385"/>
      <c r="G8" s="2378" t="s">
        <v>886</v>
      </c>
      <c r="H8" s="2378" t="s">
        <v>887</v>
      </c>
      <c r="I8" s="2378" t="s">
        <v>888</v>
      </c>
      <c r="J8" s="2378" t="s">
        <v>889</v>
      </c>
      <c r="K8" s="2378" t="s">
        <v>2194</v>
      </c>
      <c r="L8" s="2378" t="s">
        <v>2195</v>
      </c>
      <c r="M8" s="10"/>
    </row>
    <row r="9" spans="2:15" ht="15" customHeight="1" x14ac:dyDescent="0.3">
      <c r="B9" s="7"/>
      <c r="C9" s="1008"/>
      <c r="D9" s="2386"/>
      <c r="E9" s="2386"/>
      <c r="F9" s="2387"/>
      <c r="G9" s="2379"/>
      <c r="H9" s="2388"/>
      <c r="I9" s="2379"/>
      <c r="J9" s="2379"/>
      <c r="K9" s="2380"/>
      <c r="L9" s="2380"/>
      <c r="M9" s="63"/>
      <c r="N9" s="25"/>
    </row>
    <row r="10" spans="2:15" ht="15" customHeight="1" x14ac:dyDescent="0.3">
      <c r="B10" s="7"/>
      <c r="C10" s="1009" t="s">
        <v>20</v>
      </c>
      <c r="D10" s="64" t="s">
        <v>890</v>
      </c>
      <c r="E10" s="65"/>
      <c r="F10" s="66"/>
      <c r="G10" s="613"/>
      <c r="H10" s="613"/>
      <c r="I10" s="614"/>
      <c r="J10" s="614"/>
      <c r="K10" s="614"/>
      <c r="L10" s="615"/>
      <c r="M10" s="10"/>
      <c r="N10" s="25"/>
    </row>
    <row r="11" spans="2:15" ht="15" customHeight="1" x14ac:dyDescent="0.3">
      <c r="B11" s="7"/>
      <c r="C11" s="1009" t="s">
        <v>21</v>
      </c>
      <c r="D11" s="64" t="s">
        <v>891</v>
      </c>
      <c r="E11" s="65"/>
      <c r="F11" s="66"/>
      <c r="G11" s="613"/>
      <c r="H11" s="613"/>
      <c r="I11" s="614"/>
      <c r="J11" s="614"/>
      <c r="K11" s="614"/>
      <c r="L11" s="615"/>
      <c r="M11" s="10"/>
      <c r="N11" s="25"/>
    </row>
    <row r="12" spans="2:15" ht="15" customHeight="1" x14ac:dyDescent="0.3">
      <c r="B12" s="7"/>
      <c r="C12" s="1009" t="s">
        <v>22</v>
      </c>
      <c r="D12" s="64" t="s">
        <v>892</v>
      </c>
      <c r="E12" s="65"/>
      <c r="F12" s="66"/>
      <c r="G12" s="613"/>
      <c r="H12" s="613"/>
      <c r="I12" s="614"/>
      <c r="J12" s="614"/>
      <c r="K12" s="614"/>
      <c r="L12" s="615"/>
      <c r="M12" s="10"/>
      <c r="N12" s="25"/>
    </row>
    <row r="13" spans="2:15" ht="15" customHeight="1" x14ac:dyDescent="0.3">
      <c r="B13" s="7"/>
      <c r="C13" s="1009" t="s">
        <v>23</v>
      </c>
      <c r="D13" s="67" t="s">
        <v>893</v>
      </c>
      <c r="E13" s="65"/>
      <c r="F13" s="66"/>
      <c r="G13" s="613"/>
      <c r="H13" s="613"/>
      <c r="I13" s="614"/>
      <c r="J13" s="614"/>
      <c r="K13" s="614"/>
      <c r="L13" s="615"/>
      <c r="M13" s="10"/>
      <c r="N13" s="25"/>
    </row>
    <row r="14" spans="2:15" ht="15" customHeight="1" x14ac:dyDescent="0.3">
      <c r="B14" s="7"/>
      <c r="C14" s="1009" t="s">
        <v>24</v>
      </c>
      <c r="D14" s="67" t="s">
        <v>894</v>
      </c>
      <c r="E14" s="65"/>
      <c r="F14" s="66"/>
      <c r="G14" s="613"/>
      <c r="H14" s="613"/>
      <c r="I14" s="614"/>
      <c r="J14" s="614"/>
      <c r="K14" s="614"/>
      <c r="L14" s="615"/>
      <c r="M14" s="10"/>
      <c r="N14" s="25"/>
    </row>
    <row r="15" spans="2:15" ht="15" customHeight="1" x14ac:dyDescent="0.3">
      <c r="B15" s="7"/>
      <c r="C15" s="1009" t="s">
        <v>25</v>
      </c>
      <c r="D15" s="64" t="s">
        <v>895</v>
      </c>
      <c r="E15" s="65"/>
      <c r="F15" s="66"/>
      <c r="G15" s="613"/>
      <c r="H15" s="613"/>
      <c r="I15" s="614"/>
      <c r="J15" s="614"/>
      <c r="K15" s="614"/>
      <c r="L15" s="615"/>
      <c r="M15" s="10"/>
      <c r="N15" s="25"/>
    </row>
    <row r="16" spans="2:15" ht="15" customHeight="1" x14ac:dyDescent="0.3">
      <c r="B16" s="7"/>
      <c r="C16" s="1009" t="s">
        <v>26</v>
      </c>
      <c r="D16" s="64" t="s">
        <v>896</v>
      </c>
      <c r="E16" s="65"/>
      <c r="F16" s="66"/>
      <c r="G16" s="613"/>
      <c r="H16" s="613"/>
      <c r="I16" s="614"/>
      <c r="J16" s="614"/>
      <c r="K16" s="614"/>
      <c r="L16" s="615"/>
      <c r="M16" s="10"/>
      <c r="N16" s="25"/>
    </row>
    <row r="17" spans="2:14" ht="15" customHeight="1" x14ac:dyDescent="0.3">
      <c r="B17" s="7"/>
      <c r="C17" s="1009" t="s">
        <v>27</v>
      </c>
      <c r="D17" s="64" t="s">
        <v>856</v>
      </c>
      <c r="E17" s="65"/>
      <c r="F17" s="66"/>
      <c r="G17" s="613"/>
      <c r="H17" s="613"/>
      <c r="I17" s="614"/>
      <c r="J17" s="614"/>
      <c r="K17" s="614"/>
      <c r="L17" s="615"/>
      <c r="M17" s="10"/>
      <c r="N17" s="25"/>
    </row>
    <row r="18" spans="2:14" ht="15" customHeight="1" x14ac:dyDescent="0.3">
      <c r="B18" s="7"/>
      <c r="C18" s="1009" t="s">
        <v>28</v>
      </c>
      <c r="D18" s="67" t="s">
        <v>1703</v>
      </c>
      <c r="E18" s="65"/>
      <c r="F18" s="66"/>
      <c r="G18" s="613"/>
      <c r="H18" s="613"/>
      <c r="I18" s="614"/>
      <c r="J18" s="614"/>
      <c r="K18" s="614"/>
      <c r="L18" s="615"/>
      <c r="M18" s="10"/>
      <c r="N18" s="25"/>
    </row>
    <row r="19" spans="2:14" ht="15" customHeight="1" x14ac:dyDescent="0.3">
      <c r="B19" s="7"/>
      <c r="C19" s="1009" t="s">
        <v>29</v>
      </c>
      <c r="D19" s="64" t="s">
        <v>897</v>
      </c>
      <c r="E19" s="65"/>
      <c r="F19" s="66"/>
      <c r="G19" s="613"/>
      <c r="H19" s="613"/>
      <c r="I19" s="614"/>
      <c r="J19" s="614"/>
      <c r="K19" s="614"/>
      <c r="L19" s="615"/>
      <c r="M19" s="10"/>
      <c r="N19" s="25"/>
    </row>
    <row r="20" spans="2:14" ht="15" customHeight="1" x14ac:dyDescent="0.3">
      <c r="B20" s="7"/>
      <c r="C20" s="1009" t="s">
        <v>58</v>
      </c>
      <c r="D20" s="64" t="s">
        <v>898</v>
      </c>
      <c r="E20" s="65"/>
      <c r="F20" s="66"/>
      <c r="G20" s="616"/>
      <c r="H20" s="616"/>
      <c r="I20" s="588"/>
      <c r="J20" s="588"/>
      <c r="K20" s="588"/>
      <c r="L20" s="617"/>
      <c r="M20" s="10"/>
      <c r="N20" s="25"/>
    </row>
    <row r="21" spans="2:14" ht="15" customHeight="1" x14ac:dyDescent="0.3">
      <c r="B21" s="7"/>
      <c r="C21" s="1009" t="s">
        <v>59</v>
      </c>
      <c r="D21" s="64" t="s">
        <v>859</v>
      </c>
      <c r="E21" s="65"/>
      <c r="F21" s="66"/>
      <c r="G21" s="618"/>
      <c r="H21" s="618"/>
      <c r="I21" s="619"/>
      <c r="J21" s="619"/>
      <c r="K21" s="619"/>
      <c r="L21" s="620"/>
      <c r="M21" s="10"/>
      <c r="N21" s="25"/>
    </row>
    <row r="22" spans="2:14" ht="15" customHeight="1" x14ac:dyDescent="0.25">
      <c r="B22" s="7"/>
      <c r="C22" s="2324"/>
      <c r="D22" s="2390" t="s">
        <v>97</v>
      </c>
      <c r="E22" s="2392"/>
      <c r="F22" s="2393"/>
      <c r="G22" s="2396">
        <f t="shared" ref="G22:L22" si="0">SUM(G10:G21)</f>
        <v>0</v>
      </c>
      <c r="H22" s="2396">
        <f t="shared" si="0"/>
        <v>0</v>
      </c>
      <c r="I22" s="2396">
        <f t="shared" si="0"/>
        <v>0</v>
      </c>
      <c r="J22" s="2396">
        <f t="shared" si="0"/>
        <v>0</v>
      </c>
      <c r="K22" s="2396">
        <f t="shared" si="0"/>
        <v>0</v>
      </c>
      <c r="L22" s="2396">
        <f t="shared" si="0"/>
        <v>0</v>
      </c>
      <c r="M22" s="10"/>
    </row>
    <row r="23" spans="2:14" ht="15" customHeight="1" x14ac:dyDescent="0.25">
      <c r="B23" s="7"/>
      <c r="C23" s="2389"/>
      <c r="D23" s="2391"/>
      <c r="E23" s="2394"/>
      <c r="F23" s="2395"/>
      <c r="G23" s="2397"/>
      <c r="H23" s="2397"/>
      <c r="I23" s="2397"/>
      <c r="J23" s="2397"/>
      <c r="K23" s="2397"/>
      <c r="L23" s="2397"/>
      <c r="M23" s="10"/>
    </row>
    <row r="24" spans="2:14" ht="15" customHeight="1" x14ac:dyDescent="0.25">
      <c r="B24" s="7"/>
      <c r="M24" s="10"/>
    </row>
    <row r="25" spans="2:14" ht="15" customHeight="1" x14ac:dyDescent="0.3">
      <c r="B25" s="7"/>
      <c r="D25" s="35"/>
      <c r="G25" s="61"/>
      <c r="H25" s="2382" t="s">
        <v>899</v>
      </c>
      <c r="I25" s="2382"/>
      <c r="J25" s="8"/>
      <c r="K25" s="8"/>
      <c r="L25" s="62"/>
      <c r="M25" s="10"/>
    </row>
    <row r="26" spans="2:14" ht="15" customHeight="1" x14ac:dyDescent="0.25">
      <c r="B26" s="7"/>
      <c r="H26" s="2383"/>
      <c r="I26" s="2383"/>
      <c r="M26" s="10"/>
    </row>
    <row r="27" spans="2:14" ht="20" customHeight="1" x14ac:dyDescent="0.25">
      <c r="B27" s="7"/>
      <c r="C27" s="1007"/>
      <c r="D27" s="2274" t="s">
        <v>900</v>
      </c>
      <c r="E27" s="2274"/>
      <c r="F27" s="2287"/>
      <c r="G27" s="2378" t="s">
        <v>886</v>
      </c>
      <c r="H27" s="2378" t="s">
        <v>901</v>
      </c>
      <c r="I27" s="2378" t="s">
        <v>888</v>
      </c>
      <c r="J27" s="2378" t="s">
        <v>889</v>
      </c>
      <c r="K27" s="2378" t="s">
        <v>2194</v>
      </c>
      <c r="L27" s="2378" t="s">
        <v>2195</v>
      </c>
      <c r="M27" s="10"/>
    </row>
    <row r="28" spans="2:14" ht="15" customHeight="1" x14ac:dyDescent="0.25">
      <c r="B28" s="7"/>
      <c r="C28" s="1008"/>
      <c r="D28" s="2276"/>
      <c r="E28" s="2276"/>
      <c r="F28" s="2288"/>
      <c r="G28" s="2380"/>
      <c r="H28" s="2380"/>
      <c r="I28" s="2380"/>
      <c r="J28" s="2380"/>
      <c r="K28" s="2380"/>
      <c r="L28" s="2380"/>
      <c r="M28" s="10"/>
    </row>
    <row r="29" spans="2:14" ht="15" customHeight="1" x14ac:dyDescent="0.3">
      <c r="B29" s="7"/>
      <c r="C29" s="1009" t="s">
        <v>20</v>
      </c>
      <c r="D29" s="64" t="s">
        <v>890</v>
      </c>
      <c r="E29" s="65"/>
      <c r="F29" s="66"/>
      <c r="G29" s="613"/>
      <c r="H29" s="613"/>
      <c r="I29" s="614"/>
      <c r="J29" s="614"/>
      <c r="K29" s="614"/>
      <c r="L29" s="615"/>
      <c r="M29" s="10"/>
      <c r="N29" s="25"/>
    </row>
    <row r="30" spans="2:14" ht="15" customHeight="1" x14ac:dyDescent="0.3">
      <c r="B30" s="7"/>
      <c r="C30" s="1009" t="s">
        <v>21</v>
      </c>
      <c r="D30" s="64" t="s">
        <v>891</v>
      </c>
      <c r="E30" s="65"/>
      <c r="F30" s="66"/>
      <c r="G30" s="613"/>
      <c r="H30" s="613"/>
      <c r="I30" s="614"/>
      <c r="J30" s="614"/>
      <c r="K30" s="614"/>
      <c r="L30" s="615"/>
      <c r="M30" s="10"/>
      <c r="N30" s="25"/>
    </row>
    <row r="31" spans="2:14" ht="15" customHeight="1" x14ac:dyDescent="0.3">
      <c r="B31" s="7"/>
      <c r="C31" s="1009" t="s">
        <v>22</v>
      </c>
      <c r="D31" s="64" t="s">
        <v>892</v>
      </c>
      <c r="E31" s="65"/>
      <c r="F31" s="66"/>
      <c r="G31" s="613"/>
      <c r="H31" s="613"/>
      <c r="I31" s="614"/>
      <c r="J31" s="614"/>
      <c r="K31" s="614"/>
      <c r="L31" s="615"/>
      <c r="M31" s="10"/>
      <c r="N31" s="25"/>
    </row>
    <row r="32" spans="2:14" ht="15" customHeight="1" x14ac:dyDescent="0.3">
      <c r="B32" s="7"/>
      <c r="C32" s="1009" t="s">
        <v>23</v>
      </c>
      <c r="D32" s="67" t="s">
        <v>893</v>
      </c>
      <c r="E32" s="65"/>
      <c r="F32" s="66"/>
      <c r="G32" s="613"/>
      <c r="H32" s="613"/>
      <c r="I32" s="614"/>
      <c r="J32" s="614"/>
      <c r="K32" s="614"/>
      <c r="L32" s="615"/>
      <c r="M32" s="10"/>
      <c r="N32" s="25"/>
    </row>
    <row r="33" spans="1:14" ht="15" customHeight="1" x14ac:dyDescent="0.3">
      <c r="B33" s="7"/>
      <c r="C33" s="1009" t="s">
        <v>24</v>
      </c>
      <c r="D33" s="67" t="s">
        <v>894</v>
      </c>
      <c r="E33" s="65"/>
      <c r="F33" s="66"/>
      <c r="G33" s="613"/>
      <c r="H33" s="613"/>
      <c r="I33" s="614"/>
      <c r="J33" s="614"/>
      <c r="K33" s="614"/>
      <c r="L33" s="615"/>
      <c r="M33" s="10"/>
      <c r="N33" s="25"/>
    </row>
    <row r="34" spans="1:14" ht="15" customHeight="1" x14ac:dyDescent="0.3">
      <c r="B34" s="7"/>
      <c r="C34" s="1009" t="s">
        <v>25</v>
      </c>
      <c r="D34" s="64" t="s">
        <v>895</v>
      </c>
      <c r="E34" s="65"/>
      <c r="F34" s="66"/>
      <c r="G34" s="613"/>
      <c r="H34" s="613"/>
      <c r="I34" s="614"/>
      <c r="J34" s="614"/>
      <c r="K34" s="614"/>
      <c r="L34" s="615"/>
      <c r="M34" s="10"/>
      <c r="N34" s="25"/>
    </row>
    <row r="35" spans="1:14" ht="15" customHeight="1" x14ac:dyDescent="0.3">
      <c r="B35" s="7"/>
      <c r="C35" s="1009" t="s">
        <v>26</v>
      </c>
      <c r="D35" s="64" t="s">
        <v>896</v>
      </c>
      <c r="E35" s="65"/>
      <c r="F35" s="66"/>
      <c r="G35" s="613"/>
      <c r="H35" s="613"/>
      <c r="I35" s="614"/>
      <c r="J35" s="614"/>
      <c r="K35" s="614"/>
      <c r="L35" s="615"/>
      <c r="M35" s="10"/>
      <c r="N35" s="25"/>
    </row>
    <row r="36" spans="1:14" ht="15" customHeight="1" x14ac:dyDescent="0.3">
      <c r="B36" s="7"/>
      <c r="C36" s="1009" t="s">
        <v>27</v>
      </c>
      <c r="D36" s="64" t="s">
        <v>856</v>
      </c>
      <c r="E36" s="65"/>
      <c r="F36" s="66"/>
      <c r="G36" s="613"/>
      <c r="H36" s="613"/>
      <c r="I36" s="614"/>
      <c r="J36" s="614"/>
      <c r="K36" s="614"/>
      <c r="L36" s="615"/>
      <c r="M36" s="10"/>
      <c r="N36" s="25"/>
    </row>
    <row r="37" spans="1:14" ht="15" customHeight="1" x14ac:dyDescent="0.3">
      <c r="B37" s="7"/>
      <c r="C37" s="1009" t="s">
        <v>28</v>
      </c>
      <c r="D37" s="67" t="s">
        <v>1703</v>
      </c>
      <c r="E37" s="65"/>
      <c r="F37" s="66"/>
      <c r="G37" s="613"/>
      <c r="H37" s="613"/>
      <c r="I37" s="614"/>
      <c r="J37" s="614"/>
      <c r="K37" s="614"/>
      <c r="L37" s="615"/>
      <c r="M37" s="10"/>
      <c r="N37" s="25"/>
    </row>
    <row r="38" spans="1:14" ht="15" customHeight="1" x14ac:dyDescent="0.3">
      <c r="B38" s="7"/>
      <c r="C38" s="1009" t="s">
        <v>29</v>
      </c>
      <c r="D38" s="64" t="s">
        <v>897</v>
      </c>
      <c r="E38" s="65"/>
      <c r="F38" s="66"/>
      <c r="G38" s="613"/>
      <c r="H38" s="613"/>
      <c r="I38" s="614"/>
      <c r="J38" s="614"/>
      <c r="K38" s="614"/>
      <c r="L38" s="615"/>
      <c r="M38" s="10"/>
      <c r="N38" s="25"/>
    </row>
    <row r="39" spans="1:14" ht="15" customHeight="1" x14ac:dyDescent="0.3">
      <c r="B39" s="7"/>
      <c r="C39" s="1009" t="s">
        <v>58</v>
      </c>
      <c r="D39" s="64" t="s">
        <v>898</v>
      </c>
      <c r="E39" s="65"/>
      <c r="F39" s="66"/>
      <c r="G39" s="616"/>
      <c r="H39" s="616"/>
      <c r="I39" s="588"/>
      <c r="J39" s="588"/>
      <c r="K39" s="588"/>
      <c r="L39" s="617"/>
      <c r="M39" s="10"/>
      <c r="N39" s="25"/>
    </row>
    <row r="40" spans="1:14" ht="15" customHeight="1" x14ac:dyDescent="0.3">
      <c r="B40" s="7"/>
      <c r="C40" s="1009" t="s">
        <v>59</v>
      </c>
      <c r="D40" s="64" t="s">
        <v>859</v>
      </c>
      <c r="E40" s="65"/>
      <c r="F40" s="66"/>
      <c r="G40" s="621"/>
      <c r="H40" s="621"/>
      <c r="I40" s="622"/>
      <c r="J40" s="622"/>
      <c r="K40" s="622"/>
      <c r="L40" s="623"/>
      <c r="M40" s="10"/>
      <c r="N40" s="25"/>
    </row>
    <row r="41" spans="1:14" ht="15" customHeight="1" x14ac:dyDescent="0.25">
      <c r="B41" s="7"/>
      <c r="C41" s="2324"/>
      <c r="D41" s="2400" t="s">
        <v>97</v>
      </c>
      <c r="E41" s="2402"/>
      <c r="F41" s="2403"/>
      <c r="G41" s="2398">
        <f t="shared" ref="G41:L41" si="1">SUM(G29:G40)</f>
        <v>0</v>
      </c>
      <c r="H41" s="2398">
        <f t="shared" si="1"/>
        <v>0</v>
      </c>
      <c r="I41" s="2398">
        <f t="shared" si="1"/>
        <v>0</v>
      </c>
      <c r="J41" s="2398">
        <f t="shared" si="1"/>
        <v>0</v>
      </c>
      <c r="K41" s="2398">
        <f t="shared" si="1"/>
        <v>0</v>
      </c>
      <c r="L41" s="2398">
        <f t="shared" si="1"/>
        <v>0</v>
      </c>
      <c r="M41" s="10"/>
    </row>
    <row r="42" spans="1:14" ht="15" customHeight="1" x14ac:dyDescent="0.25">
      <c r="B42" s="7"/>
      <c r="C42" s="2389"/>
      <c r="D42" s="2401"/>
      <c r="E42" s="2404"/>
      <c r="F42" s="2405"/>
      <c r="G42" s="2399"/>
      <c r="H42" s="2399"/>
      <c r="I42" s="2399"/>
      <c r="J42" s="2399"/>
      <c r="K42" s="2399"/>
      <c r="L42" s="2399"/>
      <c r="M42" s="10"/>
    </row>
    <row r="43" spans="1:14" ht="15" customHeight="1" thickBot="1" x14ac:dyDescent="0.3">
      <c r="A43" s="20"/>
      <c r="B43" s="19"/>
      <c r="C43" s="20"/>
      <c r="D43" s="20"/>
      <c r="E43" s="20"/>
      <c r="F43" s="20"/>
      <c r="G43" s="20"/>
      <c r="H43" s="20"/>
      <c r="I43" s="20"/>
      <c r="J43" s="20"/>
      <c r="K43" s="20"/>
      <c r="L43" s="20"/>
      <c r="M43" s="21"/>
    </row>
    <row r="44" spans="1:14" ht="15" customHeight="1" x14ac:dyDescent="0.25"/>
    <row r="45" spans="1:14" ht="15" customHeight="1" x14ac:dyDescent="0.25"/>
    <row r="46" spans="1:14" ht="15" customHeight="1" x14ac:dyDescent="0.25"/>
    <row r="47" spans="1:14" ht="15" customHeight="1" x14ac:dyDescent="0.25"/>
    <row r="48" spans="1:14" ht="15" customHeight="1" x14ac:dyDescent="0.25"/>
    <row r="49" ht="15" customHeight="1" x14ac:dyDescent="0.25"/>
    <row r="50" ht="15" customHeight="1" x14ac:dyDescent="0.25"/>
    <row r="51" ht="15" customHeight="1" x14ac:dyDescent="0.25"/>
    <row r="52" ht="15" customHeight="1" x14ac:dyDescent="0.25"/>
    <row r="53" ht="15" customHeight="1" x14ac:dyDescent="0.25"/>
  </sheetData>
  <sheetProtection password="C4B6" sheet="1" objects="1" scenarios="1"/>
  <mergeCells count="36">
    <mergeCell ref="I41:I42"/>
    <mergeCell ref="J41:J42"/>
    <mergeCell ref="K41:K42"/>
    <mergeCell ref="L41:L42"/>
    <mergeCell ref="C41:C42"/>
    <mergeCell ref="D41:D42"/>
    <mergeCell ref="E41:F42"/>
    <mergeCell ref="G41:G42"/>
    <mergeCell ref="H41:H42"/>
    <mergeCell ref="J22:J23"/>
    <mergeCell ref="K22:K23"/>
    <mergeCell ref="L22:L23"/>
    <mergeCell ref="H25:I26"/>
    <mergeCell ref="D27:F28"/>
    <mergeCell ref="G27:G28"/>
    <mergeCell ref="H27:H28"/>
    <mergeCell ref="I27:I28"/>
    <mergeCell ref="J27:J28"/>
    <mergeCell ref="K27:K28"/>
    <mergeCell ref="I22:I23"/>
    <mergeCell ref="L27:L28"/>
    <mergeCell ref="C22:C23"/>
    <mergeCell ref="D22:D23"/>
    <mergeCell ref="E22:F23"/>
    <mergeCell ref="G22:G23"/>
    <mergeCell ref="H22:H23"/>
    <mergeCell ref="J8:J9"/>
    <mergeCell ref="K8:K9"/>
    <mergeCell ref="L8:L9"/>
    <mergeCell ref="H5:I5"/>
    <mergeCell ref="C3:L4"/>
    <mergeCell ref="H6:I7"/>
    <mergeCell ref="D8:F9"/>
    <mergeCell ref="G8:G9"/>
    <mergeCell ref="H8:H9"/>
    <mergeCell ref="I8:I9"/>
  </mergeCells>
  <pageMargins left="0.7" right="0.7" top="1" bottom="1" header="0.3" footer="0.3"/>
  <pageSetup scale="72" orientation="landscape" r:id="rId1"/>
  <headerFooter>
    <oddFooter>&amp;C&amp;1#&amp;"Calibri"&amp;10&amp;K000000I n t e r n a l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3">
    <tabColor rgb="FF002060"/>
    <pageSetUpPr fitToPage="1"/>
  </sheetPr>
  <dimension ref="B2:K75"/>
  <sheetViews>
    <sheetView showGridLines="0" tabSelected="1" zoomScaleNormal="100" workbookViewId="0">
      <selection activeCell="B64" sqref="B64"/>
    </sheetView>
  </sheetViews>
  <sheetFormatPr defaultColWidth="17.81640625" defaultRowHeight="13" x14ac:dyDescent="0.3"/>
  <cols>
    <col min="1" max="9" width="17.81640625" style="1" collapsed="1"/>
    <col min="10" max="10" width="7.81640625" style="1" customWidth="1" collapsed="1"/>
    <col min="11" max="16384" width="17.81640625" style="1" collapsed="1"/>
  </cols>
  <sheetData>
    <row r="2" spans="2:11" ht="12.75" customHeight="1" x14ac:dyDescent="0.3">
      <c r="B2" s="2410" t="s">
        <v>2589</v>
      </c>
      <c r="C2" s="2411"/>
      <c r="D2" s="2411"/>
      <c r="E2" s="2411"/>
      <c r="F2" s="2411"/>
      <c r="G2" s="2411"/>
      <c r="H2" s="2411"/>
      <c r="I2" s="2412"/>
    </row>
    <row r="3" spans="2:11" ht="12.75" customHeight="1" x14ac:dyDescent="0.3">
      <c r="B3" s="2413"/>
      <c r="C3" s="2414"/>
      <c r="D3" s="2414"/>
      <c r="E3" s="2414"/>
      <c r="F3" s="2414"/>
      <c r="G3" s="2414"/>
      <c r="H3" s="2414"/>
      <c r="I3" s="2415"/>
    </row>
    <row r="4" spans="2:11" ht="17.75" customHeight="1" x14ac:dyDescent="0.35">
      <c r="B4" s="2416"/>
      <c r="C4" s="2417"/>
      <c r="D4" s="2417"/>
      <c r="E4" s="2417"/>
      <c r="F4" s="2417"/>
      <c r="G4" s="2417"/>
      <c r="H4" s="2417"/>
      <c r="I4" s="2418"/>
      <c r="K4" s="39" t="s">
        <v>2566</v>
      </c>
    </row>
    <row r="5" spans="2:11" ht="18" x14ac:dyDescent="0.3">
      <c r="B5" s="2419"/>
      <c r="C5" s="2420"/>
      <c r="D5" s="2420"/>
      <c r="E5" s="2420"/>
      <c r="F5" s="2420"/>
      <c r="G5" s="2420"/>
      <c r="H5" s="2420"/>
      <c r="I5" s="2421"/>
      <c r="K5" s="1918" t="s">
        <v>2574</v>
      </c>
    </row>
    <row r="6" spans="2:11" x14ac:dyDescent="0.3">
      <c r="B6" s="2384" t="s">
        <v>2560</v>
      </c>
      <c r="C6" s="2384"/>
      <c r="D6" s="2384"/>
      <c r="E6" s="2384"/>
      <c r="F6" s="2384"/>
      <c r="G6" s="2384"/>
      <c r="H6" s="2384"/>
      <c r="I6" s="2384"/>
      <c r="K6" s="1918" t="s">
        <v>2575</v>
      </c>
    </row>
    <row r="7" spans="2:11" x14ac:dyDescent="0.3">
      <c r="B7" s="2409" t="s">
        <v>2561</v>
      </c>
      <c r="C7" s="2409"/>
      <c r="D7" s="2409"/>
      <c r="E7" s="2409"/>
      <c r="F7" s="2409"/>
      <c r="G7" s="2409"/>
      <c r="H7" s="2409"/>
      <c r="I7" s="2409"/>
      <c r="K7" s="1918" t="s">
        <v>2899</v>
      </c>
    </row>
    <row r="8" spans="2:11" x14ac:dyDescent="0.3">
      <c r="B8" s="1917"/>
      <c r="C8" s="2406" t="s">
        <v>2572</v>
      </c>
      <c r="D8" s="2407"/>
      <c r="E8" s="2408"/>
      <c r="F8" s="2406" t="s">
        <v>2573</v>
      </c>
      <c r="G8" s="2407"/>
      <c r="H8" s="2407"/>
      <c r="I8" s="2408"/>
      <c r="K8" s="1918" t="s">
        <v>2576</v>
      </c>
    </row>
    <row r="9" spans="2:11" ht="14.5" x14ac:dyDescent="0.35">
      <c r="B9" s="1904" t="s">
        <v>45</v>
      </c>
      <c r="C9" s="1905" t="s">
        <v>1003</v>
      </c>
      <c r="D9" s="1905" t="s">
        <v>1004</v>
      </c>
      <c r="E9" s="1905" t="s">
        <v>943</v>
      </c>
      <c r="F9" s="1905" t="s">
        <v>1003</v>
      </c>
      <c r="G9" s="1905" t="s">
        <v>1004</v>
      </c>
      <c r="H9" s="1905" t="s">
        <v>1005</v>
      </c>
      <c r="I9" s="1904" t="s">
        <v>1006</v>
      </c>
      <c r="K9" s="1918" t="s">
        <v>2577</v>
      </c>
    </row>
    <row r="10" spans="2:11" ht="14.5" x14ac:dyDescent="0.35">
      <c r="B10" s="1904"/>
      <c r="C10" s="2090"/>
      <c r="D10" s="2090"/>
      <c r="E10" s="2090"/>
      <c r="F10" s="2090"/>
      <c r="G10" s="2090"/>
      <c r="H10" s="2090"/>
      <c r="I10" s="2091"/>
      <c r="K10" s="1918" t="s">
        <v>2586</v>
      </c>
    </row>
    <row r="11" spans="2:11" x14ac:dyDescent="0.3">
      <c r="B11" s="1919"/>
      <c r="C11" s="2092"/>
      <c r="D11" s="2092"/>
      <c r="E11" s="2092"/>
      <c r="F11" s="2092"/>
      <c r="G11" s="2092"/>
      <c r="H11" s="2092"/>
      <c r="I11" s="2092"/>
      <c r="K11" s="1918" t="s">
        <v>2578</v>
      </c>
    </row>
    <row r="12" spans="2:11" x14ac:dyDescent="0.3">
      <c r="B12" s="1919"/>
      <c r="C12" s="2092"/>
      <c r="D12" s="2092"/>
      <c r="E12" s="2092"/>
      <c r="F12" s="2092"/>
      <c r="G12" s="2092"/>
      <c r="H12" s="2092"/>
      <c r="I12" s="2092"/>
      <c r="K12" s="1918" t="s">
        <v>2579</v>
      </c>
    </row>
    <row r="13" spans="2:11" x14ac:dyDescent="0.3">
      <c r="B13" s="1919"/>
      <c r="C13" s="2092"/>
      <c r="D13" s="2092"/>
      <c r="E13" s="2092"/>
      <c r="F13" s="2092"/>
      <c r="G13" s="2092"/>
      <c r="H13" s="2092"/>
      <c r="I13" s="2092"/>
      <c r="K13" s="1918" t="s">
        <v>2580</v>
      </c>
    </row>
    <row r="14" spans="2:11" x14ac:dyDescent="0.3">
      <c r="B14" s="1919"/>
      <c r="C14" s="2092"/>
      <c r="D14" s="2092"/>
      <c r="E14" s="2092"/>
      <c r="F14" s="2092"/>
      <c r="G14" s="2092"/>
      <c r="H14" s="2092"/>
      <c r="I14" s="2092"/>
      <c r="K14" s="1918" t="s">
        <v>2832</v>
      </c>
    </row>
    <row r="15" spans="2:11" ht="14.5" x14ac:dyDescent="0.35">
      <c r="B15" s="1919"/>
      <c r="C15" s="2092"/>
      <c r="D15" s="2092"/>
      <c r="E15" s="2092"/>
      <c r="F15" s="2092"/>
      <c r="G15" s="2092"/>
      <c r="H15" s="2092"/>
      <c r="I15" s="2092"/>
      <c r="K15"/>
    </row>
    <row r="16" spans="2:11" ht="14.5" x14ac:dyDescent="0.35">
      <c r="B16" s="1919"/>
      <c r="C16" s="2092"/>
      <c r="D16" s="2092"/>
      <c r="E16" s="2092"/>
      <c r="F16" s="2092"/>
      <c r="G16" s="2092"/>
      <c r="H16" s="2092"/>
      <c r="I16" s="2092"/>
      <c r="K16" s="39" t="s">
        <v>2567</v>
      </c>
    </row>
    <row r="17" spans="2:11" x14ac:dyDescent="0.3">
      <c r="B17" s="1919"/>
      <c r="C17" s="2092"/>
      <c r="D17" s="2092"/>
      <c r="E17" s="2092"/>
      <c r="F17" s="2092"/>
      <c r="G17" s="2092"/>
      <c r="H17" s="2092"/>
      <c r="I17" s="2092"/>
      <c r="K17" s="1918" t="s">
        <v>2581</v>
      </c>
    </row>
    <row r="18" spans="2:11" x14ac:dyDescent="0.3">
      <c r="B18" s="1919"/>
      <c r="C18" s="2092"/>
      <c r="D18" s="2092"/>
      <c r="E18" s="2092"/>
      <c r="F18" s="2092"/>
      <c r="G18" s="2092"/>
      <c r="H18" s="2092"/>
      <c r="I18" s="2092"/>
      <c r="K18" s="1918" t="s">
        <v>2582</v>
      </c>
    </row>
    <row r="19" spans="2:11" x14ac:dyDescent="0.3">
      <c r="B19" s="1919"/>
      <c r="C19" s="2092"/>
      <c r="D19" s="2092"/>
      <c r="E19" s="2092"/>
      <c r="F19" s="2092"/>
      <c r="G19" s="2092"/>
      <c r="H19" s="2092"/>
      <c r="I19" s="2092"/>
      <c r="K19" s="1918" t="s">
        <v>2887</v>
      </c>
    </row>
    <row r="20" spans="2:11" x14ac:dyDescent="0.3">
      <c r="B20" s="1919"/>
      <c r="C20" s="2092"/>
      <c r="D20" s="2092"/>
      <c r="E20" s="2092"/>
      <c r="F20" s="2092"/>
      <c r="G20" s="2092"/>
      <c r="H20" s="2092"/>
      <c r="I20" s="2092"/>
      <c r="K20" s="1918" t="s">
        <v>2583</v>
      </c>
    </row>
    <row r="21" spans="2:11" x14ac:dyDescent="0.3">
      <c r="B21" s="1919"/>
      <c r="C21" s="2092"/>
      <c r="D21" s="2092"/>
      <c r="E21" s="2092"/>
      <c r="F21" s="2092"/>
      <c r="G21" s="2092"/>
      <c r="H21" s="2092"/>
      <c r="I21" s="2092"/>
      <c r="K21" s="1918" t="s">
        <v>2900</v>
      </c>
    </row>
    <row r="22" spans="2:11" ht="14.5" x14ac:dyDescent="0.35">
      <c r="B22" s="1906" t="s">
        <v>2562</v>
      </c>
      <c r="C22" s="2094">
        <f>SUM(C11:C21)</f>
        <v>0</v>
      </c>
      <c r="D22" s="2094">
        <f t="shared" ref="D22:I22" si="0">SUM(D11:D21)</f>
        <v>0</v>
      </c>
      <c r="E22" s="2094">
        <f t="shared" si="0"/>
        <v>0</v>
      </c>
      <c r="F22" s="2094">
        <f t="shared" si="0"/>
        <v>0</v>
      </c>
      <c r="G22" s="2094">
        <f t="shared" si="0"/>
        <v>0</v>
      </c>
      <c r="H22" s="2094">
        <f t="shared" si="0"/>
        <v>0</v>
      </c>
      <c r="I22" s="2094">
        <f t="shared" si="0"/>
        <v>0</v>
      </c>
      <c r="K22" s="1918" t="s">
        <v>2584</v>
      </c>
    </row>
    <row r="23" spans="2:11" ht="14.5" x14ac:dyDescent="0.35">
      <c r="B23" s="1906" t="s">
        <v>2563</v>
      </c>
      <c r="C23" s="2093">
        <f>'Form 1'!K25</f>
        <v>0</v>
      </c>
      <c r="D23" s="2093">
        <f>'Form 1'!K26</f>
        <v>0</v>
      </c>
      <c r="E23" s="2093">
        <f>'Form 1'!K27</f>
        <v>0</v>
      </c>
      <c r="F23" s="2093">
        <f>Form2!K24</f>
        <v>0</v>
      </c>
      <c r="G23" s="2093">
        <f>Form2!K25</f>
        <v>0</v>
      </c>
      <c r="H23" s="2093">
        <f>Form2!K26</f>
        <v>0</v>
      </c>
      <c r="I23" s="2093">
        <f>Form2!K27</f>
        <v>0</v>
      </c>
      <c r="K23" s="1918" t="s">
        <v>2585</v>
      </c>
    </row>
    <row r="24" spans="2:11" ht="14.5" x14ac:dyDescent="0.35">
      <c r="B24" s="1909"/>
      <c r="C24" s="1910"/>
      <c r="D24" s="1910"/>
      <c r="E24" s="1910"/>
      <c r="F24" s="1910"/>
      <c r="G24" s="1910"/>
      <c r="H24" s="1910"/>
      <c r="I24" s="1910"/>
      <c r="K24" s="1918" t="s">
        <v>2889</v>
      </c>
    </row>
    <row r="25" spans="2:11" ht="16" customHeight="1" x14ac:dyDescent="0.3">
      <c r="B25" s="2384" t="s">
        <v>2564</v>
      </c>
      <c r="C25" s="2384"/>
      <c r="D25" s="2384"/>
      <c r="E25" s="2384"/>
      <c r="F25" s="2384"/>
      <c r="G25" s="2384"/>
      <c r="H25" s="2384"/>
      <c r="I25" s="2384"/>
      <c r="K25" s="1918" t="s">
        <v>2587</v>
      </c>
    </row>
    <row r="26" spans="2:11" ht="16" customHeight="1" x14ac:dyDescent="0.3">
      <c r="B26" s="1917"/>
      <c r="C26" s="2406" t="s">
        <v>2572</v>
      </c>
      <c r="D26" s="2407"/>
      <c r="E26" s="2408"/>
      <c r="F26" s="2406" t="s">
        <v>2573</v>
      </c>
      <c r="G26" s="2407"/>
      <c r="H26" s="2407"/>
      <c r="I26" s="2408"/>
      <c r="K26" s="1918" t="s">
        <v>2833</v>
      </c>
    </row>
    <row r="27" spans="2:11" ht="14.5" x14ac:dyDescent="0.35">
      <c r="B27" s="1915" t="s">
        <v>45</v>
      </c>
      <c r="C27" s="1916" t="s">
        <v>1003</v>
      </c>
      <c r="D27" s="1916" t="s">
        <v>1004</v>
      </c>
      <c r="E27" s="1916" t="s">
        <v>943</v>
      </c>
      <c r="F27" s="1916" t="s">
        <v>1003</v>
      </c>
      <c r="G27" s="1916" t="s">
        <v>1004</v>
      </c>
      <c r="H27" s="1916" t="s">
        <v>1005</v>
      </c>
      <c r="I27" s="1915" t="s">
        <v>1006</v>
      </c>
      <c r="K27" s="1918" t="s">
        <v>2888</v>
      </c>
    </row>
    <row r="28" spans="2:11" x14ac:dyDescent="0.3">
      <c r="B28" s="1919"/>
      <c r="C28" s="2092"/>
      <c r="D28" s="2092"/>
      <c r="E28" s="2092"/>
      <c r="F28" s="2092"/>
      <c r="G28" s="2092"/>
      <c r="H28" s="2092"/>
      <c r="I28" s="2092"/>
    </row>
    <row r="29" spans="2:11" x14ac:dyDescent="0.3">
      <c r="B29" s="1919"/>
      <c r="C29" s="2092"/>
      <c r="D29" s="2092"/>
      <c r="E29" s="2092"/>
      <c r="F29" s="2092"/>
      <c r="G29" s="2092"/>
      <c r="H29" s="2092"/>
      <c r="I29" s="2092"/>
    </row>
    <row r="30" spans="2:11" x14ac:dyDescent="0.3">
      <c r="B30" s="1919"/>
      <c r="C30" s="2092"/>
      <c r="D30" s="2092"/>
      <c r="E30" s="2092"/>
      <c r="F30" s="2092"/>
      <c r="G30" s="2092"/>
      <c r="H30" s="2092"/>
      <c r="I30" s="2092"/>
    </row>
    <row r="31" spans="2:11" ht="14.5" x14ac:dyDescent="0.35">
      <c r="B31" s="1919"/>
      <c r="C31" s="2092"/>
      <c r="D31" s="2092"/>
      <c r="E31" s="2092"/>
      <c r="F31" s="2092"/>
      <c r="G31" s="2092"/>
      <c r="H31" s="2092"/>
      <c r="I31" s="2095"/>
    </row>
    <row r="32" spans="2:11" ht="14.5" x14ac:dyDescent="0.35">
      <c r="B32" s="1919"/>
      <c r="C32" s="2092"/>
      <c r="D32" s="2092"/>
      <c r="E32" s="2092"/>
      <c r="F32" s="2092"/>
      <c r="G32" s="2092"/>
      <c r="H32" s="2092"/>
      <c r="I32" s="2095"/>
    </row>
    <row r="33" spans="2:9" ht="14.5" x14ac:dyDescent="0.35">
      <c r="B33" s="1919"/>
      <c r="C33" s="2092"/>
      <c r="D33" s="2092"/>
      <c r="E33" s="2092"/>
      <c r="F33" s="2092"/>
      <c r="G33" s="2092"/>
      <c r="H33" s="2092"/>
      <c r="I33" s="2095"/>
    </row>
    <row r="34" spans="2:9" ht="14.5" x14ac:dyDescent="0.35">
      <c r="B34" s="1919"/>
      <c r="C34" s="2092"/>
      <c r="D34" s="2092"/>
      <c r="E34" s="2092"/>
      <c r="F34" s="2092"/>
      <c r="G34" s="2092"/>
      <c r="H34" s="2092"/>
      <c r="I34" s="2095"/>
    </row>
    <row r="35" spans="2:9" ht="14.5" x14ac:dyDescent="0.35">
      <c r="B35" s="1919"/>
      <c r="C35" s="2092"/>
      <c r="D35" s="2092"/>
      <c r="E35" s="2092"/>
      <c r="F35" s="2092"/>
      <c r="G35" s="2092"/>
      <c r="H35" s="2092"/>
      <c r="I35" s="2095"/>
    </row>
    <row r="36" spans="2:9" ht="14.5" x14ac:dyDescent="0.35">
      <c r="B36" s="1919"/>
      <c r="C36" s="2092"/>
      <c r="D36" s="2092"/>
      <c r="E36" s="2092"/>
      <c r="F36" s="2092"/>
      <c r="G36" s="2092"/>
      <c r="H36" s="2092"/>
      <c r="I36" s="2095"/>
    </row>
    <row r="37" spans="2:9" ht="14.5" x14ac:dyDescent="0.35">
      <c r="B37" s="1919"/>
      <c r="C37" s="2092"/>
      <c r="D37" s="2092"/>
      <c r="E37" s="2092"/>
      <c r="F37" s="2092"/>
      <c r="G37" s="2092"/>
      <c r="H37" s="2092"/>
      <c r="I37" s="2095"/>
    </row>
    <row r="38" spans="2:9" ht="14.5" x14ac:dyDescent="0.35">
      <c r="B38" s="1919"/>
      <c r="C38" s="2092"/>
      <c r="D38" s="2092"/>
      <c r="E38" s="2092"/>
      <c r="F38" s="2092"/>
      <c r="G38" s="2092"/>
      <c r="H38" s="2092"/>
      <c r="I38" s="2095"/>
    </row>
    <row r="39" spans="2:9" ht="14.5" x14ac:dyDescent="0.35">
      <c r="B39" s="1906" t="s">
        <v>2562</v>
      </c>
      <c r="C39" s="2094">
        <f>SUM(C28:C38)</f>
        <v>0</v>
      </c>
      <c r="D39" s="2094">
        <f t="shared" ref="D39:H39" si="1">SUM(D28:D38)</f>
        <v>0</v>
      </c>
      <c r="E39" s="2094">
        <f t="shared" si="1"/>
        <v>0</v>
      </c>
      <c r="F39" s="2094">
        <f t="shared" si="1"/>
        <v>0</v>
      </c>
      <c r="G39" s="2094">
        <f t="shared" si="1"/>
        <v>0</v>
      </c>
      <c r="H39" s="2094">
        <f t="shared" si="1"/>
        <v>0</v>
      </c>
      <c r="I39" s="2094">
        <f>SUM(I28:I38)</f>
        <v>0</v>
      </c>
    </row>
    <row r="40" spans="2:9" ht="14.5" x14ac:dyDescent="0.35">
      <c r="B40" s="1906" t="s">
        <v>2563</v>
      </c>
      <c r="C40" s="2093">
        <f>'Form 1'!K29</f>
        <v>0</v>
      </c>
      <c r="D40" s="2093">
        <f>'Form 1'!K30</f>
        <v>0</v>
      </c>
      <c r="E40" s="2093">
        <f>'Form 1'!K31</f>
        <v>0</v>
      </c>
      <c r="F40" s="2093">
        <f>Form2!K29</f>
        <v>0</v>
      </c>
      <c r="G40" s="2093">
        <f>Form2!K30</f>
        <v>0</v>
      </c>
      <c r="H40" s="2093">
        <f>Form2!K31</f>
        <v>0</v>
      </c>
      <c r="I40" s="2093">
        <f>Form2!K32</f>
        <v>0</v>
      </c>
    </row>
    <row r="41" spans="2:9" x14ac:dyDescent="0.3">
      <c r="B41" s="113"/>
      <c r="C41" s="113"/>
      <c r="D41" s="114"/>
      <c r="E41" s="114"/>
      <c r="F41" s="114"/>
      <c r="G41" s="114"/>
      <c r="H41" s="114"/>
      <c r="I41" s="114"/>
    </row>
    <row r="42" spans="2:9" ht="15.5" customHeight="1" x14ac:dyDescent="0.3">
      <c r="B42" s="2384" t="s">
        <v>2565</v>
      </c>
      <c r="C42" s="2384"/>
      <c r="D42" s="2384"/>
      <c r="E42" s="2384"/>
      <c r="F42" s="2384"/>
      <c r="G42" s="2384"/>
      <c r="H42" s="2384"/>
      <c r="I42" s="2384"/>
    </row>
    <row r="43" spans="2:9" ht="15.5" customHeight="1" x14ac:dyDescent="0.3">
      <c r="B43" s="2409" t="s">
        <v>2561</v>
      </c>
      <c r="C43" s="2409"/>
      <c r="D43" s="2409"/>
      <c r="E43" s="2409"/>
      <c r="F43" s="2409"/>
      <c r="G43" s="2409"/>
      <c r="H43" s="2409"/>
      <c r="I43" s="2409"/>
    </row>
    <row r="44" spans="2:9" ht="15.5" customHeight="1" x14ac:dyDescent="0.3">
      <c r="B44" s="1917"/>
      <c r="C44" s="2406" t="s">
        <v>2572</v>
      </c>
      <c r="D44" s="2407"/>
      <c r="E44" s="2408"/>
      <c r="F44" s="2406" t="s">
        <v>2573</v>
      </c>
      <c r="G44" s="2407"/>
      <c r="H44" s="2407"/>
      <c r="I44" s="2408"/>
    </row>
    <row r="45" spans="2:9" ht="14.5" x14ac:dyDescent="0.35">
      <c r="B45" s="1904" t="s">
        <v>45</v>
      </c>
      <c r="C45" s="1905" t="s">
        <v>1003</v>
      </c>
      <c r="D45" s="1905" t="s">
        <v>1004</v>
      </c>
      <c r="E45" s="1905" t="s">
        <v>943</v>
      </c>
      <c r="F45" s="1905" t="s">
        <v>1003</v>
      </c>
      <c r="G45" s="1905" t="s">
        <v>1004</v>
      </c>
      <c r="H45" s="1905" t="s">
        <v>1005</v>
      </c>
      <c r="I45" s="1904" t="s">
        <v>1006</v>
      </c>
    </row>
    <row r="46" spans="2:9" x14ac:dyDescent="0.3">
      <c r="B46" s="1919"/>
      <c r="C46" s="2092"/>
      <c r="D46" s="2092"/>
      <c r="E46" s="2092"/>
      <c r="F46" s="2092"/>
      <c r="G46" s="2092"/>
      <c r="H46" s="2092"/>
      <c r="I46" s="2092"/>
    </row>
    <row r="47" spans="2:9" x14ac:dyDescent="0.3">
      <c r="B47" s="1919"/>
      <c r="C47" s="2092"/>
      <c r="D47" s="2092"/>
      <c r="E47" s="2092"/>
      <c r="F47" s="2092"/>
      <c r="G47" s="2092"/>
      <c r="H47" s="2092"/>
      <c r="I47" s="2092"/>
    </row>
    <row r="48" spans="2:9" x14ac:dyDescent="0.3">
      <c r="B48" s="1919"/>
      <c r="C48" s="2092"/>
      <c r="D48" s="2092"/>
      <c r="E48" s="2092"/>
      <c r="F48" s="2092"/>
      <c r="G48" s="2092"/>
      <c r="H48" s="2092"/>
      <c r="I48" s="2092"/>
    </row>
    <row r="49" spans="2:9" x14ac:dyDescent="0.3">
      <c r="B49" s="1919"/>
      <c r="C49" s="2092"/>
      <c r="D49" s="2092"/>
      <c r="E49" s="2092"/>
      <c r="F49" s="2092"/>
      <c r="G49" s="2092"/>
      <c r="H49" s="2092"/>
      <c r="I49" s="2092"/>
    </row>
    <row r="50" spans="2:9" x14ac:dyDescent="0.3">
      <c r="B50" s="1919"/>
      <c r="C50" s="2092"/>
      <c r="D50" s="2092"/>
      <c r="E50" s="2092"/>
      <c r="F50" s="2092"/>
      <c r="G50" s="2092"/>
      <c r="H50" s="2092"/>
      <c r="I50" s="2092"/>
    </row>
    <row r="51" spans="2:9" ht="14.5" x14ac:dyDescent="0.35">
      <c r="B51" s="1919"/>
      <c r="C51" s="2092"/>
      <c r="D51" s="2092"/>
      <c r="E51" s="2092"/>
      <c r="F51" s="2092"/>
      <c r="G51" s="2092"/>
      <c r="H51" s="2092"/>
      <c r="I51" s="2095"/>
    </row>
    <row r="52" spans="2:9" ht="14.5" x14ac:dyDescent="0.35">
      <c r="B52" s="1919"/>
      <c r="C52" s="2092"/>
      <c r="D52" s="2092"/>
      <c r="E52" s="2092"/>
      <c r="F52" s="2092"/>
      <c r="G52" s="2092"/>
      <c r="H52" s="2092"/>
      <c r="I52" s="2095"/>
    </row>
    <row r="53" spans="2:9" ht="14.5" x14ac:dyDescent="0.35">
      <c r="B53" s="1919"/>
      <c r="C53" s="2092"/>
      <c r="D53" s="2092"/>
      <c r="E53" s="2092"/>
      <c r="F53" s="2092"/>
      <c r="G53" s="2092"/>
      <c r="H53" s="2092"/>
      <c r="I53" s="2095"/>
    </row>
    <row r="54" spans="2:9" ht="14.5" x14ac:dyDescent="0.35">
      <c r="B54" s="1919"/>
      <c r="C54" s="2092"/>
      <c r="D54" s="2092"/>
      <c r="E54" s="2092"/>
      <c r="F54" s="2092"/>
      <c r="G54" s="2092"/>
      <c r="H54" s="2092"/>
      <c r="I54" s="2095"/>
    </row>
    <row r="55" spans="2:9" ht="14.5" x14ac:dyDescent="0.35">
      <c r="B55" s="1919"/>
      <c r="C55" s="2092"/>
      <c r="D55" s="2092"/>
      <c r="E55" s="2092"/>
      <c r="F55" s="2092"/>
      <c r="G55" s="2092"/>
      <c r="H55" s="2092"/>
      <c r="I55" s="2095"/>
    </row>
    <row r="56" spans="2:9" ht="14.5" x14ac:dyDescent="0.35">
      <c r="B56" s="1919"/>
      <c r="C56" s="2092"/>
      <c r="D56" s="2092"/>
      <c r="E56" s="2092"/>
      <c r="F56" s="2092"/>
      <c r="G56" s="2092"/>
      <c r="H56" s="2092"/>
      <c r="I56" s="2095"/>
    </row>
    <row r="57" spans="2:9" ht="14.5" x14ac:dyDescent="0.35">
      <c r="B57" s="1906" t="s">
        <v>2562</v>
      </c>
      <c r="C57" s="2094">
        <f>SUM(C46:C56)</f>
        <v>0</v>
      </c>
      <c r="D57" s="2094">
        <f t="shared" ref="D57:I57" si="2">SUM(D46:D56)</f>
        <v>0</v>
      </c>
      <c r="E57" s="2094">
        <f t="shared" si="2"/>
        <v>0</v>
      </c>
      <c r="F57" s="2094">
        <f t="shared" si="2"/>
        <v>0</v>
      </c>
      <c r="G57" s="2094">
        <f t="shared" si="2"/>
        <v>0</v>
      </c>
      <c r="H57" s="2094">
        <f t="shared" si="2"/>
        <v>0</v>
      </c>
      <c r="I57" s="2094">
        <f t="shared" si="2"/>
        <v>0</v>
      </c>
    </row>
    <row r="58" spans="2:9" ht="14.5" x14ac:dyDescent="0.35">
      <c r="B58" s="1906" t="s">
        <v>2563</v>
      </c>
      <c r="C58" s="2093">
        <f>'Form 1'!L25+'Form 1'!M25</f>
        <v>0</v>
      </c>
      <c r="D58" s="2093">
        <f>'Form 1'!L26+'Form 1'!M26</f>
        <v>0</v>
      </c>
      <c r="E58" s="2093">
        <f>'Form 1'!L27+'Form 1'!M27</f>
        <v>0</v>
      </c>
      <c r="F58" s="2093">
        <f>Form2!L24+Form2!M24</f>
        <v>0</v>
      </c>
      <c r="G58" s="2093">
        <f>Form2!L25+Form2!M25</f>
        <v>0</v>
      </c>
      <c r="H58" s="2093">
        <f>Form2!L26+Form2!M26</f>
        <v>0</v>
      </c>
      <c r="I58" s="2093">
        <f>Form2!L27+Form2!M27</f>
        <v>0</v>
      </c>
    </row>
    <row r="59" spans="2:9" x14ac:dyDescent="0.3">
      <c r="B59" s="113"/>
      <c r="C59" s="113"/>
      <c r="D59" s="114"/>
      <c r="E59" s="114"/>
      <c r="F59" s="114"/>
      <c r="G59" s="114"/>
      <c r="H59" s="114"/>
      <c r="I59" s="114"/>
    </row>
    <row r="60" spans="2:9" x14ac:dyDescent="0.3">
      <c r="B60" s="2384" t="s">
        <v>2564</v>
      </c>
      <c r="C60" s="2384"/>
      <c r="D60" s="2384"/>
      <c r="E60" s="2384"/>
      <c r="F60" s="2384"/>
      <c r="G60" s="2384"/>
      <c r="H60" s="2384"/>
      <c r="I60" s="2384"/>
    </row>
    <row r="61" spans="2:9" x14ac:dyDescent="0.3">
      <c r="B61" s="1917"/>
      <c r="C61" s="2406" t="s">
        <v>2572</v>
      </c>
      <c r="D61" s="2407"/>
      <c r="E61" s="2408"/>
      <c r="F61" s="2406" t="s">
        <v>2573</v>
      </c>
      <c r="G61" s="2407"/>
      <c r="H61" s="2407"/>
      <c r="I61" s="2408"/>
    </row>
    <row r="62" spans="2:9" ht="14.5" x14ac:dyDescent="0.35">
      <c r="B62" s="1904" t="s">
        <v>45</v>
      </c>
      <c r="C62" s="1905" t="s">
        <v>1003</v>
      </c>
      <c r="D62" s="1905" t="s">
        <v>1004</v>
      </c>
      <c r="E62" s="1905" t="s">
        <v>943</v>
      </c>
      <c r="F62" s="1905" t="s">
        <v>1003</v>
      </c>
      <c r="G62" s="1905" t="s">
        <v>1004</v>
      </c>
      <c r="H62" s="1905" t="s">
        <v>1005</v>
      </c>
      <c r="I62" s="1904" t="s">
        <v>1006</v>
      </c>
    </row>
    <row r="63" spans="2:9" x14ac:dyDescent="0.3">
      <c r="B63" s="1919"/>
      <c r="C63" s="1919"/>
      <c r="D63" s="1919"/>
      <c r="E63" s="1919"/>
      <c r="F63" s="1919"/>
      <c r="G63" s="1919"/>
      <c r="H63" s="1919"/>
      <c r="I63" s="1919"/>
    </row>
    <row r="64" spans="2:9" x14ac:dyDescent="0.3">
      <c r="B64" s="1919"/>
      <c r="C64" s="1919"/>
      <c r="D64" s="1919"/>
      <c r="E64" s="1919"/>
      <c r="F64" s="1919"/>
      <c r="G64" s="1919"/>
      <c r="H64" s="1919"/>
      <c r="I64" s="1919"/>
    </row>
    <row r="65" spans="2:9" x14ac:dyDescent="0.3">
      <c r="B65" s="1919"/>
      <c r="C65" s="1919"/>
      <c r="D65" s="1919"/>
      <c r="E65" s="1919"/>
      <c r="F65" s="1919"/>
      <c r="G65" s="1919"/>
      <c r="H65" s="1919"/>
      <c r="I65" s="1919"/>
    </row>
    <row r="66" spans="2:9" ht="14.5" x14ac:dyDescent="0.35">
      <c r="B66" s="1919"/>
      <c r="C66" s="1919"/>
      <c r="D66" s="1919"/>
      <c r="E66" s="1919"/>
      <c r="F66" s="1919"/>
      <c r="G66" s="1919"/>
      <c r="H66" s="1919"/>
      <c r="I66" s="1920"/>
    </row>
    <row r="67" spans="2:9" ht="14.5" x14ac:dyDescent="0.35">
      <c r="B67" s="1919"/>
      <c r="C67" s="1919"/>
      <c r="D67" s="1919"/>
      <c r="E67" s="1919"/>
      <c r="F67" s="1919"/>
      <c r="G67" s="1919"/>
      <c r="H67" s="1919"/>
      <c r="I67" s="1920"/>
    </row>
    <row r="68" spans="2:9" ht="14.5" x14ac:dyDescent="0.35">
      <c r="B68" s="1919"/>
      <c r="C68" s="1919"/>
      <c r="D68" s="1919"/>
      <c r="E68" s="1919"/>
      <c r="F68" s="1919"/>
      <c r="G68" s="1919"/>
      <c r="H68" s="1919"/>
      <c r="I68" s="1920"/>
    </row>
    <row r="69" spans="2:9" ht="14.5" x14ac:dyDescent="0.35">
      <c r="B69" s="1919"/>
      <c r="C69" s="1919"/>
      <c r="D69" s="1919"/>
      <c r="E69" s="1919"/>
      <c r="F69" s="1919"/>
      <c r="G69" s="1919"/>
      <c r="H69" s="1919"/>
      <c r="I69" s="1920"/>
    </row>
    <row r="70" spans="2:9" ht="14.5" x14ac:dyDescent="0.35">
      <c r="B70" s="1919"/>
      <c r="C70" s="1919"/>
      <c r="D70" s="1919"/>
      <c r="E70" s="1919"/>
      <c r="F70" s="1919"/>
      <c r="G70" s="1919"/>
      <c r="H70" s="1919"/>
      <c r="I70" s="1920"/>
    </row>
    <row r="71" spans="2:9" ht="14.5" x14ac:dyDescent="0.35">
      <c r="B71" s="1919"/>
      <c r="C71" s="1919"/>
      <c r="D71" s="1919"/>
      <c r="E71" s="1919"/>
      <c r="F71" s="1919"/>
      <c r="G71" s="1919"/>
      <c r="H71" s="1919"/>
      <c r="I71" s="1920"/>
    </row>
    <row r="72" spans="2:9" ht="14.5" x14ac:dyDescent="0.35">
      <c r="B72" s="1919"/>
      <c r="C72" s="1919"/>
      <c r="D72" s="1919"/>
      <c r="E72" s="1919"/>
      <c r="F72" s="1919"/>
      <c r="G72" s="1919"/>
      <c r="H72" s="1919"/>
      <c r="I72" s="1920"/>
    </row>
    <row r="73" spans="2:9" ht="14.5" x14ac:dyDescent="0.35">
      <c r="B73" s="1919"/>
      <c r="C73" s="1919"/>
      <c r="D73" s="1919"/>
      <c r="E73" s="1919"/>
      <c r="F73" s="1919"/>
      <c r="G73" s="1919"/>
      <c r="H73" s="1919"/>
      <c r="I73" s="1920"/>
    </row>
    <row r="74" spans="2:9" ht="14.5" x14ac:dyDescent="0.35">
      <c r="B74" s="1906" t="s">
        <v>2562</v>
      </c>
      <c r="C74" s="1907">
        <f>SUM(C63:C73)</f>
        <v>0</v>
      </c>
      <c r="D74" s="1907">
        <f t="shared" ref="D74:H74" si="3">SUM(D63:D73)</f>
        <v>0</v>
      </c>
      <c r="E74" s="1907">
        <f t="shared" si="3"/>
        <v>0</v>
      </c>
      <c r="F74" s="1907">
        <f t="shared" si="3"/>
        <v>0</v>
      </c>
      <c r="G74" s="1907">
        <f t="shared" si="3"/>
        <v>0</v>
      </c>
      <c r="H74" s="1907">
        <f t="shared" si="3"/>
        <v>0</v>
      </c>
      <c r="I74" s="1907">
        <f>SUM(I63:I73)</f>
        <v>0</v>
      </c>
    </row>
    <row r="75" spans="2:9" ht="14.5" x14ac:dyDescent="0.35">
      <c r="B75" s="1906" t="s">
        <v>2563</v>
      </c>
      <c r="C75" s="1908">
        <f>'Form 1'!L29+'Form 1'!M29</f>
        <v>0</v>
      </c>
      <c r="D75" s="1908">
        <f>'Form 1'!L30+'Form 1'!M30</f>
        <v>0</v>
      </c>
      <c r="E75" s="1908">
        <f>'Form 1'!L31+'Form 1'!M31</f>
        <v>0</v>
      </c>
      <c r="F75" s="1908">
        <f>Form2!L29+Form2!M29</f>
        <v>0</v>
      </c>
      <c r="G75" s="1908">
        <f>Form2!L30+Form2!M30</f>
        <v>0</v>
      </c>
      <c r="H75" s="1908">
        <f>Form2!L31+Form2!M31</f>
        <v>0</v>
      </c>
      <c r="I75" s="1908">
        <f>Form2!L32+Form2!M32</f>
        <v>0</v>
      </c>
    </row>
  </sheetData>
  <sheetProtection algorithmName="SHA-512" hashValue="ThYtev4i8/U0Lm6Dmm7iGtjGPW1Ws21qTWc5iv0Z3chl4xL/Z7AYNNyHmdb2nn3M35cRm1IQkoplGpXD0YNxAg==" saltValue="4i6gCp43Mc5t88XsS+9AIQ==" spinCount="100000" sheet="1" objects="1" scenarios="1"/>
  <mergeCells count="16">
    <mergeCell ref="B2:I4"/>
    <mergeCell ref="B5:I5"/>
    <mergeCell ref="B6:I6"/>
    <mergeCell ref="B7:I7"/>
    <mergeCell ref="B25:I25"/>
    <mergeCell ref="C8:E8"/>
    <mergeCell ref="F8:I8"/>
    <mergeCell ref="C61:E61"/>
    <mergeCell ref="F61:I61"/>
    <mergeCell ref="C44:E44"/>
    <mergeCell ref="F44:I44"/>
    <mergeCell ref="C26:E26"/>
    <mergeCell ref="F26:I26"/>
    <mergeCell ref="B60:I60"/>
    <mergeCell ref="B42:I42"/>
    <mergeCell ref="B43:I43"/>
  </mergeCells>
  <printOptions gridLinesSet="0"/>
  <pageMargins left="0.45" right="0.19" top="0.75" bottom="0.5" header="0.17" footer="0.17"/>
  <pageSetup paperSize="5" scale="77" fitToHeight="0" orientation="landscape" blackAndWhite="1" r:id="rId1"/>
  <headerFooter alignWithMargins="0">
    <oddFooter>&amp;C&amp;1#&amp;"Calibri"&amp;10&amp;K000000I n t e r n a l</oddFooter>
  </headerFooter>
  <ignoredErrors>
    <ignoredError sqref="C22" formulaRange="1"/>
  </ignoredError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800-000000000000}">
          <x14:formula1>
            <xm:f>Sheet1!$A$2:$A$11</xm:f>
          </x14:formula1>
          <xm:sqref>B11:B21 B46:B56</xm:sqref>
        </x14:dataValidation>
        <x14:dataValidation type="list" allowBlank="1" showInputMessage="1" showErrorMessage="1" xr:uid="{00000000-0002-0000-0800-000001000000}">
          <x14:formula1>
            <xm:f>Sheet1!$B$2:$B$15</xm:f>
          </x14:formula1>
          <xm:sqref>B63:B73 B28</xm:sqref>
        </x14:dataValidation>
        <x14:dataValidation type="list" allowBlank="1" showInputMessage="1" showErrorMessage="1" xr:uid="{0BD6DE27-097C-4E00-8685-C54B82117E86}">
          <x14:formula1>
            <xm:f>Sheet1!$B$2:$B$12</xm:f>
          </x14:formula1>
          <xm:sqref>B29:B38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15"/>
  <sheetViews>
    <sheetView workbookViewId="0">
      <selection activeCell="B7" sqref="B7"/>
    </sheetView>
  </sheetViews>
  <sheetFormatPr defaultRowHeight="14.5" x14ac:dyDescent="0.35"/>
  <cols>
    <col min="1" max="1" width="16.54296875" customWidth="1"/>
    <col min="2" max="2" width="12.08984375" customWidth="1"/>
  </cols>
  <sheetData>
    <row r="1" spans="1:2" x14ac:dyDescent="0.35">
      <c r="A1" t="s">
        <v>2566</v>
      </c>
      <c r="B1" t="s">
        <v>2567</v>
      </c>
    </row>
    <row r="2" spans="1:2" x14ac:dyDescent="0.35">
      <c r="A2" s="1911" t="s">
        <v>996</v>
      </c>
      <c r="B2" s="1912" t="s">
        <v>1007</v>
      </c>
    </row>
    <row r="3" spans="1:2" x14ac:dyDescent="0.35">
      <c r="A3" s="1911" t="s">
        <v>997</v>
      </c>
      <c r="B3" s="1912" t="s">
        <v>1008</v>
      </c>
    </row>
    <row r="4" spans="1:2" x14ac:dyDescent="0.35">
      <c r="A4" s="1911" t="s">
        <v>2898</v>
      </c>
      <c r="B4" s="1912" t="s">
        <v>1009</v>
      </c>
    </row>
    <row r="5" spans="1:2" x14ac:dyDescent="0.35">
      <c r="A5" s="1912" t="s">
        <v>998</v>
      </c>
      <c r="B5" s="1912" t="s">
        <v>2568</v>
      </c>
    </row>
    <row r="6" spans="1:2" x14ac:dyDescent="0.35">
      <c r="A6" s="1912" t="s">
        <v>999</v>
      </c>
      <c r="B6" s="1912" t="s">
        <v>2901</v>
      </c>
    </row>
    <row r="7" spans="1:2" x14ac:dyDescent="0.35">
      <c r="A7" s="2197" t="s">
        <v>2571</v>
      </c>
      <c r="B7" s="1912" t="s">
        <v>2570</v>
      </c>
    </row>
    <row r="8" spans="1:2" x14ac:dyDescent="0.35">
      <c r="A8" s="1913" t="s">
        <v>1000</v>
      </c>
      <c r="B8" s="1912" t="s">
        <v>2569</v>
      </c>
    </row>
    <row r="9" spans="1:2" x14ac:dyDescent="0.35">
      <c r="A9" s="1913" t="s">
        <v>1001</v>
      </c>
      <c r="B9" s="1912" t="s">
        <v>2885</v>
      </c>
    </row>
    <row r="10" spans="1:2" x14ac:dyDescent="0.35">
      <c r="A10" s="1911" t="s">
        <v>1002</v>
      </c>
      <c r="B10" s="1912" t="s">
        <v>1010</v>
      </c>
    </row>
    <row r="11" spans="1:2" x14ac:dyDescent="0.35">
      <c r="A11" s="1911" t="s">
        <v>1011</v>
      </c>
      <c r="B11" s="1912" t="s">
        <v>2834</v>
      </c>
    </row>
    <row r="12" spans="1:2" x14ac:dyDescent="0.35">
      <c r="A12" s="1914"/>
      <c r="B12" s="1912" t="s">
        <v>2886</v>
      </c>
    </row>
    <row r="13" spans="1:2" x14ac:dyDescent="0.35">
      <c r="A13" s="1914"/>
      <c r="B13" s="1912"/>
    </row>
    <row r="14" spans="1:2" x14ac:dyDescent="0.35">
      <c r="A14" s="1914"/>
      <c r="B14" s="1912"/>
    </row>
    <row r="15" spans="1:2" x14ac:dyDescent="0.35">
      <c r="B15" s="2197"/>
    </row>
  </sheetData>
  <pageMargins left="0.7" right="0.7" top="0.75" bottom="0.75" header="0.3" footer="0.3"/>
  <pageSetup paperSize="9" orientation="portrait" verticalDpi="0" r:id="rId1"/>
  <headerFooter>
    <oddFooter>&amp;C&amp;1#&amp;"Calibri"&amp;10&amp;K000000I n t e r n a l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3">
    <pageSetUpPr fitToPage="1"/>
  </sheetPr>
  <dimension ref="A1:I82"/>
  <sheetViews>
    <sheetView showGridLines="0" topLeftCell="C4" zoomScaleNormal="100" workbookViewId="0">
      <selection activeCell="F12" sqref="F12"/>
    </sheetView>
  </sheetViews>
  <sheetFormatPr defaultRowHeight="14.5" x14ac:dyDescent="0.35"/>
  <cols>
    <col min="1" max="1" width="2.81640625" hidden="1" customWidth="1" collapsed="1"/>
    <col min="2" max="2" width="0" hidden="1" customWidth="1" collapsed="1"/>
    <col min="3" max="3" width="3.1796875" style="380" customWidth="1" collapsed="1"/>
    <col min="4" max="4" width="4.81640625" style="380" customWidth="1" collapsed="1"/>
    <col min="5" max="5" width="92.453125" style="380" customWidth="1" collapsed="1"/>
    <col min="6" max="8" width="15.81640625" style="380" customWidth="1" collapsed="1"/>
    <col min="9" max="9" width="2.81640625" customWidth="1" collapsed="1"/>
  </cols>
  <sheetData>
    <row r="1" spans="1:9" ht="15" hidden="1" customHeight="1" x14ac:dyDescent="0.35">
      <c r="I1" s="119"/>
    </row>
    <row r="2" spans="1:9" ht="15" hidden="1" customHeight="1" x14ac:dyDescent="0.35">
      <c r="I2" s="119"/>
    </row>
    <row r="3" spans="1:9" ht="15" hidden="1" customHeight="1" thickBot="1" x14ac:dyDescent="0.4">
      <c r="I3" s="524"/>
    </row>
    <row r="4" spans="1:9" ht="15" customHeight="1" thickBot="1" x14ac:dyDescent="0.4">
      <c r="I4" s="524"/>
    </row>
    <row r="5" spans="1:9" ht="15" customHeight="1" x14ac:dyDescent="0.35">
      <c r="A5" s="556"/>
      <c r="B5" s="560"/>
      <c r="C5" s="554"/>
      <c r="D5" s="555"/>
      <c r="E5" s="555"/>
      <c r="F5" s="555"/>
      <c r="G5" s="555"/>
      <c r="H5" s="555"/>
      <c r="I5" s="198"/>
    </row>
    <row r="6" spans="1:9" ht="15" customHeight="1" x14ac:dyDescent="0.35">
      <c r="A6" s="557"/>
      <c r="B6" s="209"/>
      <c r="C6" s="561"/>
      <c r="D6" s="2424" t="s">
        <v>1781</v>
      </c>
      <c r="E6" s="2424"/>
      <c r="F6" s="2424"/>
      <c r="G6" s="2424"/>
      <c r="H6" s="2424"/>
      <c r="I6" s="502"/>
    </row>
    <row r="7" spans="1:9" ht="15" customHeight="1" x14ac:dyDescent="0.35">
      <c r="A7" s="557"/>
      <c r="B7" s="209"/>
      <c r="C7" s="561"/>
      <c r="D7" s="2425"/>
      <c r="E7" s="2425"/>
      <c r="F7" s="2425"/>
      <c r="G7" s="2425"/>
      <c r="H7" s="2425"/>
      <c r="I7" s="502"/>
    </row>
    <row r="8" spans="1:9" ht="15" customHeight="1" x14ac:dyDescent="0.35">
      <c r="A8" s="557"/>
      <c r="B8" s="209"/>
      <c r="C8" s="561"/>
      <c r="D8" s="1110"/>
      <c r="E8" s="1111"/>
      <c r="F8" s="2422" t="s">
        <v>1103</v>
      </c>
      <c r="G8" s="2422"/>
      <c r="H8" s="2423"/>
      <c r="I8" s="502"/>
    </row>
    <row r="9" spans="1:9" ht="15" customHeight="1" x14ac:dyDescent="0.35">
      <c r="A9" s="557"/>
      <c r="B9" s="209"/>
      <c r="C9" s="561"/>
      <c r="D9" s="1112"/>
      <c r="E9" s="563" t="s">
        <v>1478</v>
      </c>
      <c r="F9" s="563"/>
      <c r="G9" s="563"/>
      <c r="H9" s="573"/>
      <c r="I9" s="502"/>
    </row>
    <row r="10" spans="1:9" ht="26" x14ac:dyDescent="0.35">
      <c r="A10" s="557"/>
      <c r="B10" s="209"/>
      <c r="C10" s="561"/>
      <c r="D10" s="1113">
        <v>1</v>
      </c>
      <c r="E10" s="381" t="s">
        <v>1479</v>
      </c>
      <c r="F10" s="1852">
        <v>4379</v>
      </c>
      <c r="G10" s="1386"/>
      <c r="H10" s="1387"/>
      <c r="I10" s="502"/>
    </row>
    <row r="11" spans="1:9" ht="15" customHeight="1" x14ac:dyDescent="0.35">
      <c r="A11" s="557"/>
      <c r="B11" s="209"/>
      <c r="C11" s="561"/>
      <c r="D11" s="1115">
        <v>2</v>
      </c>
      <c r="E11" s="381" t="s">
        <v>1481</v>
      </c>
      <c r="F11" s="1852">
        <v>5474</v>
      </c>
      <c r="G11" s="1386"/>
      <c r="H11" s="1387"/>
      <c r="I11" s="502"/>
    </row>
    <row r="12" spans="1:9" ht="30" customHeight="1" x14ac:dyDescent="0.35">
      <c r="A12" s="557"/>
      <c r="B12" s="209"/>
      <c r="C12" s="561"/>
      <c r="D12" s="1115">
        <v>3</v>
      </c>
      <c r="E12" s="381" t="s">
        <v>2499</v>
      </c>
      <c r="F12" s="1852"/>
      <c r="G12" s="1386"/>
      <c r="H12" s="1387"/>
      <c r="I12" s="502"/>
    </row>
    <row r="13" spans="1:9" ht="15" customHeight="1" x14ac:dyDescent="0.35">
      <c r="A13" s="557"/>
      <c r="B13" s="209"/>
      <c r="C13" s="561"/>
      <c r="D13" s="1115" t="s">
        <v>2503</v>
      </c>
      <c r="E13" s="381" t="s">
        <v>2500</v>
      </c>
      <c r="F13" s="1390">
        <f>'Form 1'!N70</f>
        <v>0</v>
      </c>
      <c r="G13" s="1386"/>
      <c r="H13" s="1387"/>
      <c r="I13" s="502"/>
    </row>
    <row r="14" spans="1:9" ht="15" customHeight="1" x14ac:dyDescent="0.35">
      <c r="A14" s="557"/>
      <c r="B14" s="209"/>
      <c r="C14" s="561"/>
      <c r="D14" s="1115" t="s">
        <v>2504</v>
      </c>
      <c r="E14" s="381" t="s">
        <v>2501</v>
      </c>
      <c r="F14" s="1852">
        <v>2356</v>
      </c>
      <c r="G14" s="1386"/>
      <c r="H14" s="1387"/>
      <c r="I14" s="502"/>
    </row>
    <row r="15" spans="1:9" ht="15" customHeight="1" x14ac:dyDescent="0.35">
      <c r="A15" s="557"/>
      <c r="B15" s="209"/>
      <c r="C15" s="561"/>
      <c r="D15" s="1114">
        <v>5</v>
      </c>
      <c r="E15" s="381" t="s">
        <v>2502</v>
      </c>
      <c r="F15" s="1390">
        <f>SUM(F13:F14)</f>
        <v>2356</v>
      </c>
      <c r="G15" s="1386"/>
      <c r="H15" s="1387"/>
      <c r="I15" s="502"/>
    </row>
    <row r="16" spans="1:9" ht="26" x14ac:dyDescent="0.35">
      <c r="A16" s="557"/>
      <c r="B16" s="209"/>
      <c r="C16" s="561"/>
      <c r="D16" s="1116">
        <v>6</v>
      </c>
      <c r="E16" s="381" t="s">
        <v>1482</v>
      </c>
      <c r="F16" s="1852"/>
      <c r="G16" s="1386"/>
      <c r="H16" s="1387"/>
      <c r="I16" s="502"/>
    </row>
    <row r="17" spans="1:9" ht="15" customHeight="1" x14ac:dyDescent="0.35">
      <c r="A17" s="557"/>
      <c r="B17" s="209"/>
      <c r="C17" s="561"/>
      <c r="D17" s="1114"/>
      <c r="E17" s="381"/>
      <c r="F17" s="383"/>
      <c r="G17" s="1388"/>
      <c r="H17" s="559"/>
      <c r="I17" s="502"/>
    </row>
    <row r="18" spans="1:9" ht="15" customHeight="1" x14ac:dyDescent="0.35">
      <c r="A18" s="557"/>
      <c r="B18" s="209"/>
      <c r="C18" s="561"/>
      <c r="D18" s="1114">
        <v>7</v>
      </c>
      <c r="E18" s="563" t="s">
        <v>1483</v>
      </c>
      <c r="F18" s="632">
        <f>SUM(F10:F12,F15:F16)</f>
        <v>12209</v>
      </c>
      <c r="G18" s="565"/>
      <c r="H18" s="566"/>
      <c r="I18" s="502"/>
    </row>
    <row r="19" spans="1:9" ht="15" customHeight="1" x14ac:dyDescent="0.35">
      <c r="A19" s="557"/>
      <c r="B19" s="209"/>
      <c r="C19" s="561"/>
      <c r="D19" s="1117"/>
      <c r="E19" s="381"/>
      <c r="F19" s="383"/>
      <c r="G19" s="1388"/>
      <c r="H19" s="559"/>
      <c r="I19" s="502"/>
    </row>
    <row r="20" spans="1:9" ht="15" customHeight="1" x14ac:dyDescent="0.35">
      <c r="A20" s="557"/>
      <c r="B20" s="209"/>
      <c r="C20" s="561"/>
      <c r="D20" s="1117">
        <v>8</v>
      </c>
      <c r="E20" s="563" t="s">
        <v>1484</v>
      </c>
      <c r="F20" s="564"/>
      <c r="G20" s="565"/>
      <c r="H20" s="566"/>
      <c r="I20" s="502"/>
    </row>
    <row r="21" spans="1:9" ht="15" customHeight="1" x14ac:dyDescent="0.35">
      <c r="A21" s="557"/>
      <c r="B21" s="209"/>
      <c r="C21" s="561"/>
      <c r="D21" s="1116">
        <v>9</v>
      </c>
      <c r="E21" s="384" t="s">
        <v>1485</v>
      </c>
      <c r="F21" s="381"/>
      <c r="G21" s="1853"/>
      <c r="H21" s="1387"/>
      <c r="I21" s="502"/>
    </row>
    <row r="22" spans="1:9" ht="15" customHeight="1" x14ac:dyDescent="0.35">
      <c r="A22" s="557"/>
      <c r="B22" s="209"/>
      <c r="C22" s="561"/>
      <c r="D22" s="1116">
        <v>10</v>
      </c>
      <c r="E22" s="384" t="s">
        <v>1486</v>
      </c>
      <c r="F22" s="381"/>
      <c r="G22" s="1853"/>
      <c r="H22" s="1387"/>
      <c r="I22" s="502"/>
    </row>
    <row r="23" spans="1:9" ht="15" customHeight="1" x14ac:dyDescent="0.35">
      <c r="A23" s="557"/>
      <c r="B23" s="209"/>
      <c r="C23" s="561"/>
      <c r="D23" s="1116">
        <v>11</v>
      </c>
      <c r="E23" s="384" t="s">
        <v>1487</v>
      </c>
      <c r="F23" s="381"/>
      <c r="G23" s="1853"/>
      <c r="H23" s="1387"/>
      <c r="I23" s="502"/>
    </row>
    <row r="24" spans="1:9" ht="25" x14ac:dyDescent="0.35">
      <c r="A24" s="557"/>
      <c r="B24" s="209"/>
      <c r="C24" s="561"/>
      <c r="D24" s="1116">
        <v>12</v>
      </c>
      <c r="E24" s="384" t="s">
        <v>1488</v>
      </c>
      <c r="F24" s="381"/>
      <c r="G24" s="1853"/>
      <c r="H24" s="1387"/>
      <c r="I24" s="502"/>
    </row>
    <row r="25" spans="1:9" ht="15" customHeight="1" x14ac:dyDescent="0.35">
      <c r="A25" s="557"/>
      <c r="B25" s="209"/>
      <c r="C25" s="561"/>
      <c r="D25" s="1116">
        <v>13</v>
      </c>
      <c r="E25" s="384" t="s">
        <v>1489</v>
      </c>
      <c r="F25" s="381"/>
      <c r="G25" s="1853"/>
      <c r="H25" s="1387"/>
      <c r="I25" s="502"/>
    </row>
    <row r="26" spans="1:9" ht="15" customHeight="1" x14ac:dyDescent="0.35">
      <c r="A26" s="557"/>
      <c r="B26" s="209"/>
      <c r="C26" s="561"/>
      <c r="D26" s="1116">
        <v>14</v>
      </c>
      <c r="E26" s="384" t="s">
        <v>1490</v>
      </c>
      <c r="F26" s="381"/>
      <c r="G26" s="1853"/>
      <c r="H26" s="1387"/>
      <c r="I26" s="502"/>
    </row>
    <row r="27" spans="1:9" ht="15" customHeight="1" x14ac:dyDescent="0.35">
      <c r="A27" s="557"/>
      <c r="B27" s="209"/>
      <c r="C27" s="561"/>
      <c r="D27" s="1116">
        <v>15</v>
      </c>
      <c r="E27" s="384" t="s">
        <v>1491</v>
      </c>
      <c r="F27" s="381"/>
      <c r="G27" s="1853"/>
      <c r="H27" s="1387"/>
      <c r="I27" s="502"/>
    </row>
    <row r="28" spans="1:9" ht="15" customHeight="1" x14ac:dyDescent="0.35">
      <c r="A28" s="557"/>
      <c r="B28" s="209"/>
      <c r="C28" s="561"/>
      <c r="D28" s="1116">
        <v>16</v>
      </c>
      <c r="E28" s="384" t="s">
        <v>1492</v>
      </c>
      <c r="F28" s="381"/>
      <c r="G28" s="1853"/>
      <c r="H28" s="1387"/>
      <c r="I28" s="502"/>
    </row>
    <row r="29" spans="1:9" ht="15" customHeight="1" x14ac:dyDescent="0.35">
      <c r="A29" s="557"/>
      <c r="B29" s="209"/>
      <c r="C29" s="561"/>
      <c r="D29" s="1116">
        <v>17</v>
      </c>
      <c r="E29" s="384" t="s">
        <v>1493</v>
      </c>
      <c r="F29" s="381"/>
      <c r="G29" s="1853"/>
      <c r="H29" s="1387"/>
      <c r="I29" s="502"/>
    </row>
    <row r="30" spans="1:9" ht="15" customHeight="1" x14ac:dyDescent="0.35">
      <c r="A30" s="557"/>
      <c r="B30" s="209"/>
      <c r="C30" s="561"/>
      <c r="D30" s="1116">
        <v>18</v>
      </c>
      <c r="E30" s="384" t="s">
        <v>1494</v>
      </c>
      <c r="F30" s="381"/>
      <c r="G30" s="1853"/>
      <c r="H30" s="1387"/>
      <c r="I30" s="502"/>
    </row>
    <row r="31" spans="1:9" ht="37.5" x14ac:dyDescent="0.35">
      <c r="A31" s="557"/>
      <c r="B31" s="209"/>
      <c r="C31" s="561"/>
      <c r="D31" s="1116">
        <v>19</v>
      </c>
      <c r="E31" s="384" t="s">
        <v>1495</v>
      </c>
      <c r="F31" s="381"/>
      <c r="G31" s="1853"/>
      <c r="H31" s="1387"/>
      <c r="I31" s="502"/>
    </row>
    <row r="32" spans="1:9" ht="37.5" x14ac:dyDescent="0.35">
      <c r="A32" s="557"/>
      <c r="B32" s="209"/>
      <c r="C32" s="561"/>
      <c r="D32" s="1116">
        <v>20</v>
      </c>
      <c r="E32" s="384" t="s">
        <v>1496</v>
      </c>
      <c r="F32" s="381"/>
      <c r="G32" s="1853"/>
      <c r="H32" s="1387"/>
      <c r="I32" s="502"/>
    </row>
    <row r="33" spans="1:9" ht="15" customHeight="1" x14ac:dyDescent="0.35">
      <c r="A33" s="557"/>
      <c r="B33" s="209"/>
      <c r="C33" s="561"/>
      <c r="D33" s="1116">
        <v>21</v>
      </c>
      <c r="E33" s="384" t="s">
        <v>1774</v>
      </c>
      <c r="F33" s="381"/>
      <c r="G33" s="1853"/>
      <c r="H33" s="1387"/>
      <c r="I33" s="502"/>
    </row>
    <row r="34" spans="1:9" ht="15" customHeight="1" x14ac:dyDescent="0.35">
      <c r="A34" s="557"/>
      <c r="B34" s="209"/>
      <c r="C34" s="561"/>
      <c r="D34" s="1116">
        <v>22</v>
      </c>
      <c r="E34" s="384" t="s">
        <v>1497</v>
      </c>
      <c r="F34" s="383"/>
      <c r="G34" s="1853"/>
      <c r="H34" s="1387"/>
      <c r="I34" s="502"/>
    </row>
    <row r="35" spans="1:9" ht="15" customHeight="1" x14ac:dyDescent="0.35">
      <c r="A35" s="557"/>
      <c r="B35" s="209"/>
      <c r="C35" s="561"/>
      <c r="D35" s="1118">
        <v>23</v>
      </c>
      <c r="E35" s="381"/>
      <c r="F35" s="383"/>
      <c r="G35" s="1388"/>
      <c r="H35" s="559"/>
      <c r="I35" s="502"/>
    </row>
    <row r="36" spans="1:9" ht="15" customHeight="1" x14ac:dyDescent="0.35">
      <c r="A36" s="557"/>
      <c r="B36" s="209"/>
      <c r="C36" s="561"/>
      <c r="D36" s="1115">
        <v>24</v>
      </c>
      <c r="E36" s="570" t="s">
        <v>1498</v>
      </c>
      <c r="F36" s="571"/>
      <c r="G36" s="572"/>
      <c r="H36" s="632">
        <f>F18-SUM(G21:G34)</f>
        <v>12209</v>
      </c>
      <c r="I36" s="502"/>
    </row>
    <row r="37" spans="1:9" ht="15" customHeight="1" x14ac:dyDescent="0.35">
      <c r="A37" s="557"/>
      <c r="B37" s="209"/>
      <c r="C37" s="561"/>
      <c r="D37" s="1117"/>
      <c r="E37" s="381"/>
      <c r="F37" s="383"/>
      <c r="G37" s="1388"/>
      <c r="H37" s="559"/>
      <c r="I37" s="502"/>
    </row>
    <row r="38" spans="1:9" ht="15" customHeight="1" x14ac:dyDescent="0.35">
      <c r="A38" s="557"/>
      <c r="B38" s="209"/>
      <c r="C38" s="561"/>
      <c r="D38" s="1112"/>
      <c r="E38" s="563" t="s">
        <v>1499</v>
      </c>
      <c r="F38" s="564"/>
      <c r="G38" s="565"/>
      <c r="H38" s="566"/>
      <c r="I38" s="502"/>
    </row>
    <row r="39" spans="1:9" ht="15" customHeight="1" x14ac:dyDescent="0.35">
      <c r="A39" s="557"/>
      <c r="B39" s="209"/>
      <c r="C39" s="561"/>
      <c r="D39" s="1114">
        <v>24</v>
      </c>
      <c r="E39" s="381" t="s">
        <v>1480</v>
      </c>
      <c r="F39" s="1853"/>
      <c r="G39" s="381"/>
      <c r="H39" s="559"/>
      <c r="I39" s="502"/>
    </row>
    <row r="40" spans="1:9" ht="15" customHeight="1" x14ac:dyDescent="0.35">
      <c r="A40" s="557"/>
      <c r="B40" s="209"/>
      <c r="C40" s="561"/>
      <c r="D40" s="1116">
        <v>25</v>
      </c>
      <c r="E40" s="384" t="s">
        <v>1500</v>
      </c>
      <c r="F40" s="1853"/>
      <c r="G40" s="1388"/>
      <c r="H40" s="1387"/>
      <c r="I40" s="502"/>
    </row>
    <row r="41" spans="1:9" ht="15" customHeight="1" x14ac:dyDescent="0.35">
      <c r="A41" s="557"/>
      <c r="B41" s="209"/>
      <c r="C41" s="561"/>
      <c r="D41" s="1116">
        <v>26</v>
      </c>
      <c r="E41" s="384" t="s">
        <v>1501</v>
      </c>
      <c r="F41" s="1853"/>
      <c r="G41" s="1388"/>
      <c r="H41" s="1387"/>
      <c r="I41" s="502"/>
    </row>
    <row r="42" spans="1:9" ht="15" customHeight="1" x14ac:dyDescent="0.35">
      <c r="A42" s="557"/>
      <c r="B42" s="209"/>
      <c r="C42" s="561"/>
      <c r="D42" s="1116">
        <v>27</v>
      </c>
      <c r="E42" s="384" t="s">
        <v>1502</v>
      </c>
      <c r="F42" s="1853"/>
      <c r="G42" s="1388"/>
      <c r="H42" s="1387"/>
      <c r="I42" s="502"/>
    </row>
    <row r="43" spans="1:9" ht="25" x14ac:dyDescent="0.35">
      <c r="A43" s="557"/>
      <c r="B43" s="209"/>
      <c r="C43" s="561"/>
      <c r="D43" s="1116">
        <v>28</v>
      </c>
      <c r="E43" s="384" t="s">
        <v>1775</v>
      </c>
      <c r="F43" s="1853"/>
      <c r="G43" s="1388"/>
      <c r="H43" s="1387"/>
      <c r="I43" s="502"/>
    </row>
    <row r="44" spans="1:9" ht="15" customHeight="1" x14ac:dyDescent="0.35">
      <c r="A44" s="557"/>
      <c r="B44" s="209"/>
      <c r="C44" s="561"/>
      <c r="D44" s="1116">
        <v>29</v>
      </c>
      <c r="E44" s="384" t="s">
        <v>1776</v>
      </c>
      <c r="F44" s="1853"/>
      <c r="G44" s="1388"/>
      <c r="H44" s="1387"/>
      <c r="I44" s="502"/>
    </row>
    <row r="45" spans="1:9" ht="15" customHeight="1" x14ac:dyDescent="0.35">
      <c r="A45" s="557"/>
      <c r="B45" s="209"/>
      <c r="C45" s="561"/>
      <c r="D45" s="1117"/>
      <c r="E45" s="381"/>
      <c r="F45" s="383"/>
      <c r="G45" s="1388"/>
      <c r="H45" s="1387"/>
      <c r="I45" s="502"/>
    </row>
    <row r="46" spans="1:9" ht="15" customHeight="1" x14ac:dyDescent="0.35">
      <c r="A46" s="557"/>
      <c r="B46" s="209"/>
      <c r="C46" s="561"/>
      <c r="D46" s="1114">
        <v>30</v>
      </c>
      <c r="E46" s="563" t="s">
        <v>1773</v>
      </c>
      <c r="F46" s="632">
        <f>SUM(F39,F40,F42,F43)</f>
        <v>0</v>
      </c>
      <c r="G46" s="565"/>
      <c r="H46" s="566"/>
      <c r="I46" s="502"/>
    </row>
    <row r="47" spans="1:9" ht="15" customHeight="1" x14ac:dyDescent="0.35">
      <c r="A47" s="557"/>
      <c r="B47" s="209"/>
      <c r="C47" s="561"/>
      <c r="D47" s="1117"/>
      <c r="E47" s="381"/>
      <c r="F47" s="383"/>
      <c r="G47" s="1388"/>
      <c r="H47" s="559"/>
      <c r="I47" s="502"/>
    </row>
    <row r="48" spans="1:9" ht="15" customHeight="1" x14ac:dyDescent="0.35">
      <c r="A48" s="557"/>
      <c r="B48" s="209"/>
      <c r="C48" s="561"/>
      <c r="D48" s="1114">
        <v>31</v>
      </c>
      <c r="E48" s="563" t="s">
        <v>1484</v>
      </c>
      <c r="F48" s="564"/>
      <c r="G48" s="565"/>
      <c r="H48" s="566"/>
      <c r="I48" s="502"/>
    </row>
    <row r="49" spans="1:9" ht="15" customHeight="1" x14ac:dyDescent="0.35">
      <c r="A49" s="557"/>
      <c r="B49" s="209"/>
      <c r="C49" s="561"/>
      <c r="D49" s="1116">
        <v>32</v>
      </c>
      <c r="E49" s="384" t="s">
        <v>1503</v>
      </c>
      <c r="F49" s="383"/>
      <c r="G49" s="1853"/>
      <c r="H49" s="1387"/>
      <c r="I49" s="502"/>
    </row>
    <row r="50" spans="1:9" ht="15" customHeight="1" x14ac:dyDescent="0.35">
      <c r="A50" s="557"/>
      <c r="B50" s="209"/>
      <c r="C50" s="561"/>
      <c r="D50" s="1116">
        <v>33</v>
      </c>
      <c r="E50" s="384" t="s">
        <v>1504</v>
      </c>
      <c r="F50" s="383"/>
      <c r="G50" s="1853"/>
      <c r="H50" s="1387"/>
      <c r="I50" s="502"/>
    </row>
    <row r="51" spans="1:9" ht="42" customHeight="1" x14ac:dyDescent="0.35">
      <c r="A51" s="557"/>
      <c r="B51" s="209"/>
      <c r="C51" s="561"/>
      <c r="D51" s="1116">
        <v>34</v>
      </c>
      <c r="E51" s="384" t="s">
        <v>1505</v>
      </c>
      <c r="F51" s="383"/>
      <c r="G51" s="1853"/>
      <c r="H51" s="1387"/>
      <c r="I51" s="502"/>
    </row>
    <row r="52" spans="1:9" ht="42" customHeight="1" x14ac:dyDescent="0.35">
      <c r="A52" s="557"/>
      <c r="B52" s="209"/>
      <c r="C52" s="561"/>
      <c r="D52" s="1116">
        <v>35</v>
      </c>
      <c r="E52" s="384" t="s">
        <v>2514</v>
      </c>
      <c r="F52" s="383"/>
      <c r="G52" s="1853"/>
      <c r="H52" s="1387"/>
      <c r="I52" s="502"/>
    </row>
    <row r="53" spans="1:9" ht="15" customHeight="1" x14ac:dyDescent="0.35">
      <c r="A53" s="557"/>
      <c r="B53" s="209"/>
      <c r="C53" s="561"/>
      <c r="D53" s="1116">
        <v>36</v>
      </c>
      <c r="E53" s="384" t="s">
        <v>1506</v>
      </c>
      <c r="F53" s="383"/>
      <c r="G53" s="1853"/>
      <c r="H53" s="1387"/>
      <c r="I53" s="502"/>
    </row>
    <row r="54" spans="1:9" ht="15" customHeight="1" x14ac:dyDescent="0.35">
      <c r="A54" s="557"/>
      <c r="B54" s="209"/>
      <c r="C54" s="561"/>
      <c r="D54" s="1116">
        <v>37</v>
      </c>
      <c r="E54" s="384" t="s">
        <v>1507</v>
      </c>
      <c r="F54" s="1389"/>
      <c r="G54" s="1853"/>
      <c r="H54" s="1387"/>
      <c r="I54" s="502"/>
    </row>
    <row r="55" spans="1:9" ht="15" customHeight="1" x14ac:dyDescent="0.35">
      <c r="A55" s="557"/>
      <c r="B55" s="209"/>
      <c r="C55" s="561"/>
      <c r="D55" s="1118"/>
      <c r="E55" s="381"/>
      <c r="F55" s="381"/>
      <c r="G55" s="1388"/>
      <c r="H55" s="1387"/>
      <c r="I55" s="502"/>
    </row>
    <row r="56" spans="1:9" ht="15" customHeight="1" x14ac:dyDescent="0.35">
      <c r="A56" s="557"/>
      <c r="B56" s="209"/>
      <c r="C56" s="561"/>
      <c r="D56" s="1114">
        <v>38</v>
      </c>
      <c r="E56" s="563" t="s">
        <v>1508</v>
      </c>
      <c r="F56" s="564"/>
      <c r="G56" s="565"/>
      <c r="H56" s="632">
        <f>F46-SUM(G49:G54)</f>
        <v>0</v>
      </c>
      <c r="I56" s="502"/>
    </row>
    <row r="57" spans="1:9" ht="15" customHeight="1" x14ac:dyDescent="0.35">
      <c r="A57" s="557"/>
      <c r="B57" s="209"/>
      <c r="C57" s="561"/>
      <c r="D57" s="1117"/>
      <c r="E57" s="381"/>
      <c r="F57" s="383"/>
      <c r="G57" s="1388"/>
      <c r="H57" s="559"/>
      <c r="I57" s="502"/>
    </row>
    <row r="58" spans="1:9" ht="15" customHeight="1" x14ac:dyDescent="0.35">
      <c r="A58" s="557"/>
      <c r="B58" s="209"/>
      <c r="C58" s="561"/>
      <c r="D58" s="1114">
        <v>39</v>
      </c>
      <c r="E58" s="563" t="s">
        <v>2007</v>
      </c>
      <c r="F58" s="564"/>
      <c r="G58" s="565"/>
      <c r="H58" s="632">
        <f>SUM(H36,H56)</f>
        <v>12209</v>
      </c>
      <c r="I58" s="502"/>
    </row>
    <row r="59" spans="1:9" ht="15" customHeight="1" x14ac:dyDescent="0.35">
      <c r="A59" s="557"/>
      <c r="B59" s="209"/>
      <c r="C59" s="561"/>
      <c r="D59" s="1117"/>
      <c r="E59" s="381"/>
      <c r="F59" s="383"/>
      <c r="G59" s="1388"/>
      <c r="H59" s="559"/>
      <c r="I59" s="502"/>
    </row>
    <row r="60" spans="1:9" ht="15" hidden="1" customHeight="1" x14ac:dyDescent="0.35">
      <c r="A60" s="557"/>
      <c r="B60" s="209"/>
      <c r="C60" s="561"/>
      <c r="D60" s="1117"/>
      <c r="E60" s="382"/>
      <c r="F60" s="383"/>
      <c r="G60" s="381"/>
      <c r="H60" s="559"/>
      <c r="I60" s="502"/>
    </row>
    <row r="61" spans="1:9" ht="15" customHeight="1" x14ac:dyDescent="0.35">
      <c r="A61" s="557"/>
      <c r="B61" s="209"/>
      <c r="C61" s="561"/>
      <c r="D61" s="1112"/>
      <c r="E61" s="563" t="s">
        <v>1509</v>
      </c>
      <c r="F61" s="564"/>
      <c r="G61" s="565"/>
      <c r="H61" s="566"/>
      <c r="I61" s="502"/>
    </row>
    <row r="62" spans="1:9" ht="15" customHeight="1" x14ac:dyDescent="0.35">
      <c r="A62" s="557"/>
      <c r="B62" s="209"/>
      <c r="C62" s="561"/>
      <c r="D62" s="1116">
        <v>40</v>
      </c>
      <c r="E62" s="384" t="s">
        <v>1510</v>
      </c>
      <c r="F62" s="1853"/>
      <c r="G62" s="1388"/>
      <c r="H62" s="1387"/>
      <c r="I62" s="502"/>
    </row>
    <row r="63" spans="1:9" ht="15" customHeight="1" x14ac:dyDescent="0.35">
      <c r="A63" s="557"/>
      <c r="B63" s="209"/>
      <c r="C63" s="561"/>
      <c r="D63" s="1116">
        <v>41</v>
      </c>
      <c r="E63" s="384" t="s">
        <v>1511</v>
      </c>
      <c r="F63" s="1853"/>
      <c r="G63" s="1388"/>
      <c r="H63" s="1387"/>
      <c r="I63" s="502"/>
    </row>
    <row r="64" spans="1:9" ht="25" x14ac:dyDescent="0.35">
      <c r="A64" s="557"/>
      <c r="B64" s="209"/>
      <c r="C64" s="561"/>
      <c r="D64" s="1116">
        <v>42</v>
      </c>
      <c r="E64" s="384" t="s">
        <v>1777</v>
      </c>
      <c r="F64" s="1853"/>
      <c r="G64" s="1388"/>
      <c r="H64" s="1387"/>
      <c r="I64" s="502"/>
    </row>
    <row r="65" spans="1:9" ht="15" customHeight="1" x14ac:dyDescent="0.35">
      <c r="A65" s="557"/>
      <c r="B65" s="209"/>
      <c r="C65" s="561"/>
      <c r="D65" s="1116">
        <v>43</v>
      </c>
      <c r="E65" s="384" t="s">
        <v>1512</v>
      </c>
      <c r="F65" s="1853"/>
      <c r="G65" s="1388"/>
      <c r="H65" s="1387"/>
      <c r="I65" s="502"/>
    </row>
    <row r="66" spans="1:9" ht="15" customHeight="1" x14ac:dyDescent="0.35">
      <c r="A66" s="557"/>
      <c r="B66" s="209"/>
      <c r="C66" s="561"/>
      <c r="D66" s="1116">
        <v>44</v>
      </c>
      <c r="E66" s="384" t="s">
        <v>1513</v>
      </c>
      <c r="F66" s="1853"/>
      <c r="G66" s="1388"/>
      <c r="H66" s="1387"/>
      <c r="I66" s="502"/>
    </row>
    <row r="67" spans="1:9" ht="15" customHeight="1" x14ac:dyDescent="0.35">
      <c r="A67" s="557"/>
      <c r="B67" s="209"/>
      <c r="C67" s="561"/>
      <c r="D67" s="1116">
        <v>45</v>
      </c>
      <c r="E67" s="384" t="s">
        <v>1514</v>
      </c>
      <c r="F67" s="632">
        <f>'Form 1'!N68</f>
        <v>0</v>
      </c>
      <c r="G67" s="1388"/>
      <c r="H67" s="1387"/>
      <c r="I67" s="502"/>
    </row>
    <row r="68" spans="1:9" ht="15" customHeight="1" x14ac:dyDescent="0.35">
      <c r="A68" s="557"/>
      <c r="B68" s="209"/>
      <c r="C68" s="561"/>
      <c r="D68" s="1117"/>
      <c r="E68" s="381"/>
      <c r="F68" s="383"/>
      <c r="G68" s="1388"/>
      <c r="H68" s="559"/>
      <c r="I68" s="502"/>
    </row>
    <row r="69" spans="1:9" ht="15" customHeight="1" x14ac:dyDescent="0.35">
      <c r="A69" s="557"/>
      <c r="B69" s="209"/>
      <c r="C69" s="561"/>
      <c r="D69" s="1114">
        <v>46</v>
      </c>
      <c r="E69" s="563" t="s">
        <v>1515</v>
      </c>
      <c r="F69" s="632">
        <f>SUM(F62:F67)</f>
        <v>0</v>
      </c>
      <c r="G69" s="565"/>
      <c r="H69" s="566"/>
      <c r="I69" s="502"/>
    </row>
    <row r="70" spans="1:9" ht="15" customHeight="1" x14ac:dyDescent="0.35">
      <c r="A70" s="557"/>
      <c r="B70" s="209"/>
      <c r="C70" s="561"/>
      <c r="D70" s="1117"/>
      <c r="E70" s="381"/>
      <c r="F70" s="383"/>
      <c r="G70" s="1388"/>
      <c r="H70" s="559"/>
      <c r="I70" s="502"/>
    </row>
    <row r="71" spans="1:9" ht="15" customHeight="1" x14ac:dyDescent="0.35">
      <c r="A71" s="557"/>
      <c r="B71" s="209"/>
      <c r="C71" s="561"/>
      <c r="D71" s="1117">
        <v>47</v>
      </c>
      <c r="E71" s="563" t="s">
        <v>1484</v>
      </c>
      <c r="F71" s="564"/>
      <c r="G71" s="565"/>
      <c r="H71" s="566"/>
      <c r="I71" s="502"/>
    </row>
    <row r="72" spans="1:9" ht="15" customHeight="1" x14ac:dyDescent="0.35">
      <c r="A72" s="557"/>
      <c r="B72" s="209"/>
      <c r="C72" s="561"/>
      <c r="D72" s="1116">
        <v>48</v>
      </c>
      <c r="E72" s="384" t="s">
        <v>1516</v>
      </c>
      <c r="F72" s="383"/>
      <c r="G72" s="1853"/>
      <c r="H72" s="1387"/>
      <c r="I72" s="502"/>
    </row>
    <row r="73" spans="1:9" ht="15" customHeight="1" x14ac:dyDescent="0.35">
      <c r="A73" s="557"/>
      <c r="B73" s="209"/>
      <c r="C73" s="561"/>
      <c r="D73" s="1116">
        <v>49</v>
      </c>
      <c r="E73" s="384" t="s">
        <v>1517</v>
      </c>
      <c r="F73" s="383"/>
      <c r="G73" s="1853"/>
      <c r="H73" s="1387"/>
      <c r="I73" s="502"/>
    </row>
    <row r="74" spans="1:9" ht="37.5" x14ac:dyDescent="0.35">
      <c r="A74" s="557"/>
      <c r="B74" s="209"/>
      <c r="C74" s="561"/>
      <c r="D74" s="1116">
        <v>50</v>
      </c>
      <c r="E74" s="384" t="s">
        <v>1518</v>
      </c>
      <c r="F74" s="383"/>
      <c r="G74" s="1853"/>
      <c r="H74" s="1387"/>
      <c r="I74" s="502"/>
    </row>
    <row r="75" spans="1:9" ht="37.5" x14ac:dyDescent="0.35">
      <c r="A75" s="557"/>
      <c r="B75" s="209"/>
      <c r="C75" s="561"/>
      <c r="D75" s="1116">
        <v>51</v>
      </c>
      <c r="E75" s="384" t="s">
        <v>1778</v>
      </c>
      <c r="F75" s="383"/>
      <c r="G75" s="1853"/>
      <c r="H75" s="1387"/>
      <c r="I75" s="502"/>
    </row>
    <row r="76" spans="1:9" ht="25" x14ac:dyDescent="0.35">
      <c r="A76" s="557"/>
      <c r="B76" s="209"/>
      <c r="C76" s="561"/>
      <c r="D76" s="1116">
        <v>52</v>
      </c>
      <c r="E76" s="384" t="s">
        <v>1519</v>
      </c>
      <c r="F76" s="383"/>
      <c r="G76" s="1120">
        <f>IF((1.25%*CapSum!H24)&lt;F67,F67-(1.25%*CapSum!H24),0)</f>
        <v>0</v>
      </c>
      <c r="H76" s="1387"/>
      <c r="I76" s="502"/>
    </row>
    <row r="77" spans="1:9" ht="15" customHeight="1" x14ac:dyDescent="0.35">
      <c r="A77" s="557"/>
      <c r="B77" s="209"/>
      <c r="C77" s="561"/>
      <c r="D77" s="1116">
        <v>53</v>
      </c>
      <c r="E77" s="384" t="s">
        <v>1779</v>
      </c>
      <c r="F77" s="383"/>
      <c r="G77" s="1853"/>
      <c r="H77" s="1387"/>
      <c r="I77" s="502"/>
    </row>
    <row r="78" spans="1:9" ht="15" customHeight="1" x14ac:dyDescent="0.35">
      <c r="A78" s="557"/>
      <c r="B78" s="209"/>
      <c r="C78" s="561"/>
      <c r="D78" s="1118"/>
      <c r="E78" s="381"/>
      <c r="F78" s="383"/>
      <c r="G78" s="1388"/>
      <c r="H78" s="559"/>
      <c r="I78" s="502"/>
    </row>
    <row r="79" spans="1:9" ht="15" customHeight="1" x14ac:dyDescent="0.35">
      <c r="A79" s="557"/>
      <c r="B79" s="209"/>
      <c r="C79" s="561"/>
      <c r="D79" s="1114">
        <v>54</v>
      </c>
      <c r="E79" s="563" t="s">
        <v>1520</v>
      </c>
      <c r="F79" s="564"/>
      <c r="G79" s="565"/>
      <c r="H79" s="632">
        <f>F69-SUM(G72:G77)</f>
        <v>0</v>
      </c>
      <c r="I79" s="502"/>
    </row>
    <row r="80" spans="1:9" ht="15" customHeight="1" x14ac:dyDescent="0.35">
      <c r="A80" s="557"/>
      <c r="B80" s="209"/>
      <c r="C80" s="561"/>
      <c r="D80" s="1114"/>
      <c r="E80" s="381"/>
      <c r="F80" s="383"/>
      <c r="G80" s="1388"/>
      <c r="H80" s="559"/>
      <c r="I80" s="502"/>
    </row>
    <row r="81" spans="1:9" ht="15" customHeight="1" x14ac:dyDescent="0.35">
      <c r="A81" s="557"/>
      <c r="B81" s="209"/>
      <c r="C81" s="561"/>
      <c r="D81" s="1119">
        <v>55</v>
      </c>
      <c r="E81" s="567" t="s">
        <v>2008</v>
      </c>
      <c r="F81" s="568"/>
      <c r="G81" s="569"/>
      <c r="H81" s="632">
        <f>H58+H79</f>
        <v>12209</v>
      </c>
      <c r="I81" s="502"/>
    </row>
    <row r="82" spans="1:9" ht="15" customHeight="1" thickBot="1" x14ac:dyDescent="0.4">
      <c r="A82" s="558"/>
      <c r="B82" s="562"/>
      <c r="C82" s="385"/>
      <c r="D82" s="386"/>
      <c r="E82" s="387"/>
      <c r="F82" s="388"/>
      <c r="G82" s="386"/>
      <c r="H82" s="389"/>
      <c r="I82" s="504"/>
    </row>
  </sheetData>
  <sheetProtection algorithmName="SHA-512" hashValue="p/nb0ZW5y/UQdtS03hkfu2v6Xvlh7XrpdEnI5Z0VRje26cASUUHAqeVr1b0a+BVeX+NzW0+hdtUk0//RHTjqNg==" saltValue="XG3XYyTHGBQbRwcmFNIZkg==" spinCount="100000" sheet="1" objects="1" scenarios="1"/>
  <mergeCells count="2">
    <mergeCell ref="F8:H8"/>
    <mergeCell ref="D6:H7"/>
  </mergeCells>
  <pageMargins left="0.7" right="0.7" top="1" bottom="1" header="0.3" footer="0.3"/>
  <pageSetup paperSize="5" scale="61" fitToHeight="0" orientation="portrait" r:id="rId1"/>
  <headerFooter>
    <oddFooter>&amp;C&amp;1#&amp;"Calibri"&amp;10&amp;K000000I n t e r n a l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37"/>
  <sheetViews>
    <sheetView showGridLines="0" topLeftCell="C4" zoomScale="90" zoomScaleNormal="90" workbookViewId="0">
      <selection activeCell="F10" sqref="F10"/>
    </sheetView>
  </sheetViews>
  <sheetFormatPr defaultRowHeight="14.5" x14ac:dyDescent="0.35"/>
  <cols>
    <col min="1" max="1" width="2.81640625" hidden="1" customWidth="1" collapsed="1"/>
    <col min="2" max="2" width="0" hidden="1" customWidth="1" collapsed="1"/>
    <col min="3" max="3" width="3.1796875" style="380" customWidth="1" collapsed="1"/>
    <col min="4" max="4" width="6.54296875" style="1973" customWidth="1" collapsed="1"/>
    <col min="5" max="5" width="92.453125" style="380" customWidth="1" collapsed="1"/>
    <col min="6" max="8" width="15.81640625" style="380" customWidth="1" collapsed="1"/>
    <col min="9" max="9" width="2.81640625" customWidth="1" collapsed="1"/>
  </cols>
  <sheetData>
    <row r="1" spans="1:9" ht="15" hidden="1" customHeight="1" x14ac:dyDescent="0.35">
      <c r="I1" s="119"/>
    </row>
    <row r="2" spans="1:9" ht="15" hidden="1" customHeight="1" x14ac:dyDescent="0.35">
      <c r="I2" s="119"/>
    </row>
    <row r="3" spans="1:9" ht="15" hidden="1" customHeight="1" thickBot="1" x14ac:dyDescent="0.4">
      <c r="I3" s="524"/>
    </row>
    <row r="4" spans="1:9" ht="15" customHeight="1" thickBot="1" x14ac:dyDescent="0.4">
      <c r="I4" s="524"/>
    </row>
    <row r="5" spans="1:9" ht="15" customHeight="1" x14ac:dyDescent="0.35">
      <c r="A5" s="556"/>
      <c r="B5" s="560"/>
      <c r="C5" s="554"/>
      <c r="D5" s="1974"/>
      <c r="E5" s="555"/>
      <c r="F5" s="555"/>
      <c r="G5" s="555"/>
      <c r="H5" s="555"/>
      <c r="I5" s="198"/>
    </row>
    <row r="6" spans="1:9" ht="15" customHeight="1" x14ac:dyDescent="0.35">
      <c r="A6" s="557"/>
      <c r="B6" s="209"/>
      <c r="C6" s="561"/>
      <c r="D6" s="2424" t="s">
        <v>2806</v>
      </c>
      <c r="E6" s="2424"/>
      <c r="F6" s="2424"/>
      <c r="G6" s="2424"/>
      <c r="H6" s="2424"/>
      <c r="I6" s="502"/>
    </row>
    <row r="7" spans="1:9" ht="15" customHeight="1" x14ac:dyDescent="0.35">
      <c r="A7" s="557"/>
      <c r="B7" s="209"/>
      <c r="C7" s="561"/>
      <c r="D7" s="2425"/>
      <c r="E7" s="2425"/>
      <c r="F7" s="2425"/>
      <c r="G7" s="2425"/>
      <c r="H7" s="2425"/>
      <c r="I7" s="502"/>
    </row>
    <row r="8" spans="1:9" ht="15" customHeight="1" x14ac:dyDescent="0.35">
      <c r="A8" s="557"/>
      <c r="B8" s="209"/>
      <c r="C8" s="561"/>
      <c r="D8" s="1975"/>
      <c r="E8" s="1111"/>
      <c r="F8" s="2422" t="s">
        <v>1103</v>
      </c>
      <c r="G8" s="2422"/>
      <c r="H8" s="2423"/>
      <c r="I8" s="502"/>
    </row>
    <row r="9" spans="1:9" ht="15" customHeight="1" x14ac:dyDescent="0.35">
      <c r="A9" s="557"/>
      <c r="B9" s="209"/>
      <c r="C9" s="561"/>
      <c r="D9" s="1976"/>
      <c r="E9" s="563" t="s">
        <v>2766</v>
      </c>
      <c r="F9" s="563"/>
      <c r="G9" s="563"/>
      <c r="H9" s="573"/>
      <c r="I9" s="502"/>
    </row>
    <row r="10" spans="1:9" ht="26" x14ac:dyDescent="0.35">
      <c r="A10" s="557"/>
      <c r="B10" s="209"/>
      <c r="C10" s="561"/>
      <c r="D10" s="1977">
        <v>1.1000000000000001</v>
      </c>
      <c r="E10" s="381" t="s">
        <v>1479</v>
      </c>
      <c r="F10" s="1852"/>
      <c r="G10" s="1386"/>
      <c r="H10" s="1387"/>
      <c r="I10" s="502"/>
    </row>
    <row r="11" spans="1:9" ht="15" customHeight="1" x14ac:dyDescent="0.35">
      <c r="A11" s="557"/>
      <c r="B11" s="209"/>
      <c r="C11" s="561"/>
      <c r="D11" s="1978">
        <v>1.2</v>
      </c>
      <c r="E11" s="1965" t="s">
        <v>2769</v>
      </c>
      <c r="F11" s="1852"/>
      <c r="G11" s="1386"/>
      <c r="H11" s="1387"/>
      <c r="I11" s="502"/>
    </row>
    <row r="12" spans="1:9" ht="15" customHeight="1" x14ac:dyDescent="0.35">
      <c r="A12" s="557"/>
      <c r="B12" s="209"/>
      <c r="C12" s="561"/>
      <c r="D12" s="1978">
        <v>1.3</v>
      </c>
      <c r="E12" s="1965" t="s">
        <v>2705</v>
      </c>
      <c r="F12" s="1852"/>
      <c r="G12" s="1386"/>
      <c r="H12" s="1387"/>
      <c r="I12" s="502"/>
    </row>
    <row r="13" spans="1:9" ht="15" customHeight="1" x14ac:dyDescent="0.35">
      <c r="A13" s="557"/>
      <c r="B13" s="209"/>
      <c r="C13" s="561"/>
      <c r="D13" s="1978">
        <v>1.4</v>
      </c>
      <c r="E13" s="1965" t="s">
        <v>2765</v>
      </c>
      <c r="F13" s="1852"/>
      <c r="G13" s="1386"/>
      <c r="H13" s="1387"/>
      <c r="I13" s="502"/>
    </row>
    <row r="14" spans="1:9" ht="15" customHeight="1" x14ac:dyDescent="0.35">
      <c r="A14" s="557"/>
      <c r="B14" s="209"/>
      <c r="C14" s="561"/>
      <c r="D14" s="1978" t="s">
        <v>2767</v>
      </c>
      <c r="E14" s="381" t="s">
        <v>2500</v>
      </c>
      <c r="F14" s="1390">
        <f>'Form 1'!N70</f>
        <v>0</v>
      </c>
      <c r="G14" s="1386"/>
      <c r="H14" s="1387"/>
      <c r="I14" s="502"/>
    </row>
    <row r="15" spans="1:9" ht="15" customHeight="1" x14ac:dyDescent="0.35">
      <c r="A15" s="557"/>
      <c r="B15" s="209"/>
      <c r="C15" s="561"/>
      <c r="D15" s="1978" t="s">
        <v>2768</v>
      </c>
      <c r="E15" s="381" t="s">
        <v>2704</v>
      </c>
      <c r="F15" s="1852"/>
      <c r="G15" s="1386"/>
      <c r="H15" s="1387"/>
      <c r="I15" s="502"/>
    </row>
    <row r="16" spans="1:9" ht="15" customHeight="1" x14ac:dyDescent="0.35">
      <c r="A16" s="557"/>
      <c r="B16" s="209"/>
      <c r="C16" s="561"/>
      <c r="D16" s="1978">
        <v>1.6</v>
      </c>
      <c r="E16" s="381" t="s">
        <v>2502</v>
      </c>
      <c r="F16" s="1390">
        <f>SUM(F14:F15)</f>
        <v>0</v>
      </c>
      <c r="G16" s="1386"/>
      <c r="H16" s="1387"/>
      <c r="I16" s="502"/>
    </row>
    <row r="17" spans="1:9" ht="15" customHeight="1" x14ac:dyDescent="0.35">
      <c r="A17" s="557"/>
      <c r="B17" s="209"/>
      <c r="C17" s="561"/>
      <c r="D17" s="1978"/>
      <c r="E17" s="381"/>
      <c r="F17" s="383"/>
      <c r="G17" s="1388"/>
      <c r="H17" s="559"/>
      <c r="I17" s="502"/>
    </row>
    <row r="18" spans="1:9" ht="15" customHeight="1" x14ac:dyDescent="0.35">
      <c r="A18" s="557"/>
      <c r="B18" s="209"/>
      <c r="C18" s="561"/>
      <c r="D18" s="1978">
        <v>1.7</v>
      </c>
      <c r="E18" s="563" t="s">
        <v>2771</v>
      </c>
      <c r="F18" s="632">
        <f>SUM(F10:F13,F16)</f>
        <v>0</v>
      </c>
      <c r="G18" s="565"/>
      <c r="H18" s="566"/>
      <c r="I18" s="502"/>
    </row>
    <row r="19" spans="1:9" ht="15" customHeight="1" x14ac:dyDescent="0.35">
      <c r="A19" s="557"/>
      <c r="B19" s="209"/>
      <c r="C19" s="561"/>
      <c r="D19" s="1979"/>
      <c r="E19" s="381"/>
      <c r="F19" s="383"/>
      <c r="G19" s="1388"/>
      <c r="H19" s="559"/>
      <c r="I19" s="502"/>
    </row>
    <row r="20" spans="1:9" ht="15" customHeight="1" x14ac:dyDescent="0.35">
      <c r="A20" s="557"/>
      <c r="B20" s="209"/>
      <c r="C20" s="561"/>
      <c r="D20" s="1979"/>
      <c r="E20" s="563" t="s">
        <v>1484</v>
      </c>
      <c r="F20" s="564"/>
      <c r="G20" s="565"/>
      <c r="H20" s="566"/>
      <c r="I20" s="502"/>
    </row>
    <row r="21" spans="1:9" ht="15" customHeight="1" x14ac:dyDescent="0.35">
      <c r="A21" s="557"/>
      <c r="B21" s="209"/>
      <c r="C21" s="561"/>
      <c r="D21" s="1977">
        <v>1.8</v>
      </c>
      <c r="E21" s="384" t="s">
        <v>1485</v>
      </c>
      <c r="F21" s="381"/>
      <c r="G21" s="1853"/>
      <c r="H21" s="1387"/>
      <c r="I21" s="502"/>
    </row>
    <row r="22" spans="1:9" ht="15" customHeight="1" x14ac:dyDescent="0.35">
      <c r="A22" s="557"/>
      <c r="B22" s="209"/>
      <c r="C22" s="561"/>
      <c r="D22" s="1977">
        <v>1.9</v>
      </c>
      <c r="E22" s="384" t="s">
        <v>1486</v>
      </c>
      <c r="F22" s="381"/>
      <c r="G22" s="1853"/>
      <c r="H22" s="1387"/>
      <c r="I22" s="502"/>
    </row>
    <row r="23" spans="1:9" ht="15" customHeight="1" x14ac:dyDescent="0.35">
      <c r="A23" s="557"/>
      <c r="B23" s="209"/>
      <c r="C23" s="561"/>
      <c r="D23" s="1981">
        <v>1.1000000000000001</v>
      </c>
      <c r="E23" s="384" t="s">
        <v>1487</v>
      </c>
      <c r="F23" s="381"/>
      <c r="G23" s="1853"/>
      <c r="H23" s="1387"/>
      <c r="I23" s="502"/>
    </row>
    <row r="24" spans="1:9" ht="25" x14ac:dyDescent="0.35">
      <c r="A24" s="557"/>
      <c r="B24" s="209"/>
      <c r="C24" s="561"/>
      <c r="D24" s="1977">
        <v>1.1100000000000001</v>
      </c>
      <c r="E24" s="384" t="s">
        <v>1488</v>
      </c>
      <c r="F24" s="381"/>
      <c r="G24" s="1853"/>
      <c r="H24" s="1387"/>
      <c r="I24" s="502"/>
    </row>
    <row r="25" spans="1:9" ht="15" customHeight="1" x14ac:dyDescent="0.35">
      <c r="A25" s="557"/>
      <c r="B25" s="209"/>
      <c r="C25" s="561"/>
      <c r="D25" s="1977">
        <v>1.1200000000000001</v>
      </c>
      <c r="E25" s="384" t="s">
        <v>1489</v>
      </c>
      <c r="F25" s="381"/>
      <c r="G25" s="1853"/>
      <c r="H25" s="1387"/>
      <c r="I25" s="502"/>
    </row>
    <row r="26" spans="1:9" s="208" customFormat="1" ht="15" customHeight="1" x14ac:dyDescent="0.35">
      <c r="A26" s="1966"/>
      <c r="B26" s="1967"/>
      <c r="C26" s="1968"/>
      <c r="D26" s="1977">
        <v>1.1299999999999999</v>
      </c>
      <c r="E26" s="11" t="s">
        <v>2703</v>
      </c>
      <c r="F26" s="1965"/>
      <c r="G26" s="1970"/>
      <c r="H26" s="1971"/>
      <c r="I26" s="1972"/>
    </row>
    <row r="27" spans="1:9" ht="15" customHeight="1" x14ac:dyDescent="0.35">
      <c r="A27" s="557"/>
      <c r="B27" s="209"/>
      <c r="C27" s="561"/>
      <c r="D27" s="1977">
        <v>1.1399999999999999</v>
      </c>
      <c r="E27" s="384" t="s">
        <v>2702</v>
      </c>
      <c r="F27" s="381"/>
      <c r="G27" s="1853"/>
      <c r="H27" s="1387"/>
      <c r="I27" s="502"/>
    </row>
    <row r="28" spans="1:9" ht="15" customHeight="1" x14ac:dyDescent="0.35">
      <c r="A28" s="557"/>
      <c r="B28" s="209"/>
      <c r="C28" s="561"/>
      <c r="D28" s="1977">
        <v>1.1499999999999999</v>
      </c>
      <c r="E28" s="384" t="s">
        <v>1492</v>
      </c>
      <c r="F28" s="381"/>
      <c r="G28" s="1853"/>
      <c r="H28" s="1387"/>
      <c r="I28" s="502"/>
    </row>
    <row r="29" spans="1:9" ht="15" customHeight="1" x14ac:dyDescent="0.35">
      <c r="A29" s="557"/>
      <c r="B29" s="209"/>
      <c r="C29" s="561"/>
      <c r="D29" s="1977">
        <v>1.1599999999999999</v>
      </c>
      <c r="E29" s="384" t="s">
        <v>1493</v>
      </c>
      <c r="F29" s="381"/>
      <c r="G29" s="1853"/>
      <c r="H29" s="1387"/>
      <c r="I29" s="502"/>
    </row>
    <row r="30" spans="1:9" ht="37.5" x14ac:dyDescent="0.35">
      <c r="A30" s="557"/>
      <c r="B30" s="209"/>
      <c r="C30" s="561"/>
      <c r="D30" s="1977">
        <v>1.17</v>
      </c>
      <c r="E30" s="384" t="s">
        <v>2701</v>
      </c>
      <c r="F30" s="381"/>
      <c r="G30" s="1853"/>
      <c r="H30" s="1387"/>
      <c r="I30" s="502"/>
    </row>
    <row r="31" spans="1:9" ht="37.5" x14ac:dyDescent="0.35">
      <c r="A31" s="557"/>
      <c r="B31" s="209"/>
      <c r="C31" s="561"/>
      <c r="D31" s="1977">
        <v>1.18</v>
      </c>
      <c r="E31" s="384" t="s">
        <v>2700</v>
      </c>
      <c r="F31" s="381"/>
      <c r="G31" s="1853"/>
      <c r="H31" s="1387"/>
      <c r="I31" s="502"/>
    </row>
    <row r="32" spans="1:9" x14ac:dyDescent="0.35">
      <c r="A32" s="557"/>
      <c r="B32" s="209"/>
      <c r="C32" s="561"/>
      <c r="D32" s="1977">
        <v>1.19</v>
      </c>
      <c r="E32" s="384" t="s">
        <v>2699</v>
      </c>
      <c r="F32" s="381"/>
      <c r="G32" s="1853"/>
      <c r="H32" s="1387"/>
      <c r="I32" s="502"/>
    </row>
    <row r="33" spans="1:9" ht="15" customHeight="1" x14ac:dyDescent="0.35">
      <c r="A33" s="557"/>
      <c r="B33" s="209"/>
      <c r="C33" s="561"/>
      <c r="D33" s="1981">
        <v>1.2</v>
      </c>
      <c r="E33" s="384" t="s">
        <v>1774</v>
      </c>
      <c r="F33" s="381"/>
      <c r="G33" s="1853"/>
      <c r="H33" s="1387"/>
      <c r="I33" s="502"/>
    </row>
    <row r="34" spans="1:9" s="208" customFormat="1" ht="15" customHeight="1" x14ac:dyDescent="0.35">
      <c r="A34" s="1966"/>
      <c r="B34" s="1967"/>
      <c r="C34" s="1968"/>
      <c r="D34" s="1977">
        <v>1.21</v>
      </c>
      <c r="E34" s="9" t="s">
        <v>2698</v>
      </c>
      <c r="F34" s="1969"/>
      <c r="G34" s="1982">
        <f>SUM(G21:G33)</f>
        <v>0</v>
      </c>
      <c r="H34" s="1971"/>
      <c r="I34" s="1972"/>
    </row>
    <row r="35" spans="1:9" ht="15" customHeight="1" x14ac:dyDescent="0.35">
      <c r="A35" s="557"/>
      <c r="B35" s="209"/>
      <c r="C35" s="561"/>
      <c r="D35" s="1979"/>
      <c r="E35" s="381"/>
      <c r="F35" s="383"/>
      <c r="G35" s="1388"/>
      <c r="H35" s="559"/>
      <c r="I35" s="502"/>
    </row>
    <row r="36" spans="1:9" ht="15" customHeight="1" x14ac:dyDescent="0.35">
      <c r="A36" s="557"/>
      <c r="B36" s="209"/>
      <c r="C36" s="561"/>
      <c r="D36" s="1978">
        <v>1.22</v>
      </c>
      <c r="E36" s="1950" t="s">
        <v>2770</v>
      </c>
      <c r="F36" s="571"/>
      <c r="G36" s="572"/>
      <c r="H36" s="632">
        <f>F18-G34</f>
        <v>0</v>
      </c>
      <c r="I36" s="502"/>
    </row>
    <row r="37" spans="1:9" ht="15" customHeight="1" thickBot="1" x14ac:dyDescent="0.4">
      <c r="A37" s="558"/>
      <c r="B37" s="562"/>
      <c r="C37" s="385"/>
      <c r="D37" s="1980"/>
      <c r="E37" s="387"/>
      <c r="F37" s="388"/>
      <c r="G37" s="386"/>
      <c r="H37" s="389"/>
      <c r="I37" s="504"/>
    </row>
  </sheetData>
  <sheetProtection algorithmName="SHA-512" hashValue="DfKcridivm87/KXha+oUflIHkztQWpKFybDL5tjW2kOMKKDc/pQNEEuTjgZeAZzleXxEezVXt2zBObwXWi4awg==" saltValue="+YZ7EVkpsZDkN6pRykFzUA==" spinCount="100000" sheet="1" objects="1" scenarios="1"/>
  <mergeCells count="2">
    <mergeCell ref="F8:H8"/>
    <mergeCell ref="D6:H7"/>
  </mergeCells>
  <pageMargins left="0.7" right="0.7" top="1" bottom="1" header="0.3" footer="0.3"/>
  <pageSetup paperSize="5" scale="60" fitToHeight="0" orientation="portrait" r:id="rId1"/>
  <headerFooter>
    <oddFooter>&amp;C&amp;1#&amp;"Calibri"&amp;10&amp;K000000I n t e r n a l</oddFooter>
  </headerFooter>
  <ignoredErrors>
    <ignoredError sqref="G34"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61"/>
  <sheetViews>
    <sheetView showGridLines="0" topLeftCell="C8" workbookViewId="0">
      <selection activeCell="H18" sqref="H18"/>
    </sheetView>
  </sheetViews>
  <sheetFormatPr defaultRowHeight="14.5" x14ac:dyDescent="0.35"/>
  <cols>
    <col min="1" max="2" width="0" hidden="1" customWidth="1" collapsed="1"/>
    <col min="3" max="3" width="2.54296875" customWidth="1" collapsed="1"/>
    <col min="4" max="4" width="50.81640625" customWidth="1" collapsed="1"/>
    <col min="6" max="8" width="15.81640625" customWidth="1" collapsed="1"/>
    <col min="9" max="9" width="2.81640625" customWidth="1" collapsed="1"/>
  </cols>
  <sheetData>
    <row r="1" spans="3:9" hidden="1" x14ac:dyDescent="0.35"/>
    <row r="2" spans="3:9" hidden="1" x14ac:dyDescent="0.35"/>
    <row r="3" spans="3:9" hidden="1" x14ac:dyDescent="0.35"/>
    <row r="4" spans="3:9" ht="15" hidden="1" thickBot="1" x14ac:dyDescent="0.4"/>
    <row r="5" spans="3:9" ht="15" customHeight="1" x14ac:dyDescent="0.35">
      <c r="C5" s="526"/>
      <c r="D5" s="69"/>
      <c r="E5" s="69"/>
      <c r="F5" s="69"/>
      <c r="G5" s="69"/>
      <c r="H5" s="69"/>
      <c r="I5" s="70"/>
    </row>
    <row r="6" spans="3:9" ht="15" customHeight="1" x14ac:dyDescent="0.35">
      <c r="C6" s="528"/>
      <c r="D6" s="2426" t="s">
        <v>2062</v>
      </c>
      <c r="E6" s="2426"/>
      <c r="F6" s="2426"/>
      <c r="G6" s="2426"/>
      <c r="H6" s="2426"/>
      <c r="I6" s="1391"/>
    </row>
    <row r="7" spans="3:9" ht="15" customHeight="1" x14ac:dyDescent="0.35">
      <c r="C7" s="528"/>
      <c r="D7" s="2426"/>
      <c r="E7" s="2426"/>
      <c r="F7" s="2426"/>
      <c r="G7" s="2426"/>
      <c r="H7" s="2426"/>
      <c r="I7" s="1391"/>
    </row>
    <row r="8" spans="3:9" ht="15" customHeight="1" x14ac:dyDescent="0.35">
      <c r="C8" s="528"/>
      <c r="D8" s="1392"/>
      <c r="E8" s="1392"/>
      <c r="F8" s="1392"/>
      <c r="G8" s="1392"/>
      <c r="H8" s="1393" t="s">
        <v>1103</v>
      </c>
      <c r="I8" s="1394"/>
    </row>
    <row r="9" spans="3:9" ht="15" hidden="1" customHeight="1" x14ac:dyDescent="0.35">
      <c r="C9" s="528"/>
      <c r="D9" s="1395"/>
      <c r="E9" s="1392"/>
      <c r="F9" s="1392"/>
      <c r="G9" s="1392"/>
      <c r="H9" s="1396"/>
      <c r="I9" s="1391"/>
    </row>
    <row r="10" spans="3:9" ht="15" customHeight="1" x14ac:dyDescent="0.35">
      <c r="C10" s="528"/>
      <c r="D10" s="1397" t="s">
        <v>2063</v>
      </c>
      <c r="E10" s="1398"/>
      <c r="F10" s="1398"/>
      <c r="G10" s="1398"/>
      <c r="H10" s="1399"/>
      <c r="I10" s="1391"/>
    </row>
    <row r="11" spans="3:9" ht="15" hidden="1" customHeight="1" x14ac:dyDescent="0.35">
      <c r="C11" s="528"/>
      <c r="D11" s="1400"/>
      <c r="E11" s="1401"/>
      <c r="F11" s="1400"/>
      <c r="G11" s="1400"/>
      <c r="H11" s="1400"/>
      <c r="I11" s="1391"/>
    </row>
    <row r="12" spans="3:9" ht="15" customHeight="1" x14ac:dyDescent="0.35">
      <c r="C12" s="528"/>
      <c r="D12" s="1400" t="s">
        <v>2064</v>
      </c>
      <c r="E12" s="1401"/>
      <c r="F12" s="1400"/>
      <c r="G12" s="1400"/>
      <c r="H12" s="1402">
        <f>'Capital Composition'!H36</f>
        <v>12209</v>
      </c>
      <c r="I12" s="1391"/>
    </row>
    <row r="13" spans="3:9" ht="15" customHeight="1" x14ac:dyDescent="0.35">
      <c r="C13" s="528"/>
      <c r="D13" s="1400" t="s">
        <v>2065</v>
      </c>
      <c r="E13" s="1401"/>
      <c r="F13" s="1400"/>
      <c r="G13" s="1400"/>
      <c r="H13" s="1402">
        <f>'Capital Composition'!H56</f>
        <v>0</v>
      </c>
      <c r="I13" s="1391"/>
    </row>
    <row r="14" spans="3:9" ht="15" customHeight="1" x14ac:dyDescent="0.35">
      <c r="C14" s="528"/>
      <c r="D14" s="1400" t="s">
        <v>2066</v>
      </c>
      <c r="E14" s="1401"/>
      <c r="F14" s="1400"/>
      <c r="G14" s="1400"/>
      <c r="H14" s="1402">
        <f>SUM(H12:H13)</f>
        <v>12209</v>
      </c>
      <c r="I14" s="1403"/>
    </row>
    <row r="15" spans="3:9" ht="15" customHeight="1" x14ac:dyDescent="0.35">
      <c r="C15" s="528"/>
      <c r="D15" s="1400"/>
      <c r="E15" s="1401"/>
      <c r="F15" s="1400"/>
      <c r="G15" s="1400"/>
      <c r="H15" s="1400"/>
      <c r="I15" s="1391"/>
    </row>
    <row r="16" spans="3:9" ht="15" customHeight="1" x14ac:dyDescent="0.35">
      <c r="C16" s="528"/>
      <c r="D16" s="1400" t="s">
        <v>2067</v>
      </c>
      <c r="E16" s="1401"/>
      <c r="F16" s="1400"/>
      <c r="G16" s="1400"/>
      <c r="H16" s="1402">
        <f>'Capital Composition'!H79</f>
        <v>0</v>
      </c>
      <c r="I16" s="1391"/>
    </row>
    <row r="17" spans="3:9" ht="15" customHeight="1" x14ac:dyDescent="0.35">
      <c r="C17" s="528"/>
      <c r="D17" s="1400"/>
      <c r="E17" s="1401"/>
      <c r="F17" s="1400"/>
      <c r="G17" s="1400"/>
      <c r="H17" s="1400"/>
      <c r="I17" s="1391"/>
    </row>
    <row r="18" spans="3:9" ht="15" customHeight="1" x14ac:dyDescent="0.35">
      <c r="C18" s="528"/>
      <c r="D18" s="1404" t="s">
        <v>1475</v>
      </c>
      <c r="E18" s="1398"/>
      <c r="F18" s="1405"/>
      <c r="G18" s="1405"/>
      <c r="H18" s="1406">
        <f>SUM(H14+H16)</f>
        <v>12209</v>
      </c>
      <c r="I18" s="1403"/>
    </row>
    <row r="19" spans="3:9" ht="15" customHeight="1" x14ac:dyDescent="0.35">
      <c r="C19" s="528"/>
      <c r="D19" s="1400"/>
      <c r="E19" s="1401"/>
      <c r="F19" s="1400"/>
      <c r="G19" s="1400"/>
      <c r="H19" s="1400"/>
      <c r="I19" s="1391"/>
    </row>
    <row r="20" spans="3:9" ht="15" customHeight="1" x14ac:dyDescent="0.35">
      <c r="C20" s="528"/>
      <c r="D20" s="1397" t="s">
        <v>2068</v>
      </c>
      <c r="E20" s="1398"/>
      <c r="F20" s="1398"/>
      <c r="G20" s="1398"/>
      <c r="H20" s="1399"/>
      <c r="I20" s="1391"/>
    </row>
    <row r="21" spans="3:9" ht="15" hidden="1" customHeight="1" x14ac:dyDescent="0.35">
      <c r="C21" s="528"/>
      <c r="D21" s="1400"/>
      <c r="E21" s="1401"/>
      <c r="F21" s="1400"/>
      <c r="G21" s="1400"/>
      <c r="H21" s="1400"/>
      <c r="I21" s="1391"/>
    </row>
    <row r="22" spans="3:9" ht="15" customHeight="1" x14ac:dyDescent="0.35">
      <c r="C22" s="528"/>
      <c r="D22" s="1721" t="s">
        <v>2069</v>
      </c>
      <c r="E22" s="1401"/>
      <c r="F22" s="1400"/>
      <c r="G22" s="1407"/>
      <c r="H22" s="1400"/>
      <c r="I22" s="1391"/>
    </row>
    <row r="23" spans="3:9" ht="15" customHeight="1" x14ac:dyDescent="0.35">
      <c r="C23" s="528"/>
      <c r="D23" s="1400" t="s">
        <v>1476</v>
      </c>
      <c r="E23" s="1401"/>
      <c r="F23" s="1737">
        <v>0.12</v>
      </c>
      <c r="G23" s="1408">
        <f>H24*F23</f>
        <v>12184.467839999999</v>
      </c>
      <c r="H23" s="1409"/>
      <c r="I23" s="1391"/>
    </row>
    <row r="24" spans="3:9" ht="15" customHeight="1" x14ac:dyDescent="0.35">
      <c r="C24" s="528"/>
      <c r="D24" s="1400" t="s">
        <v>2070</v>
      </c>
      <c r="E24" s="1401"/>
      <c r="F24" s="1409"/>
      <c r="G24" s="1409"/>
      <c r="H24" s="1410">
        <f>'OFF Balance Sheet (Non-Deriv)'!K114+'OFF Balance Sheet (Deriv)'!P91+'CR - ON Balance Sheet'!K272-H50</f>
        <v>101537.232</v>
      </c>
      <c r="I24" s="1391"/>
    </row>
    <row r="25" spans="3:9" ht="15" customHeight="1" x14ac:dyDescent="0.35">
      <c r="C25" s="528"/>
      <c r="D25" s="1400"/>
      <c r="E25" s="1401"/>
      <c r="F25" s="1400"/>
      <c r="G25" s="1400"/>
      <c r="H25" s="1400"/>
      <c r="I25" s="1391"/>
    </row>
    <row r="26" spans="3:9" ht="15" customHeight="1" x14ac:dyDescent="0.35">
      <c r="C26" s="528"/>
      <c r="D26" s="1397" t="s">
        <v>2071</v>
      </c>
      <c r="E26" s="1398"/>
      <c r="F26" s="1398"/>
      <c r="G26" s="1398"/>
      <c r="H26" s="1399"/>
      <c r="I26" s="1391"/>
    </row>
    <row r="27" spans="3:9" ht="15" hidden="1" customHeight="1" x14ac:dyDescent="0.35">
      <c r="C27" s="528"/>
      <c r="D27" s="1400"/>
      <c r="E27" s="1401"/>
      <c r="F27" s="1400"/>
      <c r="G27" s="1400"/>
      <c r="H27" s="1400"/>
      <c r="I27" s="1391"/>
    </row>
    <row r="28" spans="3:9" ht="15" customHeight="1" x14ac:dyDescent="0.35">
      <c r="C28" s="528"/>
      <c r="D28" s="1400" t="s">
        <v>2072</v>
      </c>
      <c r="E28" s="1401"/>
      <c r="F28" s="1400"/>
      <c r="G28" s="1411">
        <f>OpRisk!F15</f>
        <v>3564</v>
      </c>
      <c r="H28" s="1400"/>
      <c r="I28" s="1391"/>
    </row>
    <row r="29" spans="3:9" ht="15" customHeight="1" x14ac:dyDescent="0.35">
      <c r="C29" s="528"/>
      <c r="D29" s="1400" t="s">
        <v>2069</v>
      </c>
      <c r="E29" s="1401"/>
      <c r="F29" s="1400"/>
      <c r="G29" s="1411">
        <f>OpRisk!F47</f>
        <v>0</v>
      </c>
      <c r="H29" s="1400"/>
      <c r="I29" s="1391"/>
    </row>
    <row r="30" spans="3:9" ht="15" customHeight="1" x14ac:dyDescent="0.35">
      <c r="C30" s="528"/>
      <c r="D30" s="1404" t="s">
        <v>2073</v>
      </c>
      <c r="E30" s="1398"/>
      <c r="F30" s="1405"/>
      <c r="G30" s="1412">
        <f>SUM(G28:G29)</f>
        <v>3564</v>
      </c>
      <c r="H30" s="1405"/>
      <c r="I30" s="1391"/>
    </row>
    <row r="31" spans="3:9" ht="15" customHeight="1" x14ac:dyDescent="0.35">
      <c r="C31" s="528"/>
      <c r="D31" s="1400"/>
      <c r="E31" s="1401"/>
      <c r="F31" s="1400"/>
      <c r="G31" s="1413"/>
      <c r="H31" s="1400"/>
      <c r="I31" s="1391"/>
    </row>
    <row r="32" spans="3:9" ht="15" customHeight="1" x14ac:dyDescent="0.35">
      <c r="C32" s="528"/>
      <c r="D32" s="1400" t="s">
        <v>2074</v>
      </c>
      <c r="E32" s="1401"/>
      <c r="F32" s="1400"/>
      <c r="G32" s="1411">
        <v>12.5</v>
      </c>
      <c r="H32" s="1400"/>
      <c r="I32" s="1391"/>
    </row>
    <row r="33" spans="3:9" ht="15" customHeight="1" x14ac:dyDescent="0.35">
      <c r="C33" s="528"/>
      <c r="D33" s="1404" t="s">
        <v>2075</v>
      </c>
      <c r="E33" s="1398"/>
      <c r="F33" s="1405"/>
      <c r="G33" s="1405"/>
      <c r="H33" s="1412">
        <f>G30*G32</f>
        <v>44550</v>
      </c>
      <c r="I33" s="1403"/>
    </row>
    <row r="34" spans="3:9" ht="15" customHeight="1" x14ac:dyDescent="0.35">
      <c r="C34" s="528"/>
      <c r="D34" s="1400"/>
      <c r="E34" s="1401"/>
      <c r="F34" s="1400"/>
      <c r="G34" s="1400"/>
      <c r="H34" s="1400"/>
      <c r="I34" s="1391"/>
    </row>
    <row r="35" spans="3:9" ht="15" customHeight="1" x14ac:dyDescent="0.35">
      <c r="C35" s="528"/>
      <c r="D35" s="1397" t="s">
        <v>2076</v>
      </c>
      <c r="E35" s="1398"/>
      <c r="F35" s="1398"/>
      <c r="G35" s="1398"/>
      <c r="H35" s="1399"/>
      <c r="I35" s="1391"/>
    </row>
    <row r="36" spans="3:9" ht="15" hidden="1" customHeight="1" x14ac:dyDescent="0.35">
      <c r="C36" s="528"/>
      <c r="D36" s="1400"/>
      <c r="E36" s="1401"/>
      <c r="F36" s="1400"/>
      <c r="G36" s="1400"/>
      <c r="H36" s="1400"/>
      <c r="I36" s="1391"/>
    </row>
    <row r="37" spans="3:9" ht="15" customHeight="1" x14ac:dyDescent="0.35">
      <c r="C37" s="528"/>
      <c r="D37" s="1400" t="s">
        <v>2069</v>
      </c>
      <c r="E37" s="1401"/>
      <c r="F37" s="1400"/>
      <c r="G37" s="1400"/>
      <c r="H37" s="1400"/>
      <c r="I37" s="1391"/>
    </row>
    <row r="38" spans="3:9" ht="15" customHeight="1" x14ac:dyDescent="0.35">
      <c r="C38" s="528"/>
      <c r="D38" s="1400" t="s">
        <v>2077</v>
      </c>
      <c r="E38" s="1401"/>
      <c r="F38" s="1400"/>
      <c r="G38" s="1729">
        <f>G39+G40+G41</f>
        <v>0</v>
      </c>
      <c r="H38" s="1400"/>
      <c r="I38" s="1391"/>
    </row>
    <row r="39" spans="3:9" ht="15" customHeight="1" x14ac:dyDescent="0.35">
      <c r="C39" s="528"/>
      <c r="D39" s="1414" t="s">
        <v>2078</v>
      </c>
      <c r="E39" s="1401"/>
      <c r="F39" s="1400"/>
      <c r="G39" s="1730">
        <f>'IRR-Specific'!K18</f>
        <v>0</v>
      </c>
      <c r="H39" s="1400"/>
      <c r="I39" s="1391"/>
    </row>
    <row r="40" spans="3:9" ht="15" customHeight="1" x14ac:dyDescent="0.35">
      <c r="C40" s="528"/>
      <c r="D40" s="1414" t="s">
        <v>2079</v>
      </c>
      <c r="E40" s="1401"/>
      <c r="F40" s="1400"/>
      <c r="G40" s="1730">
        <f>'IRR-Specific'!K19</f>
        <v>0</v>
      </c>
      <c r="H40" s="1400"/>
      <c r="I40" s="1391"/>
    </row>
    <row r="41" spans="3:9" ht="15" customHeight="1" x14ac:dyDescent="0.35">
      <c r="C41" s="528"/>
      <c r="D41" s="1414" t="s">
        <v>2080</v>
      </c>
      <c r="E41" s="1401"/>
      <c r="F41" s="1400"/>
      <c r="G41" s="1730">
        <f>'IRR-Specific'!K20</f>
        <v>0</v>
      </c>
      <c r="H41" s="1400"/>
      <c r="I41" s="1391"/>
    </row>
    <row r="42" spans="3:9" ht="15" customHeight="1" x14ac:dyDescent="0.35">
      <c r="C42" s="528"/>
      <c r="D42" s="1400" t="s">
        <v>2081</v>
      </c>
      <c r="E42" s="1401"/>
      <c r="F42" s="1400"/>
      <c r="G42" s="1729">
        <f>G43+G44</f>
        <v>0</v>
      </c>
      <c r="H42" s="1400"/>
      <c r="I42" s="1391"/>
    </row>
    <row r="43" spans="3:9" ht="15" customHeight="1" x14ac:dyDescent="0.35">
      <c r="C43" s="528"/>
      <c r="D43" s="1414" t="s">
        <v>2078</v>
      </c>
      <c r="E43" s="1401"/>
      <c r="F43" s="1400"/>
      <c r="G43" s="1729">
        <f>Equity!H28</f>
        <v>0</v>
      </c>
      <c r="H43" s="1400"/>
      <c r="I43" s="1391"/>
    </row>
    <row r="44" spans="3:9" ht="15" customHeight="1" x14ac:dyDescent="0.35">
      <c r="C44" s="528"/>
      <c r="D44" s="1414" t="s">
        <v>2079</v>
      </c>
      <c r="E44" s="1401"/>
      <c r="F44" s="1400"/>
      <c r="G44" s="1729">
        <f>Equity!H29</f>
        <v>0</v>
      </c>
      <c r="H44" s="1400"/>
      <c r="I44" s="1391"/>
    </row>
    <row r="45" spans="3:9" ht="15" customHeight="1" x14ac:dyDescent="0.35">
      <c r="C45" s="528"/>
      <c r="D45" s="1400" t="s">
        <v>2082</v>
      </c>
      <c r="E45" s="1401"/>
      <c r="F45" s="1400"/>
      <c r="G45" s="1729">
        <f>FX!E28</f>
        <v>0</v>
      </c>
      <c r="H45" s="1400"/>
      <c r="I45" s="1391"/>
    </row>
    <row r="46" spans="3:9" ht="15" customHeight="1" x14ac:dyDescent="0.35">
      <c r="C46" s="528"/>
      <c r="D46" s="1400" t="s">
        <v>2083</v>
      </c>
      <c r="E46" s="1401"/>
      <c r="F46" s="1400"/>
      <c r="G46" s="1729">
        <f>Commodities!H31</f>
        <v>0</v>
      </c>
      <c r="H46" s="1400"/>
      <c r="I46" s="1391"/>
    </row>
    <row r="47" spans="3:9" ht="15" customHeight="1" x14ac:dyDescent="0.35">
      <c r="C47" s="528"/>
      <c r="D47" s="1404" t="s">
        <v>2084</v>
      </c>
      <c r="E47" s="1398"/>
      <c r="F47" s="1405"/>
      <c r="G47" s="1412">
        <f>SUM(G38+G42+G45+G46)</f>
        <v>0</v>
      </c>
      <c r="H47" s="1405"/>
      <c r="I47" s="1391"/>
    </row>
    <row r="48" spans="3:9" ht="15" customHeight="1" x14ac:dyDescent="0.35">
      <c r="C48" s="528"/>
      <c r="D48" s="1400"/>
      <c r="E48" s="1401"/>
      <c r="F48" s="1400"/>
      <c r="G48" s="1400"/>
      <c r="H48" s="1400"/>
      <c r="I48" s="1391"/>
    </row>
    <row r="49" spans="3:9" ht="15" customHeight="1" x14ac:dyDescent="0.35">
      <c r="C49" s="528"/>
      <c r="D49" s="1400" t="s">
        <v>2074</v>
      </c>
      <c r="E49" s="1401"/>
      <c r="F49" s="1400"/>
      <c r="G49" s="1411">
        <v>12.5</v>
      </c>
      <c r="H49" s="1400"/>
      <c r="I49" s="1391"/>
    </row>
    <row r="50" spans="3:9" ht="15" customHeight="1" x14ac:dyDescent="0.35">
      <c r="C50" s="528"/>
      <c r="D50" s="1404" t="s">
        <v>2085</v>
      </c>
      <c r="E50" s="1415"/>
      <c r="F50" s="1404"/>
      <c r="G50" s="1404"/>
      <c r="H50" s="1412">
        <f>G47*G49</f>
        <v>0</v>
      </c>
      <c r="I50" s="1403"/>
    </row>
    <row r="51" spans="3:9" ht="15" customHeight="1" x14ac:dyDescent="0.35">
      <c r="C51" s="528"/>
      <c r="D51" s="1400"/>
      <c r="E51" s="1401"/>
      <c r="F51" s="1400"/>
      <c r="G51" s="1400"/>
      <c r="H51" s="1400"/>
      <c r="I51" s="1391"/>
    </row>
    <row r="52" spans="3:9" s="39" customFormat="1" ht="15" customHeight="1" x14ac:dyDescent="0.35">
      <c r="C52" s="1416"/>
      <c r="D52" s="1397" t="s">
        <v>2086</v>
      </c>
      <c r="E52" s="1415"/>
      <c r="F52" s="1415"/>
      <c r="G52" s="1417"/>
      <c r="H52" s="1418">
        <f>H24+H33+H50</f>
        <v>146087.23200000002</v>
      </c>
      <c r="I52" s="1403"/>
    </row>
    <row r="53" spans="3:9" s="39" customFormat="1" ht="15" customHeight="1" x14ac:dyDescent="0.35">
      <c r="C53" s="1416"/>
      <c r="D53" s="1419"/>
      <c r="E53" s="1420"/>
      <c r="F53" s="1419"/>
      <c r="G53" s="1419"/>
      <c r="H53" s="1400"/>
      <c r="I53" s="1403"/>
    </row>
    <row r="54" spans="3:9" s="39" customFormat="1" ht="15" customHeight="1" x14ac:dyDescent="0.35">
      <c r="C54" s="1416"/>
      <c r="D54" s="1860" t="s">
        <v>1726</v>
      </c>
      <c r="E54" s="1415"/>
      <c r="F54" s="1415"/>
      <c r="G54" s="1417"/>
      <c r="H54" s="1736">
        <f>H18/H52</f>
        <v>8.3573354309293774E-2</v>
      </c>
      <c r="I54" s="1403"/>
    </row>
    <row r="55" spans="3:9" s="39" customFormat="1" ht="15" customHeight="1" x14ac:dyDescent="0.35">
      <c r="C55" s="1416"/>
      <c r="D55" s="1419"/>
      <c r="E55" s="1420"/>
      <c r="F55" s="1419"/>
      <c r="G55" s="1419"/>
      <c r="H55" s="1400"/>
      <c r="I55" s="1403"/>
    </row>
    <row r="56" spans="3:9" s="39" customFormat="1" ht="15" customHeight="1" x14ac:dyDescent="0.35">
      <c r="C56" s="1416"/>
      <c r="D56" s="1397" t="s">
        <v>2087</v>
      </c>
      <c r="E56" s="1415"/>
      <c r="F56" s="1415"/>
      <c r="G56" s="1417"/>
      <c r="H56" s="1736">
        <f>H12/H52</f>
        <v>8.3573354309293774E-2</v>
      </c>
      <c r="I56" s="1403"/>
    </row>
    <row r="57" spans="3:9" s="39" customFormat="1" ht="15" customHeight="1" x14ac:dyDescent="0.35">
      <c r="C57" s="1416"/>
      <c r="D57" s="1419"/>
      <c r="E57" s="1420"/>
      <c r="F57" s="1419"/>
      <c r="G57" s="1419"/>
      <c r="H57" s="1400"/>
      <c r="I57" s="1403"/>
    </row>
    <row r="58" spans="3:9" s="39" customFormat="1" ht="15" customHeight="1" x14ac:dyDescent="0.35">
      <c r="C58" s="1416"/>
      <c r="D58" s="1397" t="s">
        <v>2088</v>
      </c>
      <c r="E58" s="1415"/>
      <c r="F58" s="1415"/>
      <c r="G58" s="1417"/>
      <c r="H58" s="1736">
        <f>H14/H52</f>
        <v>8.3573354309293774E-2</v>
      </c>
      <c r="I58" s="1403"/>
    </row>
    <row r="59" spans="3:9" s="39" customFormat="1" ht="15" customHeight="1" x14ac:dyDescent="0.35">
      <c r="C59" s="1416"/>
      <c r="D59" s="1738"/>
      <c r="E59" s="1738"/>
      <c r="F59" s="1738"/>
      <c r="G59" s="1738"/>
      <c r="H59" s="1739"/>
      <c r="I59" s="1403"/>
    </row>
    <row r="60" spans="3:9" s="39" customFormat="1" ht="15" customHeight="1" x14ac:dyDescent="0.35">
      <c r="C60" s="1416"/>
      <c r="D60" s="1397" t="s">
        <v>1826</v>
      </c>
      <c r="E60" s="1415"/>
      <c r="F60" s="1415"/>
      <c r="G60" s="1415"/>
      <c r="H60" s="1736" t="e">
        <f>H18/Form2!N92</f>
        <v>#DIV/0!</v>
      </c>
      <c r="I60" s="1403"/>
    </row>
    <row r="61" spans="3:9" ht="15" customHeight="1" thickBot="1" x14ac:dyDescent="0.4">
      <c r="C61" s="529"/>
      <c r="D61" s="1421"/>
      <c r="E61" s="1421"/>
      <c r="F61" s="1421"/>
      <c r="G61" s="1421"/>
      <c r="H61" s="1421"/>
      <c r="I61" s="1422"/>
    </row>
  </sheetData>
  <sheetProtection algorithmName="SHA-512" hashValue="zR1pMBo27tvtX4fgffXlET4kkXpcNKTxgphxqe96PWa++nBGRzUk5uPkVJMjNrQ1LEzhZ0hRmk3qNfD9DUySzw==" saltValue="gbqTej+lM9+AWMA9eBAvaw==" spinCount="100000" sheet="1" objects="1" scenarios="1"/>
  <mergeCells count="1">
    <mergeCell ref="D6:H7"/>
  </mergeCells>
  <dataValidations count="1">
    <dataValidation allowBlank="1" showInputMessage="1" showErrorMessage="1" prompt="Please input the target capital ratio, set for your licensee.  If one has not been set, please use 8%._x000a__x000a_" sqref="F23" xr:uid="{00000000-0002-0000-0C00-000000000000}"/>
  </dataValidations>
  <pageMargins left="0.45" right="0.45" top="1" bottom="0.75" header="0.3" footer="0.3"/>
  <pageSetup scale="88" fitToHeight="0" orientation="portrait" r:id="rId1"/>
  <headerFooter>
    <oddFooter>&amp;C&amp;1#&amp;"Calibri"&amp;10&amp;K000000I n t e r n a l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51"/>
  <sheetViews>
    <sheetView showGridLines="0" topLeftCell="C26" zoomScaleNormal="100" workbookViewId="0">
      <selection activeCell="F12" sqref="F12"/>
    </sheetView>
  </sheetViews>
  <sheetFormatPr defaultRowHeight="14.5" x14ac:dyDescent="0.35"/>
  <cols>
    <col min="1" max="2" width="0" hidden="1" customWidth="1" collapsed="1"/>
    <col min="3" max="3" width="2.54296875" customWidth="1" collapsed="1"/>
    <col min="4" max="4" width="50.81640625" customWidth="1" collapsed="1"/>
    <col min="6" max="8" width="15.81640625" customWidth="1" collapsed="1"/>
    <col min="9" max="9" width="2.81640625" customWidth="1" collapsed="1"/>
    <col min="15" max="15" width="9.08984375" customWidth="1"/>
  </cols>
  <sheetData>
    <row r="1" spans="3:9" ht="15" hidden="1" thickBot="1" x14ac:dyDescent="0.4"/>
    <row r="2" spans="3:9" ht="15" hidden="1" thickBot="1" x14ac:dyDescent="0.4"/>
    <row r="3" spans="3:9" ht="15" hidden="1" thickBot="1" x14ac:dyDescent="0.4"/>
    <row r="4" spans="3:9" ht="15" hidden="1" thickBot="1" x14ac:dyDescent="0.4"/>
    <row r="5" spans="3:9" ht="15" customHeight="1" x14ac:dyDescent="0.35">
      <c r="C5" s="526"/>
      <c r="D5" s="69"/>
      <c r="E5" s="69"/>
      <c r="F5" s="69"/>
      <c r="G5" s="69"/>
      <c r="H5" s="69"/>
      <c r="I5" s="70"/>
    </row>
    <row r="6" spans="3:9" ht="15" customHeight="1" x14ac:dyDescent="0.35">
      <c r="C6" s="528"/>
      <c r="D6" s="2426" t="s">
        <v>2807</v>
      </c>
      <c r="E6" s="2426"/>
      <c r="F6" s="2426"/>
      <c r="G6" s="2426"/>
      <c r="H6" s="2426"/>
      <c r="I6" s="1391"/>
    </row>
    <row r="7" spans="3:9" ht="15" customHeight="1" x14ac:dyDescent="0.35">
      <c r="C7" s="528"/>
      <c r="D7" s="2426"/>
      <c r="E7" s="2426"/>
      <c r="F7" s="2426"/>
      <c r="G7" s="2426"/>
      <c r="H7" s="2426"/>
      <c r="I7" s="1391"/>
    </row>
    <row r="8" spans="3:9" ht="15" customHeight="1" x14ac:dyDescent="0.35">
      <c r="C8" s="528"/>
      <c r="D8" s="1392"/>
      <c r="E8" s="1392"/>
      <c r="F8" s="1392"/>
      <c r="G8" s="1392"/>
      <c r="H8" s="1393" t="s">
        <v>1103</v>
      </c>
      <c r="I8" s="1394"/>
    </row>
    <row r="9" spans="3:9" ht="15" hidden="1" customHeight="1" x14ac:dyDescent="0.35">
      <c r="C9" s="528"/>
      <c r="D9" s="1395"/>
      <c r="E9" s="1392"/>
      <c r="F9" s="1392"/>
      <c r="G9" s="1392"/>
      <c r="H9" s="1396"/>
      <c r="I9" s="1391"/>
    </row>
    <row r="10" spans="3:9" ht="15" customHeight="1" x14ac:dyDescent="0.35">
      <c r="C10" s="528"/>
      <c r="D10" s="1397" t="s">
        <v>2063</v>
      </c>
      <c r="E10" s="1398"/>
      <c r="F10" s="1398"/>
      <c r="G10" s="1398"/>
      <c r="H10" s="1399"/>
      <c r="I10" s="1391"/>
    </row>
    <row r="11" spans="3:9" ht="15" customHeight="1" x14ac:dyDescent="0.35">
      <c r="C11" s="528"/>
      <c r="D11" s="1400" t="s">
        <v>2064</v>
      </c>
      <c r="E11" s="1401"/>
      <c r="F11" s="1400"/>
      <c r="G11" s="1400"/>
      <c r="H11" s="1402">
        <f>'New Capital Composition'!F18</f>
        <v>0</v>
      </c>
      <c r="I11" s="1391"/>
    </row>
    <row r="12" spans="3:9" ht="15" customHeight="1" x14ac:dyDescent="0.35">
      <c r="C12" s="528"/>
      <c r="D12" s="1983" t="s">
        <v>2707</v>
      </c>
      <c r="E12" s="1401"/>
      <c r="F12" s="1400"/>
      <c r="G12" s="1400"/>
      <c r="H12" s="1402">
        <f>'New Capital Composition'!G34</f>
        <v>0</v>
      </c>
      <c r="I12" s="1403"/>
    </row>
    <row r="13" spans="3:9" ht="15" customHeight="1" x14ac:dyDescent="0.35">
      <c r="C13" s="528"/>
      <c r="D13" s="1400"/>
      <c r="E13" s="1401"/>
      <c r="F13" s="1400"/>
      <c r="G13" s="1400"/>
      <c r="H13" s="1400"/>
      <c r="I13" s="1391"/>
    </row>
    <row r="14" spans="3:9" ht="15" customHeight="1" x14ac:dyDescent="0.35">
      <c r="C14" s="528"/>
      <c r="D14" s="1404" t="s">
        <v>1475</v>
      </c>
      <c r="E14" s="1398"/>
      <c r="F14" s="1405"/>
      <c r="G14" s="1405"/>
      <c r="H14" s="1406">
        <f>SUM(H11-H12)</f>
        <v>0</v>
      </c>
      <c r="I14" s="1403"/>
    </row>
    <row r="15" spans="3:9" ht="15" customHeight="1" x14ac:dyDescent="0.35">
      <c r="C15" s="528"/>
      <c r="D15" s="1400"/>
      <c r="E15" s="1401"/>
      <c r="F15" s="1400"/>
      <c r="G15" s="1400"/>
      <c r="H15" s="1400"/>
      <c r="I15" s="1391"/>
    </row>
    <row r="16" spans="3:9" ht="15" customHeight="1" x14ac:dyDescent="0.35">
      <c r="C16" s="528"/>
      <c r="D16" s="1397" t="s">
        <v>2068</v>
      </c>
      <c r="E16" s="1398"/>
      <c r="F16" s="1398"/>
      <c r="G16" s="1398"/>
      <c r="H16" s="1399"/>
      <c r="I16" s="1391"/>
    </row>
    <row r="17" spans="3:9" ht="15" customHeight="1" x14ac:dyDescent="0.35">
      <c r="C17" s="528"/>
      <c r="D17" s="1400" t="s">
        <v>2805</v>
      </c>
      <c r="E17" s="1401"/>
      <c r="F17" s="1400"/>
      <c r="G17" s="1407"/>
      <c r="H17" s="1400"/>
      <c r="I17" s="1391"/>
    </row>
    <row r="18" spans="3:9" ht="15" customHeight="1" x14ac:dyDescent="0.35">
      <c r="C18" s="528"/>
      <c r="D18" s="1400" t="s">
        <v>1476</v>
      </c>
      <c r="E18" s="1737"/>
      <c r="F18" s="1737">
        <v>0.12</v>
      </c>
      <c r="G18" s="1408">
        <f>H20*F18</f>
        <v>0</v>
      </c>
      <c r="H18" s="1409"/>
      <c r="I18" s="1391"/>
    </row>
    <row r="19" spans="3:9" ht="15" customHeight="1" x14ac:dyDescent="0.35">
      <c r="C19" s="528"/>
      <c r="D19" s="1400"/>
      <c r="E19" s="1984"/>
      <c r="F19" s="1408"/>
      <c r="H19" s="1410"/>
      <c r="I19" s="1391"/>
    </row>
    <row r="20" spans="3:9" ht="15" customHeight="1" x14ac:dyDescent="0.35">
      <c r="C20" s="528"/>
      <c r="D20" s="1404" t="s">
        <v>2706</v>
      </c>
      <c r="E20" s="1398"/>
      <c r="F20" s="1405"/>
      <c r="G20" s="1405"/>
      <c r="H20" s="1406">
        <f>'New OFF Balance Sheet (Non-Der)'!K148+'New OFF Balance Sheet (Deriv)'!P91+'New CR - ON Balance Sheet'!K338-H44</f>
        <v>0</v>
      </c>
      <c r="I20" s="1391"/>
    </row>
    <row r="21" spans="3:9" ht="15" customHeight="1" x14ac:dyDescent="0.35">
      <c r="C21" s="528"/>
      <c r="D21" s="1400"/>
      <c r="E21" s="1401"/>
      <c r="F21" s="1400"/>
      <c r="G21" s="1400"/>
      <c r="H21" s="1400"/>
      <c r="I21" s="1391"/>
    </row>
    <row r="22" spans="3:9" ht="15" customHeight="1" x14ac:dyDescent="0.35">
      <c r="C22" s="528"/>
      <c r="D22" s="1397" t="s">
        <v>2071</v>
      </c>
      <c r="E22" s="1398"/>
      <c r="F22" s="1398"/>
      <c r="G22" s="1398"/>
      <c r="H22" s="1399"/>
      <c r="I22" s="1391"/>
    </row>
    <row r="23" spans="3:9" ht="15" customHeight="1" x14ac:dyDescent="0.35">
      <c r="C23" s="528"/>
      <c r="D23" s="1983" t="s">
        <v>2805</v>
      </c>
      <c r="E23" s="1401"/>
      <c r="F23" s="1411"/>
      <c r="G23" s="2096">
        <f>SUM('New OpRisk'!I101:I101)</f>
        <v>0</v>
      </c>
      <c r="H23" s="1400"/>
      <c r="I23" s="1391"/>
    </row>
    <row r="24" spans="3:9" ht="15" customHeight="1" x14ac:dyDescent="0.35">
      <c r="C24" s="528"/>
      <c r="D24" s="1400"/>
      <c r="E24" s="1401"/>
      <c r="F24" s="1411"/>
      <c r="G24" s="1914"/>
      <c r="H24" s="1400"/>
      <c r="I24" s="1391"/>
    </row>
    <row r="25" spans="3:9" ht="15" customHeight="1" x14ac:dyDescent="0.35">
      <c r="C25" s="528"/>
      <c r="D25" s="1404" t="s">
        <v>2073</v>
      </c>
      <c r="E25" s="1398"/>
      <c r="F25" s="2028"/>
      <c r="G25" s="2028"/>
      <c r="H25" s="1406">
        <f>G23</f>
        <v>0</v>
      </c>
      <c r="I25" s="1391"/>
    </row>
    <row r="26" spans="3:9" ht="15" customHeight="1" x14ac:dyDescent="0.35">
      <c r="C26" s="528"/>
      <c r="D26" s="1400"/>
      <c r="E26" s="1401"/>
      <c r="F26" s="1400"/>
      <c r="G26" s="1413"/>
      <c r="H26" s="1400"/>
      <c r="I26" s="1391"/>
    </row>
    <row r="27" spans="3:9" ht="15" customHeight="1" x14ac:dyDescent="0.35">
      <c r="C27" s="528"/>
      <c r="D27" s="1400" t="s">
        <v>2074</v>
      </c>
      <c r="E27" s="1401"/>
      <c r="G27" s="1411">
        <v>12.5</v>
      </c>
      <c r="H27" s="1400"/>
      <c r="I27" s="1391"/>
    </row>
    <row r="28" spans="3:9" ht="15" customHeight="1" x14ac:dyDescent="0.35">
      <c r="C28" s="528"/>
      <c r="D28" s="1404" t="s">
        <v>2075</v>
      </c>
      <c r="E28" s="1398"/>
      <c r="F28" s="1405"/>
      <c r="G28" s="1405"/>
      <c r="H28" s="1406">
        <f>H25*G27</f>
        <v>0</v>
      </c>
      <c r="I28" s="1403"/>
    </row>
    <row r="29" spans="3:9" ht="15" customHeight="1" x14ac:dyDescent="0.35">
      <c r="C29" s="528"/>
      <c r="D29" s="1400"/>
      <c r="E29" s="1401"/>
      <c r="F29" s="1400"/>
      <c r="G29" s="1400"/>
      <c r="H29" s="1400"/>
      <c r="I29" s="1391"/>
    </row>
    <row r="30" spans="3:9" ht="15" customHeight="1" x14ac:dyDescent="0.35">
      <c r="C30" s="528"/>
      <c r="D30" s="1397" t="s">
        <v>2076</v>
      </c>
      <c r="E30" s="1398"/>
      <c r="F30" s="1398"/>
      <c r="G30" s="1398"/>
      <c r="H30" s="1399"/>
      <c r="I30" s="1391"/>
    </row>
    <row r="31" spans="3:9" ht="15" customHeight="1" x14ac:dyDescent="0.35">
      <c r="C31" s="528"/>
      <c r="D31" s="1983" t="s">
        <v>2772</v>
      </c>
      <c r="E31" s="1401"/>
      <c r="F31" s="1400"/>
      <c r="G31" s="1400"/>
      <c r="H31" s="1400"/>
      <c r="I31" s="1391"/>
    </row>
    <row r="32" spans="3:9" ht="15" customHeight="1" x14ac:dyDescent="0.35">
      <c r="C32" s="528"/>
      <c r="D32" s="1400" t="s">
        <v>2077</v>
      </c>
      <c r="E32" s="1985">
        <v>1.3</v>
      </c>
      <c r="F32" s="2062">
        <f>F33+F34+F35</f>
        <v>0</v>
      </c>
      <c r="G32" s="2062">
        <f>E32*F32</f>
        <v>0</v>
      </c>
      <c r="H32" s="1400"/>
      <c r="I32" s="1391"/>
    </row>
    <row r="33" spans="3:9" ht="15" customHeight="1" x14ac:dyDescent="0.35">
      <c r="C33" s="528"/>
      <c r="D33" s="1414" t="s">
        <v>2078</v>
      </c>
      <c r="E33" s="1985"/>
      <c r="F33" s="1730">
        <f>'IRR-Specific'!K18</f>
        <v>0</v>
      </c>
      <c r="G33" s="1729"/>
      <c r="H33" s="1400"/>
      <c r="I33" s="1391"/>
    </row>
    <row r="34" spans="3:9" ht="15" customHeight="1" x14ac:dyDescent="0.35">
      <c r="C34" s="528"/>
      <c r="D34" s="1414" t="s">
        <v>2079</v>
      </c>
      <c r="E34" s="1985"/>
      <c r="F34" s="1730">
        <f>'IRR-Specific'!K19</f>
        <v>0</v>
      </c>
      <c r="G34" s="1729"/>
      <c r="H34" s="1400"/>
      <c r="I34" s="1391"/>
    </row>
    <row r="35" spans="3:9" ht="15" customHeight="1" x14ac:dyDescent="0.35">
      <c r="C35" s="528"/>
      <c r="D35" s="1414" t="s">
        <v>2080</v>
      </c>
      <c r="E35" s="1985"/>
      <c r="F35" s="1730">
        <f>'IRR-Specific'!K20</f>
        <v>0</v>
      </c>
      <c r="G35" s="1729"/>
      <c r="H35" s="1400"/>
      <c r="I35" s="1391"/>
    </row>
    <row r="36" spans="3:9" ht="15" customHeight="1" x14ac:dyDescent="0.35">
      <c r="C36" s="528"/>
      <c r="D36" s="1400" t="s">
        <v>2081</v>
      </c>
      <c r="E36" s="1985">
        <v>3.5</v>
      </c>
      <c r="F36" s="2062">
        <f>F37+F38</f>
        <v>0</v>
      </c>
      <c r="G36" s="2062">
        <f>E36*F36</f>
        <v>0</v>
      </c>
      <c r="H36" s="1400"/>
      <c r="I36" s="1391"/>
    </row>
    <row r="37" spans="3:9" ht="15" customHeight="1" x14ac:dyDescent="0.35">
      <c r="C37" s="528"/>
      <c r="D37" s="1414" t="s">
        <v>2078</v>
      </c>
      <c r="E37" s="1985"/>
      <c r="F37" s="1729">
        <f>Equity!H28</f>
        <v>0</v>
      </c>
      <c r="G37" s="1729"/>
      <c r="H37" s="1400"/>
      <c r="I37" s="1391"/>
    </row>
    <row r="38" spans="3:9" ht="15" customHeight="1" x14ac:dyDescent="0.35">
      <c r="C38" s="528"/>
      <c r="D38" s="1414" t="s">
        <v>2079</v>
      </c>
      <c r="E38" s="1985"/>
      <c r="F38" s="1729">
        <f>Equity!H29</f>
        <v>0</v>
      </c>
      <c r="G38" s="1729"/>
      <c r="H38" s="1400"/>
      <c r="I38" s="1391"/>
    </row>
    <row r="39" spans="3:9" ht="15" customHeight="1" x14ac:dyDescent="0.35">
      <c r="C39" s="528"/>
      <c r="D39" s="1400" t="s">
        <v>2082</v>
      </c>
      <c r="E39" s="1985">
        <v>1.2</v>
      </c>
      <c r="F39" s="1729">
        <f>FX!E28</f>
        <v>0</v>
      </c>
      <c r="G39" s="1729">
        <f>E39*F39</f>
        <v>0</v>
      </c>
      <c r="H39" s="1400"/>
      <c r="I39" s="1391"/>
    </row>
    <row r="40" spans="3:9" ht="15" customHeight="1" x14ac:dyDescent="0.35">
      <c r="C40" s="528"/>
      <c r="D40" s="1400" t="s">
        <v>2083</v>
      </c>
      <c r="E40" s="1985">
        <v>1.9</v>
      </c>
      <c r="F40" s="1729">
        <f>Commodities!H31</f>
        <v>0</v>
      </c>
      <c r="G40" s="1729">
        <f>E40*F40</f>
        <v>0</v>
      </c>
      <c r="H40" s="1400"/>
      <c r="I40" s="1391"/>
    </row>
    <row r="41" spans="3:9" ht="15" customHeight="1" x14ac:dyDescent="0.35">
      <c r="C41" s="528"/>
      <c r="D41" s="1404" t="s">
        <v>2084</v>
      </c>
      <c r="E41" s="1986"/>
      <c r="F41" s="1987">
        <f>SUM(F32+F36+F39+F40)</f>
        <v>0</v>
      </c>
      <c r="G41" s="2063">
        <f>SUM(G32+G36+G39+G40)</f>
        <v>0</v>
      </c>
      <c r="H41" s="1405"/>
      <c r="I41" s="1391"/>
    </row>
    <row r="42" spans="3:9" ht="15" customHeight="1" x14ac:dyDescent="0.35">
      <c r="C42" s="528"/>
      <c r="D42" s="1400"/>
      <c r="E42" s="1401"/>
      <c r="F42" s="1400"/>
      <c r="G42" s="1400"/>
      <c r="H42" s="1400"/>
      <c r="I42" s="1391"/>
    </row>
    <row r="43" spans="3:9" ht="15" customHeight="1" x14ac:dyDescent="0.35">
      <c r="C43" s="528"/>
      <c r="D43" s="1400" t="s">
        <v>2074</v>
      </c>
      <c r="E43" s="1401"/>
      <c r="F43" s="1400"/>
      <c r="G43" s="1411">
        <v>12.5</v>
      </c>
      <c r="H43" s="1400"/>
      <c r="I43" s="1391"/>
    </row>
    <row r="44" spans="3:9" ht="15" customHeight="1" x14ac:dyDescent="0.35">
      <c r="C44" s="528"/>
      <c r="D44" s="1404" t="s">
        <v>2085</v>
      </c>
      <c r="E44" s="1415"/>
      <c r="F44" s="1404"/>
      <c r="G44" s="1404"/>
      <c r="H44" s="1406">
        <f>G41*G43</f>
        <v>0</v>
      </c>
      <c r="I44" s="1403"/>
    </row>
    <row r="45" spans="3:9" ht="15" customHeight="1" x14ac:dyDescent="0.35">
      <c r="C45" s="528"/>
      <c r="D45" s="1400"/>
      <c r="E45" s="1401"/>
      <c r="F45" s="1400"/>
      <c r="G45" s="1400"/>
      <c r="H45" s="1400"/>
      <c r="I45" s="1391"/>
    </row>
    <row r="46" spans="3:9" s="39" customFormat="1" ht="15" customHeight="1" x14ac:dyDescent="0.35">
      <c r="C46" s="1416"/>
      <c r="D46" s="1397" t="s">
        <v>2086</v>
      </c>
      <c r="E46" s="1415"/>
      <c r="F46" s="1415"/>
      <c r="G46" s="1417"/>
      <c r="H46" s="2061">
        <f>SUM(H20+H28+H44)</f>
        <v>0</v>
      </c>
      <c r="I46" s="1403"/>
    </row>
    <row r="47" spans="3:9" s="39" customFormat="1" ht="15" customHeight="1" x14ac:dyDescent="0.35">
      <c r="C47" s="1416"/>
      <c r="D47" s="1419"/>
      <c r="E47" s="1420"/>
      <c r="F47" s="1419"/>
      <c r="G47" s="1419"/>
      <c r="H47" s="1400"/>
      <c r="I47" s="1403"/>
    </row>
    <row r="48" spans="3:9" s="39" customFormat="1" ht="15" customHeight="1" x14ac:dyDescent="0.35">
      <c r="C48" s="1416"/>
      <c r="D48" s="1860" t="s">
        <v>1726</v>
      </c>
      <c r="E48" s="1415"/>
      <c r="F48" s="1415"/>
      <c r="G48" s="1417"/>
      <c r="H48" s="1736" t="e">
        <f>H14/H46</f>
        <v>#DIV/0!</v>
      </c>
      <c r="I48" s="1403"/>
    </row>
    <row r="49" spans="3:9" s="39" customFormat="1" ht="15" customHeight="1" x14ac:dyDescent="0.35">
      <c r="C49" s="1416"/>
      <c r="D49" s="1419"/>
      <c r="E49" s="1420"/>
      <c r="F49" s="1419"/>
      <c r="G49" s="1419"/>
      <c r="H49" s="1400"/>
      <c r="I49" s="1403"/>
    </row>
    <row r="50" spans="3:9" s="39" customFormat="1" ht="15" customHeight="1" x14ac:dyDescent="0.35">
      <c r="C50" s="1416"/>
      <c r="D50" s="1860" t="s">
        <v>2863</v>
      </c>
      <c r="E50" s="1415"/>
      <c r="F50" s="1415"/>
      <c r="G50" s="1415"/>
      <c r="H50" s="1736" t="e">
        <f>SUM('New Leverage Ratio'!F37:G37)</f>
        <v>#DIV/0!</v>
      </c>
      <c r="I50" s="1403"/>
    </row>
    <row r="51" spans="3:9" ht="15" customHeight="1" thickBot="1" x14ac:dyDescent="0.4">
      <c r="C51" s="529"/>
      <c r="D51" s="1421"/>
      <c r="E51" s="1421"/>
      <c r="F51" s="1421"/>
      <c r="G51" s="1421"/>
      <c r="H51" s="1421"/>
      <c r="I51" s="1422"/>
    </row>
  </sheetData>
  <sheetProtection algorithmName="SHA-512" hashValue="UDHuRuseRR/leKNam9RXkzXDa45aFGgJ6Cw70x2B5Ny1gK4B+alA5dndS1OsULC+ZMqhGMx3aDuagTw3Sdw3zQ==" saltValue="KaGqezrBYNTT/n7jJby3CA==" spinCount="100000" sheet="1" objects="1" scenarios="1"/>
  <mergeCells count="1">
    <mergeCell ref="D6:H7"/>
  </mergeCells>
  <dataValidations count="2">
    <dataValidation allowBlank="1" showInputMessage="1" showErrorMessage="1" prompt="Please input the target capital ratio, set for your licensee.  If one has not been set, please use 8%._x000a__x000a_" sqref="F18" xr:uid="{00000000-0002-0000-0D00-000000000000}"/>
    <dataValidation type="list" allowBlank="1" showInputMessage="1" showErrorMessage="1" prompt="Please input the target capital ratio set for your SFI. _x000a__x000a_" sqref="E18:E19" xr:uid="{00000000-0002-0000-0D00-000001000000}">
      <formula1>#REF!</formula1>
    </dataValidation>
  </dataValidations>
  <pageMargins left="0.7" right="0.7" top="0.75" bottom="0.75" header="0.3" footer="0.3"/>
  <pageSetup orientation="portrait" r:id="rId1"/>
  <headerFooter>
    <oddFooter>&amp;C&amp;1#&amp;"Calibri"&amp;10&amp;K000000I n t e r n a l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275"/>
  <sheetViews>
    <sheetView showGridLines="0" topLeftCell="C239" zoomScaleNormal="100" workbookViewId="0">
      <selection activeCell="F12" sqref="F12"/>
    </sheetView>
  </sheetViews>
  <sheetFormatPr defaultRowHeight="14.5" x14ac:dyDescent="0.35"/>
  <cols>
    <col min="1" max="2" width="0" hidden="1" customWidth="1" collapsed="1"/>
    <col min="3" max="3" width="2.81640625" customWidth="1" collapsed="1"/>
    <col min="4" max="4" width="8.81640625" customWidth="1" collapsed="1"/>
    <col min="5" max="6" width="25.81640625" customWidth="1" collapsed="1"/>
    <col min="7" max="7" width="13" style="1623" customWidth="1" collapsed="1"/>
    <col min="8" max="9" width="12.81640625" style="1623" customWidth="1" collapsed="1"/>
    <col min="10" max="10" width="12.81640625" customWidth="1" collapsed="1"/>
    <col min="11" max="11" width="13" style="1623" customWidth="1" collapsed="1"/>
    <col min="12" max="12" width="2.81640625" customWidth="1" collapsed="1"/>
  </cols>
  <sheetData>
    <row r="1" spans="1:12" ht="15" hidden="1" thickBot="1" x14ac:dyDescent="0.4">
      <c r="A1" s="445"/>
      <c r="B1" s="524"/>
      <c r="C1" s="524"/>
      <c r="D1" s="119"/>
      <c r="E1" s="119"/>
      <c r="F1" s="119"/>
      <c r="G1" s="1662"/>
      <c r="H1" s="1662"/>
      <c r="I1" s="1662"/>
      <c r="J1" s="119"/>
      <c r="K1" s="1662"/>
      <c r="L1" s="119"/>
    </row>
    <row r="2" spans="1:12" ht="15" hidden="1" thickBot="1" x14ac:dyDescent="0.4">
      <c r="A2" s="445"/>
      <c r="B2" s="524"/>
      <c r="C2" s="524"/>
      <c r="D2" s="119"/>
      <c r="E2" s="119"/>
      <c r="F2" s="119"/>
      <c r="G2" s="1662"/>
      <c r="H2" s="1662"/>
      <c r="I2" s="1662"/>
      <c r="J2" s="119"/>
      <c r="K2" s="1662"/>
      <c r="L2" s="119"/>
    </row>
    <row r="3" spans="1:12" ht="15" hidden="1" thickBot="1" x14ac:dyDescent="0.4">
      <c r="A3" s="445"/>
      <c r="B3" s="524"/>
      <c r="C3" s="524"/>
      <c r="D3" s="119"/>
      <c r="E3" s="119"/>
      <c r="F3" s="119"/>
      <c r="G3" s="1662"/>
      <c r="H3" s="1662"/>
      <c r="I3" s="1662"/>
      <c r="J3" s="119"/>
      <c r="K3" s="1662"/>
      <c r="L3" s="119"/>
    </row>
    <row r="4" spans="1:12" ht="15" hidden="1" thickBot="1" x14ac:dyDescent="0.4">
      <c r="A4" s="445"/>
      <c r="B4" s="524"/>
      <c r="C4" s="524"/>
      <c r="D4" s="119"/>
      <c r="E4" s="119"/>
      <c r="F4" s="119"/>
      <c r="G4" s="1662"/>
      <c r="H4" s="1662"/>
      <c r="I4" s="1662"/>
      <c r="J4" s="119"/>
      <c r="K4" s="1662"/>
      <c r="L4" s="119"/>
    </row>
    <row r="5" spans="1:12" ht="15" hidden="1" thickBot="1" x14ac:dyDescent="0.4">
      <c r="A5" s="445"/>
      <c r="B5" s="524"/>
      <c r="C5" s="524"/>
      <c r="D5" s="119"/>
      <c r="E5" s="119"/>
      <c r="F5" s="119"/>
      <c r="G5" s="1662"/>
      <c r="H5" s="1662"/>
      <c r="I5" s="1662"/>
      <c r="J5" s="119"/>
      <c r="K5" s="1662"/>
      <c r="L5" s="119"/>
    </row>
    <row r="6" spans="1:12" ht="15" hidden="1" thickBot="1" x14ac:dyDescent="0.4">
      <c r="A6" s="445"/>
      <c r="B6" s="524"/>
      <c r="C6" s="524"/>
      <c r="D6" s="119"/>
      <c r="E6" s="119"/>
      <c r="F6" s="119"/>
      <c r="G6" s="1662"/>
      <c r="H6" s="1662"/>
      <c r="I6" s="1662"/>
      <c r="J6" s="119"/>
      <c r="K6" s="1662"/>
      <c r="L6" s="119"/>
    </row>
    <row r="7" spans="1:12" ht="15" hidden="1" thickBot="1" x14ac:dyDescent="0.4">
      <c r="A7" s="445"/>
      <c r="B7" s="524"/>
      <c r="C7" s="524"/>
      <c r="D7" s="119"/>
      <c r="E7" s="119"/>
      <c r="F7" s="119"/>
      <c r="G7" s="1662"/>
      <c r="H7" s="1662"/>
      <c r="I7" s="1662"/>
      <c r="J7" s="119"/>
      <c r="K7" s="1662"/>
      <c r="L7" s="119"/>
    </row>
    <row r="8" spans="1:12" ht="15" hidden="1" thickBot="1" x14ac:dyDescent="0.4">
      <c r="A8" s="445"/>
      <c r="B8" s="524"/>
      <c r="C8" s="524"/>
      <c r="D8" s="119"/>
      <c r="E8" s="119"/>
      <c r="F8" s="119"/>
      <c r="G8" s="1662"/>
      <c r="H8" s="1662"/>
      <c r="I8" s="1662"/>
      <c r="J8" s="119"/>
      <c r="K8" s="1662"/>
      <c r="L8" s="119"/>
    </row>
    <row r="9" spans="1:12" ht="15" hidden="1" thickBot="1" x14ac:dyDescent="0.4">
      <c r="A9" s="445"/>
      <c r="B9" s="524"/>
      <c r="C9" s="524"/>
      <c r="D9" s="119"/>
      <c r="E9" s="119"/>
      <c r="F9" s="119"/>
      <c r="G9" s="1662"/>
      <c r="H9" s="1662"/>
      <c r="I9" s="1662"/>
      <c r="J9" s="119"/>
      <c r="K9" s="1662"/>
      <c r="L9" s="119"/>
    </row>
    <row r="10" spans="1:12" ht="15" hidden="1" thickBot="1" x14ac:dyDescent="0.4">
      <c r="A10" s="445"/>
      <c r="B10" s="524"/>
      <c r="C10" s="524"/>
      <c r="D10" s="119"/>
      <c r="E10" s="119"/>
      <c r="F10" s="119"/>
      <c r="G10" s="1662"/>
      <c r="H10" s="1662"/>
      <c r="I10" s="1662"/>
      <c r="J10" s="119"/>
      <c r="K10" s="1662"/>
      <c r="L10" s="119"/>
    </row>
    <row r="11" spans="1:12" ht="15" hidden="1" thickBot="1" x14ac:dyDescent="0.4">
      <c r="A11" s="445"/>
      <c r="B11" s="524"/>
      <c r="C11" s="524"/>
      <c r="D11" s="119"/>
      <c r="E11" s="119"/>
      <c r="F11" s="119"/>
      <c r="G11" s="1662"/>
      <c r="H11" s="1662"/>
      <c r="I11" s="1662"/>
      <c r="J11" s="119"/>
      <c r="K11" s="1662"/>
      <c r="L11" s="119"/>
    </row>
    <row r="12" spans="1:12" ht="15" hidden="1" thickBot="1" x14ac:dyDescent="0.4">
      <c r="A12" s="445"/>
      <c r="B12" s="524"/>
      <c r="C12" s="524"/>
      <c r="D12" s="119"/>
      <c r="E12" s="119"/>
      <c r="F12" s="119"/>
      <c r="G12" s="1662"/>
      <c r="H12" s="1662"/>
      <c r="I12" s="1662"/>
      <c r="J12" s="119"/>
      <c r="K12" s="1662"/>
      <c r="L12" s="119"/>
    </row>
    <row r="13" spans="1:12" ht="15" hidden="1" thickBot="1" x14ac:dyDescent="0.4">
      <c r="A13" s="445"/>
      <c r="B13" s="524"/>
      <c r="C13" s="524"/>
      <c r="D13" s="119"/>
      <c r="E13" s="119"/>
      <c r="F13" s="119"/>
      <c r="G13" s="1662"/>
      <c r="H13" s="1662"/>
      <c r="I13" s="1662"/>
      <c r="J13" s="119"/>
      <c r="K13" s="1662"/>
      <c r="L13" s="119"/>
    </row>
    <row r="14" spans="1:12" ht="15" hidden="1" thickBot="1" x14ac:dyDescent="0.4">
      <c r="A14" s="445"/>
      <c r="B14" s="524"/>
      <c r="C14" s="524"/>
      <c r="D14" s="119"/>
      <c r="E14" s="119"/>
      <c r="F14" s="119"/>
      <c r="G14" s="1662"/>
      <c r="H14" s="1662"/>
      <c r="I14" s="1662"/>
      <c r="J14" s="119"/>
      <c r="K14" s="1662"/>
      <c r="L14" s="119"/>
    </row>
    <row r="15" spans="1:12" ht="15" hidden="1" thickBot="1" x14ac:dyDescent="0.4">
      <c r="A15" s="445"/>
      <c r="B15" s="524"/>
      <c r="C15" s="524"/>
      <c r="D15" s="119"/>
      <c r="E15" s="119"/>
      <c r="F15" s="119"/>
      <c r="G15" s="1662"/>
      <c r="H15" s="1662"/>
      <c r="I15" s="1662"/>
      <c r="J15" s="119"/>
      <c r="K15" s="1662"/>
      <c r="L15" s="119"/>
    </row>
    <row r="16" spans="1:12" ht="15" hidden="1" thickBot="1" x14ac:dyDescent="0.4">
      <c r="A16" s="445"/>
      <c r="B16" s="524"/>
      <c r="C16" s="524"/>
      <c r="D16" s="119"/>
      <c r="E16" s="119"/>
      <c r="F16" s="119"/>
      <c r="G16" s="1662"/>
      <c r="H16" s="1662"/>
      <c r="I16" s="1662"/>
      <c r="J16" s="119"/>
      <c r="K16" s="1662"/>
      <c r="L16" s="119"/>
    </row>
    <row r="17" spans="1:12" ht="15" hidden="1" thickBot="1" x14ac:dyDescent="0.4">
      <c r="A17" s="445"/>
      <c r="B17" s="524"/>
      <c r="C17" s="524"/>
      <c r="D17" s="119"/>
      <c r="E17" s="119"/>
      <c r="F17" s="119"/>
      <c r="G17" s="1662"/>
      <c r="H17" s="1662"/>
      <c r="I17" s="1662"/>
      <c r="J17" s="119"/>
      <c r="K17" s="1662"/>
      <c r="L17" s="119"/>
    </row>
    <row r="18" spans="1:12" ht="15" hidden="1" thickBot="1" x14ac:dyDescent="0.4">
      <c r="A18" s="445"/>
      <c r="B18" s="524"/>
      <c r="C18" s="524"/>
      <c r="D18" s="119"/>
      <c r="E18" s="119"/>
      <c r="F18" s="119"/>
      <c r="G18" s="1662"/>
      <c r="H18" s="1662"/>
      <c r="I18" s="1662"/>
      <c r="J18" s="119"/>
      <c r="K18" s="1662"/>
      <c r="L18" s="119"/>
    </row>
    <row r="19" spans="1:12" ht="15" hidden="1" thickBot="1" x14ac:dyDescent="0.4">
      <c r="A19" s="445"/>
      <c r="B19" s="524"/>
      <c r="C19" s="524"/>
      <c r="D19" s="119"/>
      <c r="E19" s="119"/>
      <c r="F19" s="119"/>
      <c r="G19" s="1662"/>
      <c r="H19" s="1662"/>
      <c r="I19" s="1662"/>
      <c r="J19" s="119"/>
      <c r="K19" s="1662"/>
      <c r="L19" s="119"/>
    </row>
    <row r="20" spans="1:12" ht="15" hidden="1" thickBot="1" x14ac:dyDescent="0.4">
      <c r="A20" s="445"/>
      <c r="B20" s="524"/>
      <c r="C20" s="524"/>
      <c r="D20" s="119"/>
      <c r="E20" s="119"/>
      <c r="F20" s="119"/>
      <c r="G20" s="1662"/>
      <c r="H20" s="1662"/>
      <c r="I20" s="1662"/>
      <c r="J20" s="119"/>
      <c r="K20" s="1662"/>
      <c r="L20" s="119"/>
    </row>
    <row r="21" spans="1:12" ht="15" hidden="1" thickBot="1" x14ac:dyDescent="0.4">
      <c r="A21" s="445"/>
      <c r="B21" s="524"/>
      <c r="C21" s="524"/>
      <c r="D21" s="119"/>
      <c r="E21" s="119"/>
      <c r="F21" s="119"/>
      <c r="G21" s="1662"/>
      <c r="H21" s="1662"/>
      <c r="I21" s="1662"/>
      <c r="J21" s="119"/>
      <c r="K21" s="1662"/>
      <c r="L21" s="119"/>
    </row>
    <row r="22" spans="1:12" ht="15" hidden="1" thickBot="1" x14ac:dyDescent="0.4">
      <c r="A22" s="445"/>
      <c r="B22" s="524"/>
      <c r="C22" s="524"/>
      <c r="D22" s="119"/>
      <c r="E22" s="119"/>
      <c r="F22" s="119"/>
      <c r="G22" s="1662"/>
      <c r="H22" s="1662"/>
      <c r="I22" s="1662"/>
      <c r="J22" s="119"/>
      <c r="K22" s="1662"/>
      <c r="L22" s="119"/>
    </row>
    <row r="23" spans="1:12" ht="15" hidden="1" thickBot="1" x14ac:dyDescent="0.4">
      <c r="A23" s="445"/>
      <c r="B23" s="524"/>
      <c r="C23" s="524"/>
      <c r="D23" s="119"/>
      <c r="E23" s="119"/>
      <c r="F23" s="119"/>
      <c r="G23" s="1662"/>
      <c r="H23" s="1662"/>
      <c r="I23" s="1662"/>
      <c r="J23" s="119"/>
      <c r="K23" s="1662"/>
      <c r="L23" s="119"/>
    </row>
    <row r="24" spans="1:12" ht="15" hidden="1" thickBot="1" x14ac:dyDescent="0.4">
      <c r="A24" s="445"/>
      <c r="B24" s="524"/>
      <c r="C24" s="524"/>
      <c r="D24" s="119"/>
      <c r="E24" s="119"/>
      <c r="F24" s="119"/>
      <c r="G24" s="1662"/>
      <c r="H24" s="1662"/>
      <c r="I24" s="1662"/>
      <c r="J24" s="119"/>
      <c r="K24" s="1662"/>
      <c r="L24" s="119"/>
    </row>
    <row r="25" spans="1:12" ht="15" hidden="1" thickBot="1" x14ac:dyDescent="0.4">
      <c r="A25" s="445"/>
      <c r="B25" s="524"/>
      <c r="C25" s="524"/>
      <c r="D25" s="119"/>
      <c r="E25" s="119"/>
      <c r="F25" s="119"/>
      <c r="G25" s="1662"/>
      <c r="H25" s="1662"/>
      <c r="I25" s="1662"/>
      <c r="J25" s="119"/>
      <c r="K25" s="1662"/>
      <c r="L25" s="119"/>
    </row>
    <row r="26" spans="1:12" ht="15" hidden="1" thickBot="1" x14ac:dyDescent="0.4">
      <c r="A26" s="445"/>
      <c r="B26" s="524"/>
      <c r="C26" s="524"/>
      <c r="D26" s="119"/>
      <c r="E26" s="119"/>
      <c r="F26" s="119"/>
      <c r="G26" s="1662"/>
      <c r="H26" s="1662"/>
      <c r="I26" s="1662"/>
      <c r="J26" s="119"/>
      <c r="K26" s="1662"/>
      <c r="L26" s="119"/>
    </row>
    <row r="27" spans="1:12" ht="15" hidden="1" thickBot="1" x14ac:dyDescent="0.4">
      <c r="A27" s="445"/>
      <c r="B27" s="524"/>
      <c r="C27" s="524"/>
      <c r="D27" s="119"/>
      <c r="E27" s="119"/>
      <c r="F27" s="119"/>
      <c r="G27" s="1662"/>
      <c r="H27" s="1662"/>
      <c r="I27" s="1662"/>
      <c r="J27" s="119"/>
      <c r="K27" s="1662"/>
      <c r="L27" s="119"/>
    </row>
    <row r="28" spans="1:12" ht="15" hidden="1" thickBot="1" x14ac:dyDescent="0.4">
      <c r="A28" s="445"/>
      <c r="B28" s="524"/>
      <c r="C28" s="524"/>
      <c r="D28" s="119"/>
      <c r="E28" s="119"/>
      <c r="F28" s="119"/>
      <c r="G28" s="1662"/>
      <c r="H28" s="1662"/>
      <c r="I28" s="1662"/>
      <c r="J28" s="119"/>
      <c r="K28" s="1662"/>
      <c r="L28" s="119"/>
    </row>
    <row r="29" spans="1:12" ht="15" hidden="1" thickBot="1" x14ac:dyDescent="0.4">
      <c r="A29" s="445"/>
      <c r="B29" s="524"/>
      <c r="C29" s="524"/>
      <c r="D29" s="119"/>
      <c r="E29" s="119"/>
      <c r="F29" s="119"/>
      <c r="G29" s="1662"/>
      <c r="H29" s="1662"/>
      <c r="I29" s="1662"/>
      <c r="J29" s="119"/>
      <c r="K29" s="1662"/>
      <c r="L29" s="119"/>
    </row>
    <row r="30" spans="1:12" ht="15" hidden="1" thickBot="1" x14ac:dyDescent="0.4">
      <c r="A30" s="445"/>
      <c r="B30" s="524"/>
      <c r="C30" s="524"/>
      <c r="D30" s="119"/>
      <c r="E30" s="119"/>
      <c r="F30" s="119"/>
      <c r="G30" s="1662"/>
      <c r="H30" s="1662"/>
      <c r="I30" s="1662"/>
      <c r="J30" s="119"/>
      <c r="K30" s="1662"/>
      <c r="L30" s="119"/>
    </row>
    <row r="31" spans="1:12" ht="15" hidden="1" thickBot="1" x14ac:dyDescent="0.4">
      <c r="A31" s="445"/>
      <c r="B31" s="524"/>
      <c r="C31" s="524"/>
      <c r="D31" s="119"/>
      <c r="E31" s="119"/>
      <c r="F31" s="119"/>
      <c r="G31" s="1662"/>
      <c r="H31" s="1662"/>
      <c r="I31" s="1662"/>
      <c r="J31" s="119"/>
      <c r="K31" s="1662"/>
      <c r="L31" s="119"/>
    </row>
    <row r="32" spans="1:12" ht="15" hidden="1" thickBot="1" x14ac:dyDescent="0.4">
      <c r="A32" s="445"/>
      <c r="B32" s="524"/>
      <c r="C32" s="524"/>
      <c r="D32" s="119"/>
      <c r="E32" s="119"/>
      <c r="F32" s="119"/>
      <c r="G32" s="1662"/>
      <c r="H32" s="1662"/>
      <c r="I32" s="1662"/>
      <c r="J32" s="119"/>
      <c r="K32" s="1662"/>
      <c r="L32" s="119"/>
    </row>
    <row r="33" spans="1:12" ht="15" hidden="1" thickBot="1" x14ac:dyDescent="0.4">
      <c r="A33" s="445"/>
      <c r="B33" s="524"/>
      <c r="C33" s="524"/>
      <c r="D33" s="119"/>
      <c r="E33" s="119"/>
      <c r="F33" s="119"/>
      <c r="G33" s="1662"/>
      <c r="H33" s="1662"/>
      <c r="I33" s="1662"/>
      <c r="J33" s="119"/>
      <c r="K33" s="1662"/>
      <c r="L33" s="119"/>
    </row>
    <row r="34" spans="1:12" ht="15" hidden="1" thickBot="1" x14ac:dyDescent="0.4">
      <c r="A34" s="445"/>
      <c r="B34" s="524"/>
      <c r="C34" s="524"/>
      <c r="D34" s="119"/>
      <c r="E34" s="119"/>
      <c r="F34" s="119"/>
      <c r="G34" s="1662"/>
      <c r="H34" s="1662"/>
      <c r="I34" s="1662"/>
      <c r="J34" s="119"/>
      <c r="K34" s="1662"/>
      <c r="L34" s="119"/>
    </row>
    <row r="35" spans="1:12" ht="15" hidden="1" thickBot="1" x14ac:dyDescent="0.4">
      <c r="A35" s="445"/>
      <c r="B35" s="524"/>
      <c r="C35" s="524"/>
      <c r="D35" s="119"/>
      <c r="E35" s="119"/>
      <c r="F35" s="119"/>
      <c r="G35" s="1662"/>
      <c r="H35" s="1662"/>
      <c r="I35" s="1662"/>
      <c r="J35" s="119"/>
      <c r="K35" s="1662"/>
      <c r="L35" s="119"/>
    </row>
    <row r="36" spans="1:12" ht="15" hidden="1" thickBot="1" x14ac:dyDescent="0.4">
      <c r="A36" s="445"/>
      <c r="B36" s="524"/>
      <c r="C36" s="524"/>
      <c r="D36" s="119"/>
      <c r="E36" s="119"/>
      <c r="F36" s="119"/>
      <c r="G36" s="1662"/>
      <c r="H36" s="1662"/>
      <c r="I36" s="1662"/>
      <c r="J36" s="119"/>
      <c r="K36" s="1662"/>
      <c r="L36" s="119"/>
    </row>
    <row r="37" spans="1:12" ht="15" hidden="1" thickBot="1" x14ac:dyDescent="0.4">
      <c r="A37" s="445"/>
      <c r="B37" s="524"/>
      <c r="C37" s="524"/>
      <c r="D37" s="119"/>
      <c r="E37" s="119"/>
      <c r="F37" s="119"/>
      <c r="G37" s="1662"/>
      <c r="H37" s="1662"/>
      <c r="I37" s="1662"/>
      <c r="J37" s="119"/>
      <c r="K37" s="1662"/>
      <c r="L37" s="119"/>
    </row>
    <row r="38" spans="1:12" ht="15" hidden="1" thickBot="1" x14ac:dyDescent="0.4">
      <c r="A38" s="445"/>
      <c r="B38" s="524"/>
      <c r="C38" s="524"/>
      <c r="D38" s="119"/>
      <c r="E38" s="119"/>
      <c r="F38" s="119"/>
      <c r="G38" s="1662"/>
      <c r="H38" s="1662"/>
      <c r="I38" s="1662"/>
      <c r="J38" s="119"/>
      <c r="K38" s="1662"/>
      <c r="L38" s="119"/>
    </row>
    <row r="39" spans="1:12" ht="15" hidden="1" thickBot="1" x14ac:dyDescent="0.4">
      <c r="A39" s="445"/>
      <c r="B39" s="524"/>
      <c r="C39" s="524"/>
      <c r="D39" s="119"/>
      <c r="E39" s="119"/>
      <c r="F39" s="119"/>
      <c r="G39" s="1662"/>
      <c r="H39" s="1662"/>
      <c r="I39" s="1662"/>
      <c r="J39" s="119"/>
      <c r="K39" s="1662"/>
      <c r="L39" s="119"/>
    </row>
    <row r="40" spans="1:12" ht="15" hidden="1" thickBot="1" x14ac:dyDescent="0.4">
      <c r="A40" s="445"/>
      <c r="B40" s="524"/>
      <c r="C40" s="524"/>
      <c r="D40" s="119"/>
      <c r="E40" s="119"/>
      <c r="F40" s="119"/>
      <c r="G40" s="1662"/>
      <c r="H40" s="1662"/>
      <c r="I40" s="1662"/>
      <c r="J40" s="119"/>
      <c r="K40" s="1662"/>
      <c r="L40" s="119"/>
    </row>
    <row r="41" spans="1:12" ht="15" hidden="1" thickBot="1" x14ac:dyDescent="0.4">
      <c r="A41" s="445"/>
      <c r="B41" s="524"/>
      <c r="C41" s="524"/>
      <c r="D41" s="119"/>
      <c r="E41" s="119"/>
      <c r="F41" s="119"/>
      <c r="G41" s="1662"/>
      <c r="H41" s="1662"/>
      <c r="I41" s="1662"/>
      <c r="J41" s="119"/>
      <c r="K41" s="1662"/>
      <c r="L41" s="119"/>
    </row>
    <row r="42" spans="1:12" ht="15" hidden="1" thickBot="1" x14ac:dyDescent="0.4">
      <c r="A42" s="445"/>
      <c r="B42" s="524"/>
      <c r="C42" s="524"/>
      <c r="D42" s="119"/>
      <c r="E42" s="119"/>
      <c r="F42" s="119"/>
      <c r="G42" s="1662"/>
      <c r="H42" s="1662"/>
      <c r="I42" s="1662"/>
      <c r="J42" s="119"/>
      <c r="K42" s="1662"/>
      <c r="L42" s="119"/>
    </row>
    <row r="43" spans="1:12" ht="15" hidden="1" thickBot="1" x14ac:dyDescent="0.4">
      <c r="A43" s="445"/>
      <c r="B43" s="524"/>
      <c r="C43" s="524"/>
      <c r="D43" s="119"/>
      <c r="E43" s="119"/>
      <c r="F43" s="119"/>
      <c r="G43" s="1662"/>
      <c r="H43" s="1662"/>
      <c r="I43" s="1662"/>
      <c r="J43" s="119"/>
      <c r="K43" s="1662"/>
      <c r="L43" s="119"/>
    </row>
    <row r="44" spans="1:12" ht="15" hidden="1" thickBot="1" x14ac:dyDescent="0.4">
      <c r="A44" s="445"/>
      <c r="B44" s="524"/>
      <c r="C44" s="524"/>
      <c r="D44" s="119"/>
      <c r="E44" s="119"/>
      <c r="F44" s="119"/>
      <c r="G44" s="1662"/>
      <c r="H44" s="1662"/>
      <c r="I44" s="1662"/>
      <c r="J44" s="119"/>
      <c r="K44" s="1662"/>
      <c r="L44" s="119"/>
    </row>
    <row r="45" spans="1:12" ht="15" hidden="1" thickBot="1" x14ac:dyDescent="0.4">
      <c r="A45" s="445"/>
      <c r="B45" s="524"/>
      <c r="C45" s="524"/>
      <c r="D45" s="119"/>
      <c r="E45" s="119"/>
      <c r="F45" s="119"/>
      <c r="G45" s="1662"/>
      <c r="H45" s="1662"/>
      <c r="I45" s="1662"/>
      <c r="J45" s="119"/>
      <c r="K45" s="1662"/>
      <c r="L45" s="119"/>
    </row>
    <row r="46" spans="1:12" ht="15" hidden="1" thickBot="1" x14ac:dyDescent="0.4">
      <c r="A46" s="445"/>
      <c r="B46" s="524"/>
      <c r="C46" s="524"/>
      <c r="D46" s="119"/>
      <c r="E46" s="119"/>
      <c r="F46" s="119"/>
      <c r="G46" s="1662"/>
      <c r="H46" s="1662"/>
      <c r="I46" s="1662"/>
      <c r="J46" s="119"/>
      <c r="K46" s="1662"/>
      <c r="L46" s="119"/>
    </row>
    <row r="47" spans="1:12" ht="15" hidden="1" thickBot="1" x14ac:dyDescent="0.4">
      <c r="A47" s="445"/>
      <c r="B47" s="524"/>
      <c r="C47" s="524"/>
      <c r="D47" s="119"/>
      <c r="E47" s="119"/>
      <c r="F47" s="119"/>
      <c r="G47" s="1662"/>
      <c r="H47" s="1662"/>
      <c r="I47" s="1662"/>
      <c r="J47" s="119"/>
      <c r="K47" s="1662"/>
      <c r="L47" s="119"/>
    </row>
    <row r="48" spans="1:12" ht="15" hidden="1" thickBot="1" x14ac:dyDescent="0.4">
      <c r="A48" s="445"/>
      <c r="B48" s="524"/>
      <c r="C48" s="524"/>
      <c r="D48" s="119"/>
      <c r="E48" s="119"/>
      <c r="F48" s="119"/>
      <c r="G48" s="1662"/>
      <c r="H48" s="1662"/>
      <c r="I48" s="1662"/>
      <c r="J48" s="119"/>
      <c r="K48" s="1662"/>
      <c r="L48" s="119"/>
    </row>
    <row r="49" spans="1:12" ht="15" hidden="1" thickBot="1" x14ac:dyDescent="0.4">
      <c r="A49" s="445"/>
      <c r="B49" s="524"/>
      <c r="C49" s="524"/>
      <c r="D49" s="119"/>
      <c r="E49" s="119"/>
      <c r="F49" s="119"/>
      <c r="G49" s="1662"/>
      <c r="H49" s="1662"/>
      <c r="I49" s="1662"/>
      <c r="J49" s="119"/>
      <c r="K49" s="1662"/>
      <c r="L49" s="119"/>
    </row>
    <row r="50" spans="1:12" ht="15" hidden="1" thickBot="1" x14ac:dyDescent="0.4">
      <c r="A50" s="445"/>
      <c r="B50" s="524"/>
      <c r="C50" s="524"/>
      <c r="D50" s="119"/>
      <c r="E50" s="119"/>
      <c r="F50" s="119"/>
      <c r="G50" s="1662"/>
      <c r="H50" s="1662"/>
      <c r="I50" s="1662"/>
      <c r="J50" s="119"/>
      <c r="K50" s="1662"/>
      <c r="L50" s="119"/>
    </row>
    <row r="51" spans="1:12" ht="15" hidden="1" thickBot="1" x14ac:dyDescent="0.4">
      <c r="A51" s="445"/>
      <c r="B51" s="524"/>
      <c r="C51" s="524"/>
      <c r="D51" s="119"/>
      <c r="E51" s="119"/>
      <c r="F51" s="119"/>
      <c r="G51" s="1662"/>
      <c r="H51" s="1662"/>
      <c r="I51" s="1662"/>
      <c r="J51" s="119"/>
      <c r="K51" s="1662"/>
      <c r="L51" s="119"/>
    </row>
    <row r="52" spans="1:12" ht="15" hidden="1" thickBot="1" x14ac:dyDescent="0.4">
      <c r="A52" s="445"/>
      <c r="B52" s="524"/>
      <c r="C52" s="524"/>
      <c r="D52" s="119"/>
      <c r="E52" s="119"/>
      <c r="F52" s="119"/>
      <c r="G52" s="1662"/>
      <c r="H52" s="1662"/>
      <c r="I52" s="1662"/>
      <c r="J52" s="119"/>
      <c r="K52" s="1662"/>
      <c r="L52" s="119"/>
    </row>
    <row r="53" spans="1:12" ht="15" hidden="1" thickBot="1" x14ac:dyDescent="0.4">
      <c r="A53" s="445"/>
      <c r="B53" s="524"/>
      <c r="C53" s="524"/>
      <c r="D53" s="119"/>
      <c r="E53" s="119"/>
      <c r="F53" s="119"/>
      <c r="G53" s="1662"/>
      <c r="H53" s="1662"/>
      <c r="I53" s="1662"/>
      <c r="J53" s="119"/>
      <c r="K53" s="1662"/>
      <c r="L53" s="119"/>
    </row>
    <row r="54" spans="1:12" ht="15" hidden="1" thickBot="1" x14ac:dyDescent="0.4">
      <c r="A54" s="445"/>
      <c r="B54" s="524"/>
      <c r="C54" s="524"/>
      <c r="D54" s="119"/>
      <c r="E54" s="119"/>
      <c r="F54" s="119"/>
      <c r="G54" s="1662"/>
      <c r="H54" s="1662"/>
      <c r="I54" s="1662"/>
      <c r="J54" s="119"/>
      <c r="K54" s="1662"/>
      <c r="L54" s="119"/>
    </row>
    <row r="55" spans="1:12" ht="15" hidden="1" thickBot="1" x14ac:dyDescent="0.4">
      <c r="A55" s="445"/>
      <c r="B55" s="524"/>
      <c r="C55" s="524"/>
      <c r="D55" s="119"/>
      <c r="E55" s="119"/>
      <c r="F55" s="119"/>
      <c r="G55" s="1662"/>
      <c r="H55" s="1662"/>
      <c r="I55" s="1662"/>
      <c r="J55" s="119"/>
      <c r="K55" s="1662"/>
      <c r="L55" s="119"/>
    </row>
    <row r="56" spans="1:12" ht="15" hidden="1" thickBot="1" x14ac:dyDescent="0.4">
      <c r="A56" s="445"/>
      <c r="B56" s="524"/>
      <c r="C56" s="524"/>
      <c r="D56" s="119"/>
      <c r="E56" s="119"/>
      <c r="F56" s="119"/>
      <c r="G56" s="1662"/>
      <c r="H56" s="1662"/>
      <c r="I56" s="1662"/>
      <c r="J56" s="119"/>
      <c r="K56" s="1662"/>
      <c r="L56" s="119"/>
    </row>
    <row r="57" spans="1:12" ht="15" hidden="1" thickBot="1" x14ac:dyDescent="0.4">
      <c r="A57" s="445"/>
      <c r="B57" s="524"/>
      <c r="C57" s="524"/>
      <c r="D57" s="119"/>
      <c r="E57" s="119"/>
      <c r="F57" s="119"/>
      <c r="G57" s="1662"/>
      <c r="H57" s="1662"/>
      <c r="I57" s="1662"/>
      <c r="J57" s="119"/>
      <c r="K57" s="1662"/>
      <c r="L57" s="119"/>
    </row>
    <row r="58" spans="1:12" ht="15" hidden="1" thickBot="1" x14ac:dyDescent="0.4">
      <c r="A58" s="445"/>
      <c r="B58" s="524"/>
      <c r="C58" s="524"/>
      <c r="D58" s="119"/>
      <c r="E58" s="119"/>
      <c r="F58" s="119"/>
      <c r="G58" s="1662"/>
      <c r="H58" s="1662"/>
      <c r="I58" s="1662"/>
      <c r="J58" s="119"/>
      <c r="K58" s="1662"/>
      <c r="L58" s="119"/>
    </row>
    <row r="59" spans="1:12" ht="15" hidden="1" thickBot="1" x14ac:dyDescent="0.4">
      <c r="A59" s="445"/>
      <c r="B59" s="524"/>
      <c r="C59" s="524"/>
      <c r="D59" s="119"/>
      <c r="E59" s="119"/>
      <c r="F59" s="119"/>
      <c r="G59" s="1662"/>
      <c r="H59" s="1662"/>
      <c r="I59" s="1662"/>
      <c r="J59" s="119"/>
      <c r="K59" s="1662"/>
      <c r="L59" s="119"/>
    </row>
    <row r="60" spans="1:12" ht="15" hidden="1" thickBot="1" x14ac:dyDescent="0.4">
      <c r="A60" s="445"/>
      <c r="B60" s="524"/>
      <c r="C60" s="524"/>
      <c r="D60" s="119"/>
      <c r="E60" s="119"/>
      <c r="F60" s="119"/>
      <c r="G60" s="1662"/>
      <c r="H60" s="1662"/>
      <c r="I60" s="1662"/>
      <c r="J60" s="119"/>
      <c r="K60" s="1662"/>
      <c r="L60" s="119"/>
    </row>
    <row r="61" spans="1:12" ht="15" hidden="1" thickBot="1" x14ac:dyDescent="0.4">
      <c r="A61" s="445"/>
      <c r="B61" s="524"/>
      <c r="C61" s="524"/>
      <c r="D61" s="119"/>
      <c r="E61" s="119"/>
      <c r="F61" s="119"/>
      <c r="G61" s="1662"/>
      <c r="H61" s="1662"/>
      <c r="I61" s="1662"/>
      <c r="J61" s="119"/>
      <c r="K61" s="1662"/>
      <c r="L61" s="119"/>
    </row>
    <row r="62" spans="1:12" ht="15" hidden="1" thickBot="1" x14ac:dyDescent="0.4">
      <c r="A62" s="445"/>
      <c r="B62" s="524"/>
      <c r="C62" s="524"/>
      <c r="D62" s="119"/>
      <c r="E62" s="119"/>
      <c r="F62" s="119"/>
      <c r="G62" s="1662"/>
      <c r="H62" s="1662"/>
      <c r="I62" s="1662"/>
      <c r="J62" s="119"/>
      <c r="K62" s="1662"/>
      <c r="L62" s="119"/>
    </row>
    <row r="63" spans="1:12" ht="15" hidden="1" thickBot="1" x14ac:dyDescent="0.4">
      <c r="A63" s="445"/>
      <c r="B63" s="524"/>
      <c r="C63" s="524"/>
      <c r="D63" s="119"/>
      <c r="E63" s="119"/>
      <c r="F63" s="119"/>
      <c r="G63" s="1662"/>
      <c r="H63" s="1662"/>
      <c r="I63" s="1662"/>
      <c r="J63" s="119"/>
      <c r="K63" s="1662"/>
      <c r="L63" s="119"/>
    </row>
    <row r="64" spans="1:12" ht="15" hidden="1" thickBot="1" x14ac:dyDescent="0.4">
      <c r="A64" s="445"/>
      <c r="B64" s="524"/>
      <c r="C64" s="524"/>
      <c r="D64" s="119"/>
      <c r="E64" s="119"/>
      <c r="F64" s="119"/>
      <c r="G64" s="1662"/>
      <c r="H64" s="1662"/>
      <c r="I64" s="1662"/>
      <c r="J64" s="119"/>
      <c r="K64" s="1662"/>
      <c r="L64" s="119"/>
    </row>
    <row r="65" spans="1:12" ht="15" hidden="1" thickBot="1" x14ac:dyDescent="0.4">
      <c r="A65" s="445"/>
      <c r="B65" s="524"/>
      <c r="C65" s="524"/>
      <c r="D65" s="119"/>
      <c r="E65" s="119"/>
      <c r="F65" s="119"/>
      <c r="G65" s="1662"/>
      <c r="H65" s="1662"/>
      <c r="I65" s="1662"/>
      <c r="J65" s="119"/>
      <c r="K65" s="1662"/>
      <c r="L65" s="119"/>
    </row>
    <row r="66" spans="1:12" ht="15" hidden="1" thickBot="1" x14ac:dyDescent="0.4">
      <c r="A66" s="445"/>
      <c r="B66" s="524"/>
      <c r="C66" s="524"/>
      <c r="D66" s="119"/>
      <c r="E66" s="119"/>
      <c r="F66" s="119"/>
      <c r="G66" s="1662"/>
      <c r="H66" s="1662"/>
      <c r="I66" s="1662"/>
      <c r="J66" s="119"/>
      <c r="K66" s="1662"/>
      <c r="L66" s="119"/>
    </row>
    <row r="67" spans="1:12" ht="15" hidden="1" thickBot="1" x14ac:dyDescent="0.4">
      <c r="A67" s="445"/>
      <c r="B67" s="524"/>
      <c r="C67" s="524"/>
      <c r="D67" s="119"/>
      <c r="E67" s="119"/>
      <c r="F67" s="119"/>
      <c r="G67" s="1662"/>
      <c r="H67" s="1662"/>
      <c r="I67" s="1662"/>
      <c r="J67" s="119"/>
      <c r="K67" s="1662"/>
      <c r="L67" s="119"/>
    </row>
    <row r="68" spans="1:12" ht="15" hidden="1" thickBot="1" x14ac:dyDescent="0.4">
      <c r="A68" s="445"/>
      <c r="B68" s="524"/>
      <c r="C68" s="524"/>
      <c r="D68" s="119"/>
      <c r="E68" s="119"/>
      <c r="F68" s="119"/>
      <c r="G68" s="1662"/>
      <c r="H68" s="1662"/>
      <c r="I68" s="1662"/>
      <c r="J68" s="119"/>
      <c r="K68" s="1662"/>
      <c r="L68" s="119"/>
    </row>
    <row r="69" spans="1:12" ht="15" hidden="1" thickBot="1" x14ac:dyDescent="0.4">
      <c r="A69" s="445"/>
      <c r="B69" s="524"/>
      <c r="C69" s="524"/>
      <c r="D69" s="119"/>
      <c r="E69" s="119"/>
      <c r="F69" s="119"/>
      <c r="G69" s="1662"/>
      <c r="H69" s="1662"/>
      <c r="I69" s="1662"/>
      <c r="J69" s="119"/>
      <c r="K69" s="1662"/>
      <c r="L69" s="119"/>
    </row>
    <row r="70" spans="1:12" ht="15" hidden="1" thickBot="1" x14ac:dyDescent="0.4">
      <c r="A70" s="445"/>
      <c r="B70" s="524"/>
      <c r="C70" s="524"/>
      <c r="D70" s="119"/>
      <c r="E70" s="119"/>
      <c r="F70" s="119"/>
      <c r="G70" s="1662"/>
      <c r="H70" s="1662"/>
      <c r="I70" s="1662"/>
      <c r="J70" s="119"/>
      <c r="K70" s="1662"/>
      <c r="L70" s="119"/>
    </row>
    <row r="71" spans="1:12" ht="15" hidden="1" thickBot="1" x14ac:dyDescent="0.4">
      <c r="A71" s="445"/>
      <c r="B71" s="524"/>
      <c r="C71" s="524"/>
      <c r="D71" s="119"/>
      <c r="E71" s="119"/>
      <c r="F71" s="119"/>
      <c r="G71" s="1662"/>
      <c r="H71" s="1662"/>
      <c r="I71" s="1662"/>
      <c r="J71" s="119"/>
      <c r="K71" s="1662"/>
      <c r="L71" s="119"/>
    </row>
    <row r="72" spans="1:12" ht="15" hidden="1" thickBot="1" x14ac:dyDescent="0.4">
      <c r="A72" s="445"/>
      <c r="B72" s="524"/>
      <c r="C72" s="524"/>
      <c r="D72" s="119"/>
      <c r="E72" s="119"/>
      <c r="F72" s="119"/>
      <c r="G72" s="1662"/>
      <c r="H72" s="1662"/>
      <c r="I72" s="1662"/>
      <c r="J72" s="119"/>
      <c r="K72" s="1662"/>
      <c r="L72" s="119"/>
    </row>
    <row r="73" spans="1:12" ht="15" hidden="1" thickBot="1" x14ac:dyDescent="0.4">
      <c r="A73" s="445"/>
      <c r="B73" s="524"/>
      <c r="C73" s="524"/>
      <c r="D73" s="119"/>
      <c r="E73" s="119"/>
      <c r="F73" s="119"/>
      <c r="G73" s="1662"/>
      <c r="H73" s="1662"/>
      <c r="I73" s="1662"/>
      <c r="J73" s="119"/>
      <c r="K73" s="1662"/>
      <c r="L73" s="119"/>
    </row>
    <row r="74" spans="1:12" ht="15" hidden="1" thickBot="1" x14ac:dyDescent="0.4">
      <c r="A74" s="445"/>
      <c r="B74" s="524"/>
      <c r="C74" s="524"/>
      <c r="D74" s="119"/>
      <c r="E74" s="119"/>
      <c r="F74" s="119"/>
      <c r="G74" s="1662"/>
      <c r="H74" s="1662"/>
      <c r="I74" s="1662"/>
      <c r="J74" s="119"/>
      <c r="K74" s="1662"/>
      <c r="L74" s="119"/>
    </row>
    <row r="75" spans="1:12" ht="15" hidden="1" thickBot="1" x14ac:dyDescent="0.4">
      <c r="A75" s="445"/>
      <c r="B75" s="524"/>
      <c r="C75" s="524"/>
      <c r="D75" s="119"/>
      <c r="E75" s="119"/>
      <c r="F75" s="119"/>
      <c r="G75" s="1662"/>
      <c r="H75" s="1662"/>
      <c r="I75" s="1662"/>
      <c r="J75" s="119"/>
      <c r="K75" s="1662"/>
      <c r="L75" s="119"/>
    </row>
    <row r="76" spans="1:12" ht="15" hidden="1" thickBot="1" x14ac:dyDescent="0.4">
      <c r="A76" s="445"/>
      <c r="B76" s="524"/>
      <c r="C76" s="524"/>
      <c r="D76" s="119"/>
      <c r="E76" s="119"/>
      <c r="F76" s="119"/>
      <c r="G76" s="1662"/>
      <c r="H76" s="1662"/>
      <c r="I76" s="1662"/>
      <c r="J76" s="119"/>
      <c r="K76" s="1662"/>
      <c r="L76" s="119"/>
    </row>
    <row r="77" spans="1:12" ht="15" hidden="1" thickBot="1" x14ac:dyDescent="0.4">
      <c r="A77" s="445"/>
      <c r="B77" s="524"/>
      <c r="C77" s="524"/>
      <c r="D77" s="119"/>
      <c r="E77" s="119"/>
      <c r="F77" s="119"/>
      <c r="G77" s="1662"/>
      <c r="H77" s="1662"/>
      <c r="I77" s="1662"/>
      <c r="J77" s="119"/>
      <c r="K77" s="1662"/>
      <c r="L77" s="119"/>
    </row>
    <row r="78" spans="1:12" ht="15" hidden="1" thickBot="1" x14ac:dyDescent="0.4">
      <c r="A78" s="445"/>
      <c r="B78" s="524"/>
      <c r="C78" s="524"/>
      <c r="D78" s="119"/>
      <c r="E78" s="119"/>
      <c r="F78" s="119"/>
      <c r="G78" s="1662"/>
      <c r="H78" s="1662"/>
      <c r="I78" s="1662"/>
      <c r="J78" s="119"/>
      <c r="K78" s="1662"/>
      <c r="L78" s="119"/>
    </row>
    <row r="79" spans="1:12" ht="15" hidden="1" thickBot="1" x14ac:dyDescent="0.4">
      <c r="A79" s="445"/>
      <c r="B79" s="524"/>
      <c r="C79" s="524"/>
      <c r="D79" s="119"/>
      <c r="E79" s="119"/>
      <c r="F79" s="119"/>
      <c r="G79" s="1662"/>
      <c r="H79" s="1662"/>
      <c r="I79" s="1662"/>
      <c r="J79" s="119"/>
      <c r="K79" s="1662"/>
      <c r="L79" s="119"/>
    </row>
    <row r="80" spans="1:12" ht="15" hidden="1" thickBot="1" x14ac:dyDescent="0.4">
      <c r="A80" s="445"/>
      <c r="B80" s="524"/>
      <c r="C80" s="524"/>
      <c r="D80" s="119"/>
      <c r="E80" s="119"/>
      <c r="F80" s="119"/>
      <c r="G80" s="1662"/>
      <c r="H80" s="1662"/>
      <c r="I80" s="1662"/>
      <c r="J80" s="119"/>
      <c r="K80" s="1662"/>
      <c r="L80" s="119"/>
    </row>
    <row r="81" spans="1:12" ht="15" hidden="1" thickBot="1" x14ac:dyDescent="0.4">
      <c r="A81" s="445"/>
      <c r="B81" s="524"/>
      <c r="C81" s="524"/>
      <c r="D81" s="119"/>
      <c r="E81" s="119"/>
      <c r="F81" s="119"/>
      <c r="G81" s="1662"/>
      <c r="H81" s="1662"/>
      <c r="I81" s="1662"/>
      <c r="J81" s="119"/>
      <c r="K81" s="1662"/>
      <c r="L81" s="119"/>
    </row>
    <row r="82" spans="1:12" ht="15" hidden="1" thickBot="1" x14ac:dyDescent="0.4">
      <c r="A82" s="445"/>
      <c r="B82" s="524"/>
      <c r="C82" s="524"/>
      <c r="D82" s="119"/>
      <c r="E82" s="119"/>
      <c r="F82" s="119"/>
      <c r="G82" s="1662"/>
      <c r="H82" s="1662"/>
      <c r="I82" s="1662"/>
      <c r="J82" s="119"/>
      <c r="K82" s="1662"/>
      <c r="L82" s="119"/>
    </row>
    <row r="83" spans="1:12" ht="15" hidden="1" thickBot="1" x14ac:dyDescent="0.4">
      <c r="A83" s="445"/>
      <c r="B83" s="524"/>
      <c r="C83" s="524"/>
      <c r="D83" s="119"/>
      <c r="E83" s="119"/>
      <c r="F83" s="119"/>
      <c r="G83" s="1662"/>
      <c r="H83" s="1662"/>
      <c r="I83" s="1662"/>
      <c r="J83" s="119"/>
      <c r="K83" s="1662"/>
      <c r="L83" s="119"/>
    </row>
    <row r="84" spans="1:12" ht="15" hidden="1" thickBot="1" x14ac:dyDescent="0.4">
      <c r="A84" s="445"/>
      <c r="B84" s="524"/>
      <c r="C84" s="524"/>
      <c r="D84" s="119"/>
      <c r="E84" s="119"/>
      <c r="F84" s="119"/>
      <c r="G84" s="1662"/>
      <c r="H84" s="1662"/>
      <c r="I84" s="1662"/>
      <c r="J84" s="119"/>
      <c r="K84" s="1662"/>
      <c r="L84" s="119"/>
    </row>
    <row r="85" spans="1:12" ht="15" hidden="1" thickBot="1" x14ac:dyDescent="0.4">
      <c r="A85" s="445"/>
      <c r="B85" s="524"/>
      <c r="C85" s="524"/>
      <c r="D85" s="119"/>
      <c r="E85" s="119"/>
      <c r="F85" s="119"/>
      <c r="G85" s="1662"/>
      <c r="H85" s="1662"/>
      <c r="I85" s="1662"/>
      <c r="J85" s="119"/>
      <c r="K85" s="1662"/>
      <c r="L85" s="119"/>
    </row>
    <row r="86" spans="1:12" ht="15" hidden="1" thickBot="1" x14ac:dyDescent="0.4">
      <c r="A86" s="445"/>
      <c r="B86" s="524"/>
      <c r="C86" s="524"/>
      <c r="D86" s="119"/>
      <c r="E86" s="119"/>
      <c r="F86" s="119"/>
      <c r="G86" s="1662"/>
      <c r="H86" s="1662"/>
      <c r="I86" s="1662"/>
      <c r="J86" s="119"/>
      <c r="K86" s="1662"/>
      <c r="L86" s="119"/>
    </row>
    <row r="87" spans="1:12" ht="15" hidden="1" thickBot="1" x14ac:dyDescent="0.4">
      <c r="A87" s="445"/>
      <c r="B87" s="524"/>
      <c r="C87" s="524"/>
      <c r="D87" s="119"/>
      <c r="E87" s="119"/>
      <c r="F87" s="119"/>
      <c r="G87" s="1662"/>
      <c r="H87" s="1662"/>
      <c r="I87" s="1662"/>
      <c r="J87" s="119"/>
      <c r="K87" s="1662"/>
      <c r="L87" s="119"/>
    </row>
    <row r="88" spans="1:12" ht="15" hidden="1" thickBot="1" x14ac:dyDescent="0.4">
      <c r="A88" s="445"/>
      <c r="B88" s="524"/>
      <c r="C88" s="524"/>
      <c r="D88" s="119"/>
      <c r="E88" s="119"/>
      <c r="F88" s="119"/>
      <c r="G88" s="1662"/>
      <c r="H88" s="1662"/>
      <c r="I88" s="1662"/>
      <c r="J88" s="119"/>
      <c r="K88" s="1662"/>
      <c r="L88" s="119"/>
    </row>
    <row r="89" spans="1:12" ht="15" hidden="1" thickBot="1" x14ac:dyDescent="0.4">
      <c r="A89" s="445"/>
      <c r="B89" s="524"/>
      <c r="C89" s="524"/>
      <c r="D89" s="119"/>
      <c r="E89" s="119"/>
      <c r="F89" s="119"/>
      <c r="G89" s="1662"/>
      <c r="H89" s="1662"/>
      <c r="I89" s="1662"/>
      <c r="J89" s="119"/>
      <c r="K89" s="1662"/>
      <c r="L89" s="119"/>
    </row>
    <row r="90" spans="1:12" ht="15" hidden="1" thickBot="1" x14ac:dyDescent="0.4">
      <c r="A90" s="445"/>
      <c r="B90" s="524"/>
      <c r="C90" s="524"/>
      <c r="D90" s="119"/>
      <c r="E90" s="119"/>
      <c r="F90" s="119"/>
      <c r="G90" s="1662"/>
      <c r="H90" s="1662"/>
      <c r="I90" s="1662"/>
      <c r="J90" s="119"/>
      <c r="K90" s="1662"/>
      <c r="L90" s="119"/>
    </row>
    <row r="91" spans="1:12" ht="15" hidden="1" thickBot="1" x14ac:dyDescent="0.4">
      <c r="A91" s="445"/>
      <c r="B91" s="524"/>
      <c r="C91" s="524"/>
      <c r="D91" s="119"/>
      <c r="E91" s="119"/>
      <c r="F91" s="119"/>
      <c r="G91" s="1662"/>
      <c r="H91" s="1662"/>
      <c r="I91" s="1662"/>
      <c r="J91" s="119"/>
      <c r="K91" s="1662"/>
      <c r="L91" s="119"/>
    </row>
    <row r="92" spans="1:12" ht="15" hidden="1" thickBot="1" x14ac:dyDescent="0.4">
      <c r="A92" s="445"/>
      <c r="B92" s="524"/>
      <c r="C92" s="524"/>
      <c r="D92" s="119"/>
      <c r="E92" s="119"/>
      <c r="F92" s="119"/>
      <c r="G92" s="1662"/>
      <c r="H92" s="1662"/>
      <c r="I92" s="1662"/>
      <c r="J92" s="119"/>
      <c r="K92" s="1662"/>
      <c r="L92" s="119"/>
    </row>
    <row r="93" spans="1:12" ht="15" hidden="1" thickBot="1" x14ac:dyDescent="0.4">
      <c r="A93" s="445"/>
      <c r="B93" s="524"/>
      <c r="C93" s="524"/>
      <c r="D93" s="119"/>
      <c r="E93" s="119"/>
      <c r="F93" s="119"/>
      <c r="G93" s="1662"/>
      <c r="H93" s="1662"/>
      <c r="I93" s="1662"/>
      <c r="J93" s="119"/>
      <c r="K93" s="1662"/>
      <c r="L93" s="119"/>
    </row>
    <row r="94" spans="1:12" ht="15" hidden="1" thickBot="1" x14ac:dyDescent="0.4">
      <c r="A94" s="445"/>
      <c r="B94" s="524"/>
      <c r="C94" s="524"/>
      <c r="D94" s="119"/>
      <c r="E94" s="119"/>
      <c r="F94" s="119"/>
      <c r="G94" s="1662"/>
      <c r="H94" s="1662"/>
      <c r="I94" s="1662"/>
      <c r="J94" s="119"/>
      <c r="K94" s="1662"/>
      <c r="L94" s="119"/>
    </row>
    <row r="95" spans="1:12" ht="15" hidden="1" thickBot="1" x14ac:dyDescent="0.4">
      <c r="A95" s="445"/>
      <c r="B95" s="524"/>
      <c r="C95" s="524"/>
      <c r="D95" s="119"/>
      <c r="E95" s="119"/>
      <c r="F95" s="119"/>
      <c r="G95" s="1662"/>
      <c r="H95" s="1662"/>
      <c r="I95" s="1662"/>
      <c r="J95" s="119"/>
      <c r="K95" s="1662"/>
      <c r="L95" s="119"/>
    </row>
    <row r="96" spans="1:12" ht="15" hidden="1" thickBot="1" x14ac:dyDescent="0.4">
      <c r="A96" s="445"/>
      <c r="B96" s="524"/>
      <c r="C96" s="524"/>
      <c r="D96" s="119"/>
      <c r="E96" s="119"/>
      <c r="F96" s="119"/>
      <c r="G96" s="1662"/>
      <c r="H96" s="1662"/>
      <c r="I96" s="1662"/>
      <c r="J96" s="119"/>
      <c r="K96" s="1662"/>
      <c r="L96" s="119"/>
    </row>
    <row r="97" spans="1:12" ht="15" hidden="1" thickBot="1" x14ac:dyDescent="0.4">
      <c r="A97" s="445"/>
      <c r="B97" s="524"/>
      <c r="C97" s="524"/>
      <c r="D97" s="119"/>
      <c r="E97" s="119"/>
      <c r="F97" s="119"/>
      <c r="G97" s="1662"/>
      <c r="H97" s="1662"/>
      <c r="I97" s="1662"/>
      <c r="J97" s="119"/>
      <c r="K97" s="1662"/>
      <c r="L97" s="119"/>
    </row>
    <row r="98" spans="1:12" ht="15" hidden="1" thickBot="1" x14ac:dyDescent="0.4">
      <c r="A98" s="445"/>
      <c r="B98" s="524"/>
      <c r="C98" s="524"/>
      <c r="D98" s="119"/>
      <c r="E98" s="119"/>
      <c r="F98" s="119"/>
      <c r="G98" s="1662"/>
      <c r="H98" s="1662"/>
      <c r="I98" s="1662"/>
      <c r="J98" s="119"/>
      <c r="K98" s="1662"/>
      <c r="L98" s="119"/>
    </row>
    <row r="99" spans="1:12" ht="15" hidden="1" thickBot="1" x14ac:dyDescent="0.4">
      <c r="A99" s="445"/>
      <c r="B99" s="524"/>
      <c r="C99" s="524"/>
      <c r="D99" s="119"/>
      <c r="E99" s="119"/>
      <c r="F99" s="119"/>
      <c r="G99" s="1662"/>
      <c r="H99" s="1662"/>
      <c r="I99" s="1662"/>
      <c r="J99" s="119"/>
      <c r="K99" s="1662"/>
      <c r="L99" s="119"/>
    </row>
    <row r="100" spans="1:12" ht="15" hidden="1" thickBot="1" x14ac:dyDescent="0.4">
      <c r="A100" s="445"/>
      <c r="B100" s="524"/>
      <c r="C100" s="524"/>
      <c r="D100" s="119"/>
      <c r="E100" s="119"/>
      <c r="F100" s="119"/>
      <c r="G100" s="1662"/>
      <c r="H100" s="1662"/>
      <c r="I100" s="1662"/>
      <c r="J100" s="119"/>
      <c r="K100" s="1662"/>
      <c r="L100" s="119"/>
    </row>
    <row r="101" spans="1:12" ht="15" hidden="1" thickBot="1" x14ac:dyDescent="0.4">
      <c r="A101" s="445"/>
      <c r="B101" s="524"/>
      <c r="C101" s="524"/>
      <c r="D101" s="119"/>
      <c r="E101" s="119"/>
      <c r="F101" s="119"/>
      <c r="G101" s="1662"/>
      <c r="H101" s="1662"/>
      <c r="I101" s="1662"/>
      <c r="J101" s="119"/>
      <c r="K101" s="1662"/>
      <c r="L101" s="119"/>
    </row>
    <row r="102" spans="1:12" ht="15" hidden="1" thickBot="1" x14ac:dyDescent="0.4">
      <c r="A102" s="445"/>
      <c r="B102" s="524"/>
      <c r="C102" s="524"/>
      <c r="D102" s="119"/>
      <c r="E102" s="119"/>
      <c r="F102" s="119"/>
      <c r="G102" s="1662"/>
      <c r="H102" s="1662"/>
      <c r="I102" s="1662"/>
      <c r="J102" s="119"/>
      <c r="K102" s="1662"/>
      <c r="L102" s="119"/>
    </row>
    <row r="103" spans="1:12" ht="15" hidden="1" thickBot="1" x14ac:dyDescent="0.4">
      <c r="A103" s="445"/>
      <c r="B103" s="524"/>
      <c r="C103" s="524"/>
      <c r="D103" s="119"/>
      <c r="E103" s="119"/>
      <c r="F103" s="119"/>
      <c r="G103" s="1662"/>
      <c r="H103" s="1662"/>
      <c r="I103" s="1662"/>
      <c r="J103" s="119"/>
      <c r="K103" s="1662"/>
      <c r="L103" s="119"/>
    </row>
    <row r="104" spans="1:12" ht="15" hidden="1" thickBot="1" x14ac:dyDescent="0.4">
      <c r="A104" s="445"/>
      <c r="B104" s="524"/>
      <c r="C104" s="524"/>
      <c r="D104" s="119"/>
      <c r="E104" s="119"/>
      <c r="F104" s="119"/>
      <c r="G104" s="1662"/>
      <c r="H104" s="1662"/>
      <c r="I104" s="1662"/>
      <c r="J104" s="119"/>
      <c r="K104" s="1662"/>
      <c r="L104" s="119"/>
    </row>
    <row r="105" spans="1:12" ht="15" hidden="1" thickBot="1" x14ac:dyDescent="0.4">
      <c r="A105" s="445"/>
      <c r="B105" s="524"/>
      <c r="C105" s="524"/>
      <c r="D105" s="119"/>
      <c r="E105" s="119"/>
      <c r="F105" s="119"/>
      <c r="G105" s="1662"/>
      <c r="H105" s="1662"/>
      <c r="I105" s="1662"/>
      <c r="J105" s="119"/>
      <c r="K105" s="1662"/>
      <c r="L105" s="119"/>
    </row>
    <row r="106" spans="1:12" ht="15" hidden="1" thickBot="1" x14ac:dyDescent="0.4">
      <c r="A106" s="445"/>
      <c r="B106" s="524"/>
      <c r="C106" s="524"/>
      <c r="D106" s="119"/>
      <c r="E106" s="119"/>
      <c r="F106" s="119"/>
      <c r="G106" s="1662"/>
      <c r="H106" s="1662"/>
      <c r="I106" s="1662"/>
      <c r="J106" s="119"/>
      <c r="K106" s="1662"/>
      <c r="L106" s="119"/>
    </row>
    <row r="107" spans="1:12" ht="15" hidden="1" thickBot="1" x14ac:dyDescent="0.4">
      <c r="A107" s="445"/>
      <c r="B107" s="524"/>
      <c r="C107" s="524"/>
      <c r="D107" s="119"/>
      <c r="E107" s="119"/>
      <c r="F107" s="119"/>
      <c r="G107" s="1662"/>
      <c r="H107" s="1662"/>
      <c r="I107" s="1662"/>
      <c r="J107" s="119"/>
      <c r="K107" s="1662"/>
      <c r="L107" s="119"/>
    </row>
    <row r="108" spans="1:12" ht="15" hidden="1" thickBot="1" x14ac:dyDescent="0.4">
      <c r="A108" s="445"/>
      <c r="B108" s="524"/>
      <c r="C108" s="524"/>
      <c r="D108" s="119"/>
      <c r="E108" s="119"/>
      <c r="F108" s="119"/>
      <c r="G108" s="1662"/>
      <c r="H108" s="1662"/>
      <c r="I108" s="1662"/>
      <c r="J108" s="119"/>
      <c r="K108" s="1662"/>
      <c r="L108" s="119"/>
    </row>
    <row r="109" spans="1:12" ht="15" hidden="1" thickBot="1" x14ac:dyDescent="0.4">
      <c r="A109" s="445"/>
      <c r="B109" s="524"/>
      <c r="C109" s="524"/>
      <c r="D109" s="119"/>
      <c r="E109" s="119"/>
      <c r="F109" s="119"/>
      <c r="G109" s="1662"/>
      <c r="H109" s="1662"/>
      <c r="I109" s="1662"/>
      <c r="J109" s="119"/>
      <c r="K109" s="1662"/>
      <c r="L109" s="119"/>
    </row>
    <row r="110" spans="1:12" ht="15" hidden="1" thickBot="1" x14ac:dyDescent="0.4">
      <c r="A110" s="445"/>
      <c r="B110" s="524"/>
      <c r="C110" s="524"/>
      <c r="D110" s="119"/>
      <c r="E110" s="119"/>
      <c r="F110" s="119"/>
      <c r="G110" s="1662"/>
      <c r="H110" s="1662"/>
      <c r="I110" s="1662"/>
      <c r="J110" s="119"/>
      <c r="K110" s="1662"/>
      <c r="L110" s="119"/>
    </row>
    <row r="111" spans="1:12" ht="15" hidden="1" thickBot="1" x14ac:dyDescent="0.4">
      <c r="A111" s="445"/>
      <c r="B111" s="524"/>
      <c r="C111" s="524"/>
      <c r="D111" s="119"/>
      <c r="E111" s="119"/>
      <c r="F111" s="119"/>
      <c r="G111" s="1662"/>
      <c r="H111" s="1662"/>
      <c r="I111" s="1662"/>
      <c r="J111" s="119"/>
      <c r="K111" s="1662"/>
      <c r="L111" s="119"/>
    </row>
    <row r="112" spans="1:12" ht="15" hidden="1" thickBot="1" x14ac:dyDescent="0.4">
      <c r="A112" s="445"/>
      <c r="B112" s="524"/>
      <c r="C112" s="524"/>
      <c r="D112" s="119"/>
      <c r="E112" s="119"/>
      <c r="F112" s="119"/>
      <c r="G112" s="1662"/>
      <c r="H112" s="1662"/>
      <c r="I112" s="1662"/>
      <c r="J112" s="119"/>
      <c r="K112" s="1662"/>
      <c r="L112" s="119"/>
    </row>
    <row r="113" spans="1:12" ht="15" hidden="1" thickBot="1" x14ac:dyDescent="0.4">
      <c r="A113" s="445"/>
      <c r="B113" s="524"/>
      <c r="C113" s="524"/>
      <c r="D113" s="119"/>
      <c r="E113" s="119"/>
      <c r="F113" s="119"/>
      <c r="G113" s="1662"/>
      <c r="H113" s="1662"/>
      <c r="I113" s="1662"/>
      <c r="J113" s="119"/>
      <c r="K113" s="1662"/>
      <c r="L113" s="119"/>
    </row>
    <row r="114" spans="1:12" ht="15" hidden="1" thickBot="1" x14ac:dyDescent="0.4">
      <c r="A114" s="445"/>
      <c r="B114" s="524"/>
      <c r="C114" s="524"/>
      <c r="D114" s="119"/>
      <c r="E114" s="119"/>
      <c r="F114" s="119"/>
      <c r="G114" s="1662"/>
      <c r="H114" s="1662"/>
      <c r="I114" s="1662"/>
      <c r="J114" s="119"/>
      <c r="K114" s="1662"/>
      <c r="L114" s="119"/>
    </row>
    <row r="115" spans="1:12" ht="15" hidden="1" thickBot="1" x14ac:dyDescent="0.4">
      <c r="A115" s="445"/>
      <c r="B115" s="524"/>
      <c r="C115" s="524"/>
      <c r="D115" s="119"/>
      <c r="E115" s="119"/>
      <c r="F115" s="119"/>
      <c r="G115" s="1662"/>
      <c r="H115" s="1662"/>
      <c r="I115" s="1662"/>
      <c r="J115" s="119"/>
      <c r="K115" s="1662"/>
      <c r="L115" s="119"/>
    </row>
    <row r="116" spans="1:12" ht="15" hidden="1" thickBot="1" x14ac:dyDescent="0.4">
      <c r="A116" s="445"/>
      <c r="B116" s="524"/>
      <c r="C116" s="524"/>
      <c r="D116" s="119"/>
      <c r="E116" s="119"/>
      <c r="F116" s="119"/>
      <c r="G116" s="1662"/>
      <c r="H116" s="1662"/>
      <c r="I116" s="1662"/>
      <c r="J116" s="119"/>
      <c r="K116" s="1662"/>
      <c r="L116" s="119"/>
    </row>
    <row r="117" spans="1:12" ht="15" hidden="1" thickBot="1" x14ac:dyDescent="0.4">
      <c r="A117" s="445"/>
      <c r="B117" s="524"/>
      <c r="C117" s="524"/>
      <c r="D117" s="119"/>
      <c r="E117" s="119"/>
      <c r="F117" s="119"/>
      <c r="G117" s="1662"/>
      <c r="H117" s="1662"/>
      <c r="I117" s="1662"/>
      <c r="J117" s="119"/>
      <c r="K117" s="1662"/>
      <c r="L117" s="119"/>
    </row>
    <row r="118" spans="1:12" ht="15" hidden="1" thickBot="1" x14ac:dyDescent="0.4">
      <c r="A118" s="445"/>
      <c r="B118" s="524"/>
      <c r="C118" s="524"/>
      <c r="D118" s="119"/>
      <c r="E118" s="119"/>
      <c r="F118" s="119"/>
      <c r="G118" s="1662"/>
      <c r="H118" s="1662"/>
      <c r="I118" s="1662"/>
      <c r="J118" s="119"/>
      <c r="K118" s="1662"/>
      <c r="L118" s="119"/>
    </row>
    <row r="119" spans="1:12" ht="15" hidden="1" thickBot="1" x14ac:dyDescent="0.4">
      <c r="A119" s="445"/>
      <c r="B119" s="524"/>
      <c r="C119" s="524"/>
      <c r="D119" s="119"/>
      <c r="E119" s="119"/>
      <c r="F119" s="119"/>
      <c r="G119" s="1662"/>
      <c r="H119" s="1662"/>
      <c r="I119" s="1662"/>
      <c r="J119" s="119"/>
      <c r="K119" s="1662"/>
      <c r="L119" s="119"/>
    </row>
    <row r="120" spans="1:12" ht="15" hidden="1" thickBot="1" x14ac:dyDescent="0.4">
      <c r="A120" s="445"/>
      <c r="B120" s="524"/>
      <c r="C120" s="524"/>
      <c r="D120" s="119"/>
      <c r="E120" s="119"/>
      <c r="F120" s="119"/>
      <c r="G120" s="1662"/>
      <c r="H120" s="1662"/>
      <c r="I120" s="1662"/>
      <c r="J120" s="119"/>
      <c r="K120" s="1662"/>
      <c r="L120" s="119"/>
    </row>
    <row r="121" spans="1:12" ht="15" hidden="1" thickBot="1" x14ac:dyDescent="0.4">
      <c r="A121" s="445"/>
      <c r="B121" s="524"/>
      <c r="C121" s="524"/>
      <c r="D121" s="119"/>
      <c r="E121" s="119"/>
      <c r="F121" s="119"/>
      <c r="G121" s="1662"/>
      <c r="H121" s="1662"/>
      <c r="I121" s="1662"/>
      <c r="J121" s="119"/>
      <c r="K121" s="1662"/>
      <c r="L121" s="119"/>
    </row>
    <row r="122" spans="1:12" x14ac:dyDescent="0.35">
      <c r="A122" s="445"/>
      <c r="B122" s="524"/>
      <c r="C122" s="197"/>
      <c r="D122" s="197"/>
      <c r="E122" s="197"/>
      <c r="F122" s="197"/>
      <c r="G122" s="1663"/>
      <c r="H122" s="1663"/>
      <c r="I122" s="1663"/>
      <c r="J122" s="197"/>
      <c r="K122" s="1663"/>
      <c r="L122" s="198"/>
    </row>
    <row r="123" spans="1:12" ht="30" customHeight="1" x14ac:dyDescent="0.35">
      <c r="A123" s="445"/>
      <c r="B123" s="524"/>
      <c r="C123" s="524"/>
      <c r="D123" s="2466" t="s">
        <v>2299</v>
      </c>
      <c r="E123" s="2466"/>
      <c r="F123" s="2466"/>
      <c r="G123" s="2466"/>
      <c r="H123" s="2466"/>
      <c r="I123" s="2466"/>
      <c r="J123" s="2466"/>
      <c r="K123" s="2466"/>
      <c r="L123" s="502"/>
    </row>
    <row r="124" spans="1:12" ht="15" customHeight="1" x14ac:dyDescent="0.35">
      <c r="A124" s="445"/>
      <c r="B124" s="524"/>
      <c r="C124" s="524"/>
      <c r="D124" s="2467" t="s">
        <v>2300</v>
      </c>
      <c r="E124" s="2469" t="s">
        <v>2301</v>
      </c>
      <c r="F124" s="2470"/>
      <c r="G124" s="2473" t="s">
        <v>1103</v>
      </c>
      <c r="H124" s="2475" t="s">
        <v>2302</v>
      </c>
      <c r="I124" s="2477" t="s">
        <v>2303</v>
      </c>
      <c r="J124" s="2478" t="s">
        <v>1521</v>
      </c>
      <c r="K124" s="2475" t="s">
        <v>2304</v>
      </c>
      <c r="L124" s="1664"/>
    </row>
    <row r="125" spans="1:12" ht="15" customHeight="1" x14ac:dyDescent="0.35">
      <c r="A125" s="445"/>
      <c r="B125" s="524"/>
      <c r="C125" s="524"/>
      <c r="D125" s="2468"/>
      <c r="E125" s="2471"/>
      <c r="F125" s="2472"/>
      <c r="G125" s="2474"/>
      <c r="H125" s="2476"/>
      <c r="I125" s="2474"/>
      <c r="J125" s="2479"/>
      <c r="K125" s="2476"/>
      <c r="L125" s="1664"/>
    </row>
    <row r="126" spans="1:12" ht="15" customHeight="1" x14ac:dyDescent="0.35">
      <c r="A126" s="445"/>
      <c r="B126" s="524"/>
      <c r="C126" s="524"/>
      <c r="D126" s="1665"/>
      <c r="E126" s="1666"/>
      <c r="F126" s="1666"/>
      <c r="G126" s="1667"/>
      <c r="H126" s="1667"/>
      <c r="I126" s="1667"/>
      <c r="J126" s="1666"/>
      <c r="K126" s="1668"/>
      <c r="L126" s="1664"/>
    </row>
    <row r="127" spans="1:12" ht="15" customHeight="1" x14ac:dyDescent="0.35">
      <c r="A127" s="445"/>
      <c r="B127" s="524"/>
      <c r="C127" s="524"/>
      <c r="D127" s="1665">
        <v>1</v>
      </c>
      <c r="E127" s="2463" t="s">
        <v>2305</v>
      </c>
      <c r="F127" s="2464"/>
      <c r="G127" s="1669">
        <f>SUM(G129:G134)</f>
        <v>3653</v>
      </c>
      <c r="H127" s="1669">
        <f>SUM(H129:H134)</f>
        <v>3653</v>
      </c>
      <c r="I127" s="1669">
        <f>SUM(I129:I134)</f>
        <v>0</v>
      </c>
      <c r="J127" s="1670"/>
      <c r="K127" s="1671">
        <f>SUM(K129:K134)</f>
        <v>0</v>
      </c>
      <c r="L127" s="1664"/>
    </row>
    <row r="128" spans="1:12" ht="15" customHeight="1" x14ac:dyDescent="0.35">
      <c r="A128" s="445"/>
      <c r="B128" s="524"/>
      <c r="C128" s="524"/>
      <c r="D128" s="1672"/>
      <c r="E128" s="1666"/>
      <c r="F128" s="1673"/>
      <c r="G128" s="1674"/>
      <c r="H128" s="1674"/>
      <c r="I128" s="1674"/>
      <c r="J128" s="1675"/>
      <c r="K128" s="1676"/>
      <c r="L128" s="1664"/>
    </row>
    <row r="129" spans="1:12" ht="15" customHeight="1" x14ac:dyDescent="0.35">
      <c r="A129" s="445"/>
      <c r="B129" s="524"/>
      <c r="C129" s="524"/>
      <c r="D129" s="1677">
        <v>1.1000000000000001</v>
      </c>
      <c r="E129" s="2437" t="s">
        <v>1570</v>
      </c>
      <c r="F129" s="2465"/>
      <c r="G129" s="1678">
        <f>Form2!N9</f>
        <v>0</v>
      </c>
      <c r="H129" s="1732"/>
      <c r="I129" s="1679">
        <f t="shared" ref="I129:I134" si="0">G129-H129</f>
        <v>0</v>
      </c>
      <c r="J129" s="1680">
        <v>0</v>
      </c>
      <c r="K129" s="1681">
        <f t="shared" ref="K129:K134" si="1">I129*(J129/100)</f>
        <v>0</v>
      </c>
      <c r="L129" s="1664"/>
    </row>
    <row r="130" spans="1:12" ht="15" customHeight="1" x14ac:dyDescent="0.35">
      <c r="A130" s="445"/>
      <c r="B130" s="524"/>
      <c r="C130" s="524"/>
      <c r="D130" s="1672">
        <v>1.2</v>
      </c>
      <c r="E130" s="2437" t="s">
        <v>2306</v>
      </c>
      <c r="F130" s="2465"/>
      <c r="G130" s="1731"/>
      <c r="H130" s="1732"/>
      <c r="I130" s="1679">
        <f t="shared" si="0"/>
        <v>0</v>
      </c>
      <c r="J130" s="1680">
        <v>0</v>
      </c>
      <c r="K130" s="1681">
        <f t="shared" si="1"/>
        <v>0</v>
      </c>
      <c r="L130" s="1664"/>
    </row>
    <row r="131" spans="1:12" ht="15" customHeight="1" x14ac:dyDescent="0.35">
      <c r="A131" s="445"/>
      <c r="B131" s="524"/>
      <c r="C131" s="524"/>
      <c r="D131" s="1672">
        <v>1.3</v>
      </c>
      <c r="E131" s="2437" t="s">
        <v>2307</v>
      </c>
      <c r="F131" s="2465"/>
      <c r="G131" s="1731"/>
      <c r="H131" s="1732"/>
      <c r="I131" s="1679">
        <f t="shared" si="0"/>
        <v>0</v>
      </c>
      <c r="J131" s="1680">
        <v>100</v>
      </c>
      <c r="K131" s="1681">
        <f t="shared" si="1"/>
        <v>0</v>
      </c>
      <c r="L131" s="1664"/>
    </row>
    <row r="132" spans="1:12" ht="15" customHeight="1" x14ac:dyDescent="0.35">
      <c r="A132" s="445"/>
      <c r="B132" s="524"/>
      <c r="C132" s="524"/>
      <c r="D132" s="1672">
        <v>1.4</v>
      </c>
      <c r="E132" s="2437" t="s">
        <v>2308</v>
      </c>
      <c r="F132" s="2465"/>
      <c r="G132" s="1731"/>
      <c r="H132" s="1732"/>
      <c r="I132" s="1679">
        <f t="shared" si="0"/>
        <v>0</v>
      </c>
      <c r="J132" s="1680">
        <v>100</v>
      </c>
      <c r="K132" s="1681">
        <f t="shared" si="1"/>
        <v>0</v>
      </c>
      <c r="L132" s="1664"/>
    </row>
    <row r="133" spans="1:12" ht="15" customHeight="1" x14ac:dyDescent="0.35">
      <c r="A133" s="445"/>
      <c r="B133" s="524"/>
      <c r="C133" s="524"/>
      <c r="D133" s="1672">
        <v>1.5</v>
      </c>
      <c r="E133" s="2437" t="s">
        <v>2309</v>
      </c>
      <c r="F133" s="2465"/>
      <c r="G133" s="1678">
        <f>Form2!N81</f>
        <v>0</v>
      </c>
      <c r="H133" s="1732"/>
      <c r="I133" s="1679">
        <f t="shared" si="0"/>
        <v>0</v>
      </c>
      <c r="J133" s="1680">
        <v>20</v>
      </c>
      <c r="K133" s="1681">
        <f t="shared" si="1"/>
        <v>0</v>
      </c>
      <c r="L133" s="1664"/>
    </row>
    <row r="134" spans="1:12" ht="15" customHeight="1" x14ac:dyDescent="0.35">
      <c r="A134" s="445"/>
      <c r="B134" s="524"/>
      <c r="C134" s="524"/>
      <c r="D134" s="1672">
        <v>1.6</v>
      </c>
      <c r="E134" s="2436" t="s">
        <v>2505</v>
      </c>
      <c r="F134" s="2437"/>
      <c r="G134" s="1731">
        <v>3653</v>
      </c>
      <c r="H134" s="1732">
        <v>3653</v>
      </c>
      <c r="I134" s="1679">
        <f t="shared" si="0"/>
        <v>0</v>
      </c>
      <c r="J134" s="1680">
        <v>0</v>
      </c>
      <c r="K134" s="1681">
        <f t="shared" si="1"/>
        <v>0</v>
      </c>
      <c r="L134" s="1664"/>
    </row>
    <row r="135" spans="1:12" ht="15" customHeight="1" x14ac:dyDescent="0.35">
      <c r="A135" s="445"/>
      <c r="B135" s="524"/>
      <c r="C135" s="524"/>
      <c r="D135" s="1682"/>
      <c r="E135" s="1683"/>
      <c r="F135" s="1684"/>
      <c r="G135" s="1685"/>
      <c r="H135" s="1685"/>
      <c r="I135" s="1685"/>
      <c r="J135" s="1686"/>
      <c r="K135" s="1687"/>
      <c r="L135" s="1664"/>
    </row>
    <row r="136" spans="1:12" ht="15" customHeight="1" x14ac:dyDescent="0.35">
      <c r="A136" s="445"/>
      <c r="B136" s="524"/>
      <c r="C136" s="524"/>
      <c r="D136" s="1672">
        <v>2</v>
      </c>
      <c r="E136" s="2463" t="s">
        <v>2310</v>
      </c>
      <c r="F136" s="2464"/>
      <c r="G136" s="1858">
        <f>SUM(G138:G139)</f>
        <v>155675</v>
      </c>
      <c r="H136" s="1858">
        <f>SUM(H138:H139)</f>
        <v>0</v>
      </c>
      <c r="I136" s="1858">
        <f>SUM(I138:I139)</f>
        <v>155675</v>
      </c>
      <c r="J136" s="1680"/>
      <c r="K136" s="1671">
        <f>ROUND(SUM(K138:K145),0)</f>
        <v>0</v>
      </c>
      <c r="L136" s="1664"/>
    </row>
    <row r="137" spans="1:12" ht="15" customHeight="1" x14ac:dyDescent="0.35">
      <c r="A137" s="445"/>
      <c r="B137" s="524"/>
      <c r="C137" s="524"/>
      <c r="D137" s="1682"/>
      <c r="E137" s="1673"/>
      <c r="F137" s="1673"/>
      <c r="G137" s="1688"/>
      <c r="H137" s="1688"/>
      <c r="I137" s="1688"/>
      <c r="J137" s="1680"/>
      <c r="K137" s="1689"/>
      <c r="L137" s="1664"/>
    </row>
    <row r="138" spans="1:12" ht="15" customHeight="1" x14ac:dyDescent="0.35">
      <c r="A138" s="445"/>
      <c r="B138" s="524"/>
      <c r="C138" s="524"/>
      <c r="D138" s="1672">
        <v>2.1</v>
      </c>
      <c r="E138" s="2459" t="s">
        <v>2311</v>
      </c>
      <c r="F138" s="2460"/>
      <c r="G138" s="1690">
        <f>Form2!N12</f>
        <v>0</v>
      </c>
      <c r="H138" s="1733"/>
      <c r="I138" s="1690">
        <f t="shared" ref="I138:I145" si="2">G138-H138</f>
        <v>0</v>
      </c>
      <c r="J138" s="1680">
        <v>0</v>
      </c>
      <c r="K138" s="1681">
        <f>I138*(J138/100)</f>
        <v>0</v>
      </c>
      <c r="L138" s="1664"/>
    </row>
    <row r="139" spans="1:12" ht="15" customHeight="1" x14ac:dyDescent="0.35">
      <c r="A139" s="445"/>
      <c r="B139" s="524"/>
      <c r="C139" s="524"/>
      <c r="D139" s="1672">
        <v>2.2000000000000002</v>
      </c>
      <c r="E139" s="2459" t="s">
        <v>2312</v>
      </c>
      <c r="F139" s="2460"/>
      <c r="G139" s="1690">
        <f>SUM(G140:G145)</f>
        <v>155675</v>
      </c>
      <c r="H139" s="1690">
        <f>SUM(H140:H145)</f>
        <v>0</v>
      </c>
      <c r="I139" s="1690">
        <f t="shared" si="2"/>
        <v>155675</v>
      </c>
      <c r="J139" s="1680"/>
      <c r="K139" s="1681"/>
      <c r="L139" s="1664"/>
    </row>
    <row r="140" spans="1:12" ht="15" customHeight="1" x14ac:dyDescent="0.35">
      <c r="A140" s="445"/>
      <c r="B140" s="524"/>
      <c r="C140" s="524"/>
      <c r="D140" s="1697" t="s">
        <v>2506</v>
      </c>
      <c r="E140" s="2453" t="s">
        <v>2313</v>
      </c>
      <c r="F140" s="1691" t="s">
        <v>2314</v>
      </c>
      <c r="G140" s="1733">
        <v>155675</v>
      </c>
      <c r="H140" s="1733"/>
      <c r="I140" s="1690">
        <f t="shared" si="2"/>
        <v>155675</v>
      </c>
      <c r="J140" s="1680">
        <v>0</v>
      </c>
      <c r="K140" s="1681">
        <f t="shared" ref="K140:K145" si="3">I140*(J140/100)</f>
        <v>0</v>
      </c>
      <c r="L140" s="1664"/>
    </row>
    <row r="141" spans="1:12" ht="15" customHeight="1" x14ac:dyDescent="0.35">
      <c r="A141" s="445"/>
      <c r="B141" s="524"/>
      <c r="C141" s="524"/>
      <c r="D141" s="1697" t="s">
        <v>2507</v>
      </c>
      <c r="E141" s="2453"/>
      <c r="F141" s="1691" t="s">
        <v>2315</v>
      </c>
      <c r="G141" s="1733"/>
      <c r="H141" s="1733"/>
      <c r="I141" s="1690">
        <f t="shared" si="2"/>
        <v>0</v>
      </c>
      <c r="J141" s="1680">
        <v>20</v>
      </c>
      <c r="K141" s="1681">
        <f t="shared" si="3"/>
        <v>0</v>
      </c>
      <c r="L141" s="1664"/>
    </row>
    <row r="142" spans="1:12" ht="15" customHeight="1" x14ac:dyDescent="0.35">
      <c r="A142" s="445"/>
      <c r="B142" s="524"/>
      <c r="C142" s="524"/>
      <c r="D142" s="1697" t="s">
        <v>2508</v>
      </c>
      <c r="E142" s="2453"/>
      <c r="F142" s="1691" t="s">
        <v>2316</v>
      </c>
      <c r="G142" s="1733"/>
      <c r="H142" s="1733"/>
      <c r="I142" s="1690">
        <f t="shared" si="2"/>
        <v>0</v>
      </c>
      <c r="J142" s="1680">
        <v>50</v>
      </c>
      <c r="K142" s="1681">
        <f t="shared" si="3"/>
        <v>0</v>
      </c>
      <c r="L142" s="1664"/>
    </row>
    <row r="143" spans="1:12" ht="15" customHeight="1" x14ac:dyDescent="0.35">
      <c r="A143" s="445"/>
      <c r="B143" s="524"/>
      <c r="C143" s="524"/>
      <c r="D143" s="1697" t="s">
        <v>2509</v>
      </c>
      <c r="E143" s="2453"/>
      <c r="F143" s="1691" t="s">
        <v>1571</v>
      </c>
      <c r="G143" s="1733"/>
      <c r="H143" s="1733"/>
      <c r="I143" s="1690">
        <f t="shared" si="2"/>
        <v>0</v>
      </c>
      <c r="J143" s="1680">
        <v>100</v>
      </c>
      <c r="K143" s="1681">
        <f t="shared" si="3"/>
        <v>0</v>
      </c>
      <c r="L143" s="1664"/>
    </row>
    <row r="144" spans="1:12" ht="15" customHeight="1" x14ac:dyDescent="0.35">
      <c r="A144" s="445"/>
      <c r="B144" s="524"/>
      <c r="C144" s="524"/>
      <c r="D144" s="1697" t="s">
        <v>2510</v>
      </c>
      <c r="E144" s="2453"/>
      <c r="F144" s="1691" t="s">
        <v>1572</v>
      </c>
      <c r="G144" s="1733"/>
      <c r="H144" s="1733"/>
      <c r="I144" s="1690">
        <f t="shared" si="2"/>
        <v>0</v>
      </c>
      <c r="J144" s="1680">
        <v>150</v>
      </c>
      <c r="K144" s="1681">
        <f t="shared" si="3"/>
        <v>0</v>
      </c>
      <c r="L144" s="1664"/>
    </row>
    <row r="145" spans="1:12" ht="15" customHeight="1" x14ac:dyDescent="0.35">
      <c r="A145" s="445"/>
      <c r="B145" s="524"/>
      <c r="C145" s="524"/>
      <c r="D145" s="1697" t="s">
        <v>2511</v>
      </c>
      <c r="E145" s="2454"/>
      <c r="F145" s="1691" t="s">
        <v>1573</v>
      </c>
      <c r="G145" s="1733"/>
      <c r="H145" s="1733"/>
      <c r="I145" s="1690">
        <f t="shared" si="2"/>
        <v>0</v>
      </c>
      <c r="J145" s="1680">
        <v>100</v>
      </c>
      <c r="K145" s="1681">
        <f t="shared" si="3"/>
        <v>0</v>
      </c>
      <c r="L145" s="1664"/>
    </row>
    <row r="146" spans="1:12" ht="15" customHeight="1" x14ac:dyDescent="0.35">
      <c r="A146" s="445"/>
      <c r="B146" s="524"/>
      <c r="C146" s="524"/>
      <c r="D146" s="1682"/>
      <c r="E146" s="1673"/>
      <c r="F146" s="1673"/>
      <c r="G146" s="1674"/>
      <c r="H146" s="1674"/>
      <c r="I146" s="1674"/>
      <c r="J146" s="1680"/>
      <c r="K146" s="1692"/>
      <c r="L146" s="1664"/>
    </row>
    <row r="147" spans="1:12" ht="15" customHeight="1" x14ac:dyDescent="0.35">
      <c r="A147" s="445"/>
      <c r="B147" s="524"/>
      <c r="C147" s="524"/>
      <c r="D147" s="1672">
        <v>3</v>
      </c>
      <c r="E147" s="2433" t="s">
        <v>2317</v>
      </c>
      <c r="F147" s="2434"/>
      <c r="G147" s="1857">
        <f>SUM(G149:G151)</f>
        <v>0</v>
      </c>
      <c r="H147" s="1857">
        <f>SUM(H149:H151)</f>
        <v>0</v>
      </c>
      <c r="I147" s="1857">
        <f>G147-H147</f>
        <v>0</v>
      </c>
      <c r="J147" s="1680"/>
      <c r="K147" s="1717">
        <f>SUM(K149:K151)</f>
        <v>0</v>
      </c>
      <c r="L147" s="1664"/>
    </row>
    <row r="148" spans="1:12" ht="15" customHeight="1" x14ac:dyDescent="0.35">
      <c r="A148" s="445"/>
      <c r="B148" s="524"/>
      <c r="C148" s="524"/>
      <c r="D148" s="1682"/>
      <c r="E148" s="1694"/>
      <c r="F148" s="1694"/>
      <c r="G148" s="1674"/>
      <c r="H148" s="1674"/>
      <c r="I148" s="1674"/>
      <c r="J148" s="1680"/>
      <c r="K148" s="1692"/>
      <c r="L148" s="1664"/>
    </row>
    <row r="149" spans="1:12" ht="15" customHeight="1" x14ac:dyDescent="0.35">
      <c r="A149" s="445"/>
      <c r="B149" s="524"/>
      <c r="C149" s="524"/>
      <c r="D149" s="1672">
        <v>3.1</v>
      </c>
      <c r="E149" s="2433" t="s">
        <v>2490</v>
      </c>
      <c r="F149" s="2434"/>
      <c r="G149" s="1733"/>
      <c r="H149" s="1733"/>
      <c r="I149" s="1690">
        <f t="shared" ref="I149:I157" si="4">G149-H149</f>
        <v>0</v>
      </c>
      <c r="J149" s="1680">
        <v>0</v>
      </c>
      <c r="K149" s="1681">
        <f>I149*(J149/100)</f>
        <v>0</v>
      </c>
      <c r="L149" s="1664"/>
    </row>
    <row r="150" spans="1:12" ht="15" customHeight="1" x14ac:dyDescent="0.35">
      <c r="A150" s="445"/>
      <c r="B150" s="524"/>
      <c r="C150" s="524"/>
      <c r="D150" s="1672">
        <v>3.2</v>
      </c>
      <c r="E150" s="2459" t="s">
        <v>2318</v>
      </c>
      <c r="F150" s="2460"/>
      <c r="G150" s="2097"/>
      <c r="H150" s="2097"/>
      <c r="I150" s="1690">
        <f t="shared" si="4"/>
        <v>0</v>
      </c>
      <c r="J150" s="1680">
        <v>0</v>
      </c>
      <c r="K150" s="1681">
        <f>I151*(J150/100)</f>
        <v>0</v>
      </c>
      <c r="L150" s="1664"/>
    </row>
    <row r="151" spans="1:12" ht="15" customHeight="1" x14ac:dyDescent="0.35">
      <c r="A151" s="445"/>
      <c r="B151" s="524"/>
      <c r="C151" s="524"/>
      <c r="D151" s="1672">
        <v>3.3</v>
      </c>
      <c r="E151" s="2462" t="s">
        <v>2485</v>
      </c>
      <c r="F151" s="2433"/>
      <c r="G151" s="1690">
        <f>SUM(G152:G157)</f>
        <v>0</v>
      </c>
      <c r="H151" s="1690">
        <f>SUM(H152:H157)</f>
        <v>0</v>
      </c>
      <c r="I151" s="1690">
        <f t="shared" si="4"/>
        <v>0</v>
      </c>
      <c r="J151" s="1680"/>
      <c r="K151" s="1856">
        <f>SUM(K152:K157)</f>
        <v>0</v>
      </c>
      <c r="L151" s="1664"/>
    </row>
    <row r="152" spans="1:12" ht="15" customHeight="1" x14ac:dyDescent="0.35">
      <c r="A152" s="445"/>
      <c r="B152" s="524"/>
      <c r="C152" s="524"/>
      <c r="D152" s="1697" t="s">
        <v>2479</v>
      </c>
      <c r="E152" s="2453" t="s">
        <v>2313</v>
      </c>
      <c r="F152" s="1691" t="s">
        <v>2314</v>
      </c>
      <c r="G152" s="1733"/>
      <c r="H152" s="1733"/>
      <c r="I152" s="1690">
        <f t="shared" si="4"/>
        <v>0</v>
      </c>
      <c r="J152" s="1680">
        <v>0</v>
      </c>
      <c r="K152" s="1681">
        <f t="shared" ref="K152:K157" si="5">I152*(J152/100)</f>
        <v>0</v>
      </c>
      <c r="L152" s="1664"/>
    </row>
    <row r="153" spans="1:12" ht="15" customHeight="1" x14ac:dyDescent="0.35">
      <c r="A153" s="445"/>
      <c r="B153" s="524"/>
      <c r="C153" s="524"/>
      <c r="D153" s="1697" t="s">
        <v>2480</v>
      </c>
      <c r="E153" s="2453"/>
      <c r="F153" s="1691" t="s">
        <v>2315</v>
      </c>
      <c r="G153" s="1733"/>
      <c r="H153" s="1733"/>
      <c r="I153" s="1690">
        <f t="shared" si="4"/>
        <v>0</v>
      </c>
      <c r="J153" s="1680">
        <v>20</v>
      </c>
      <c r="K153" s="1681">
        <f t="shared" si="5"/>
        <v>0</v>
      </c>
      <c r="L153" s="1664"/>
    </row>
    <row r="154" spans="1:12" ht="15" customHeight="1" x14ac:dyDescent="0.35">
      <c r="A154" s="445"/>
      <c r="B154" s="524"/>
      <c r="C154" s="524"/>
      <c r="D154" s="1697" t="s">
        <v>2481</v>
      </c>
      <c r="E154" s="2453"/>
      <c r="F154" s="1691" t="s">
        <v>2316</v>
      </c>
      <c r="G154" s="1733"/>
      <c r="H154" s="1733"/>
      <c r="I154" s="1690">
        <f t="shared" si="4"/>
        <v>0</v>
      </c>
      <c r="J154" s="1680">
        <v>50</v>
      </c>
      <c r="K154" s="1681">
        <f t="shared" si="5"/>
        <v>0</v>
      </c>
      <c r="L154" s="1664"/>
    </row>
    <row r="155" spans="1:12" ht="15" customHeight="1" x14ac:dyDescent="0.35">
      <c r="A155" s="445"/>
      <c r="B155" s="524"/>
      <c r="C155" s="524"/>
      <c r="D155" s="1697" t="s">
        <v>2482</v>
      </c>
      <c r="E155" s="2453"/>
      <c r="F155" s="1691" t="s">
        <v>1571</v>
      </c>
      <c r="G155" s="1733"/>
      <c r="H155" s="1733"/>
      <c r="I155" s="1690">
        <f t="shared" si="4"/>
        <v>0</v>
      </c>
      <c r="J155" s="1680">
        <v>100</v>
      </c>
      <c r="K155" s="1681">
        <f t="shared" si="5"/>
        <v>0</v>
      </c>
      <c r="L155" s="1664"/>
    </row>
    <row r="156" spans="1:12" ht="15" customHeight="1" x14ac:dyDescent="0.35">
      <c r="A156" s="445"/>
      <c r="B156" s="524"/>
      <c r="C156" s="524"/>
      <c r="D156" s="1697" t="s">
        <v>2483</v>
      </c>
      <c r="E156" s="2453"/>
      <c r="F156" s="1691" t="s">
        <v>1572</v>
      </c>
      <c r="G156" s="1733"/>
      <c r="H156" s="1733"/>
      <c r="I156" s="1690">
        <f t="shared" si="4"/>
        <v>0</v>
      </c>
      <c r="J156" s="1680">
        <v>150</v>
      </c>
      <c r="K156" s="1681">
        <f t="shared" si="5"/>
        <v>0</v>
      </c>
      <c r="L156" s="1664"/>
    </row>
    <row r="157" spans="1:12" ht="15" customHeight="1" x14ac:dyDescent="0.35">
      <c r="A157" s="445"/>
      <c r="B157" s="524"/>
      <c r="C157" s="524"/>
      <c r="D157" s="1697" t="s">
        <v>2484</v>
      </c>
      <c r="E157" s="2454"/>
      <c r="F157" s="1691" t="s">
        <v>1573</v>
      </c>
      <c r="G157" s="1733"/>
      <c r="H157" s="1733"/>
      <c r="I157" s="1690">
        <f t="shared" si="4"/>
        <v>0</v>
      </c>
      <c r="J157" s="1680">
        <v>100</v>
      </c>
      <c r="K157" s="1681">
        <f t="shared" si="5"/>
        <v>0</v>
      </c>
      <c r="L157" s="1664"/>
    </row>
    <row r="158" spans="1:12" ht="15" customHeight="1" x14ac:dyDescent="0.35">
      <c r="A158" s="445"/>
      <c r="B158" s="524"/>
      <c r="C158" s="524"/>
      <c r="D158" s="1682"/>
      <c r="E158" s="1695"/>
      <c r="F158" s="1673"/>
      <c r="G158" s="1674"/>
      <c r="H158" s="1674"/>
      <c r="I158" s="1674"/>
      <c r="J158" s="1680"/>
      <c r="K158" s="1692"/>
      <c r="L158" s="1664"/>
    </row>
    <row r="159" spans="1:12" ht="15" customHeight="1" x14ac:dyDescent="0.35">
      <c r="A159" s="445"/>
      <c r="B159" s="524"/>
      <c r="C159" s="524"/>
      <c r="D159" s="1672">
        <v>4</v>
      </c>
      <c r="E159" s="2433" t="s">
        <v>2319</v>
      </c>
      <c r="F159" s="2434"/>
      <c r="G159" s="1855">
        <f>SUM(G161,G162,G169)</f>
        <v>0</v>
      </c>
      <c r="H159" s="1855">
        <f>SUM(H161,H162,H169)</f>
        <v>0</v>
      </c>
      <c r="I159" s="1855">
        <f>SUM(I161,I162,I169)</f>
        <v>0</v>
      </c>
      <c r="J159" s="1680"/>
      <c r="K159" s="1717">
        <f>SUM(K161,K163:K168,K169)</f>
        <v>0</v>
      </c>
      <c r="L159" s="1664"/>
    </row>
    <row r="160" spans="1:12" ht="15" customHeight="1" x14ac:dyDescent="0.35">
      <c r="A160" s="445"/>
      <c r="B160" s="524"/>
      <c r="C160" s="524"/>
      <c r="D160" s="1682"/>
      <c r="E160" s="1696"/>
      <c r="F160" s="1696"/>
      <c r="G160" s="1674"/>
      <c r="H160" s="1674"/>
      <c r="I160" s="1674"/>
      <c r="J160" s="1680"/>
      <c r="K160" s="1692"/>
      <c r="L160" s="1664"/>
    </row>
    <row r="161" spans="1:12" ht="15" customHeight="1" x14ac:dyDescent="0.35">
      <c r="A161" s="445"/>
      <c r="B161" s="524"/>
      <c r="C161" s="524"/>
      <c r="D161" s="1672">
        <v>4.0999999999999996</v>
      </c>
      <c r="E161" s="2460" t="s">
        <v>2320</v>
      </c>
      <c r="F161" s="2461"/>
      <c r="G161" s="1733"/>
      <c r="H161" s="1733"/>
      <c r="I161" s="1690">
        <f t="shared" ref="I161:I169" si="6">G161-H161</f>
        <v>0</v>
      </c>
      <c r="J161" s="1680">
        <v>0</v>
      </c>
      <c r="K161" s="1681">
        <f>I161*J161</f>
        <v>0</v>
      </c>
      <c r="L161" s="1664"/>
    </row>
    <row r="162" spans="1:12" ht="15" customHeight="1" x14ac:dyDescent="0.35">
      <c r="A162" s="445"/>
      <c r="B162" s="524"/>
      <c r="C162" s="524"/>
      <c r="D162" s="1672">
        <v>4.2</v>
      </c>
      <c r="E162" s="2460" t="s">
        <v>2321</v>
      </c>
      <c r="F162" s="2461"/>
      <c r="G162" s="1723">
        <f>SUM(G163:G168)</f>
        <v>0</v>
      </c>
      <c r="H162" s="1723">
        <f>SUM(H163:H168)</f>
        <v>0</v>
      </c>
      <c r="I162" s="1723">
        <f t="shared" si="6"/>
        <v>0</v>
      </c>
      <c r="J162" s="1680"/>
      <c r="K162" s="1671"/>
      <c r="L162" s="1664"/>
    </row>
    <row r="163" spans="1:12" ht="15" customHeight="1" x14ac:dyDescent="0.35">
      <c r="A163" s="445"/>
      <c r="B163" s="524"/>
      <c r="C163" s="524"/>
      <c r="D163" s="1697" t="s">
        <v>2322</v>
      </c>
      <c r="E163" s="2453" t="s">
        <v>2323</v>
      </c>
      <c r="F163" s="1691" t="s">
        <v>2314</v>
      </c>
      <c r="G163" s="1733"/>
      <c r="H163" s="1733"/>
      <c r="I163" s="1690">
        <f t="shared" si="6"/>
        <v>0</v>
      </c>
      <c r="J163" s="1680">
        <v>20</v>
      </c>
      <c r="K163" s="1681">
        <f t="shared" ref="K163:K169" si="7">I163*(J163/100)</f>
        <v>0</v>
      </c>
      <c r="L163" s="1664"/>
    </row>
    <row r="164" spans="1:12" ht="15" customHeight="1" x14ac:dyDescent="0.35">
      <c r="A164" s="445"/>
      <c r="B164" s="524"/>
      <c r="C164" s="524"/>
      <c r="D164" s="1697" t="s">
        <v>2324</v>
      </c>
      <c r="E164" s="2453"/>
      <c r="F164" s="1691" t="s">
        <v>2315</v>
      </c>
      <c r="G164" s="1733"/>
      <c r="H164" s="1733"/>
      <c r="I164" s="1690">
        <f t="shared" si="6"/>
        <v>0</v>
      </c>
      <c r="J164" s="1680">
        <v>50</v>
      </c>
      <c r="K164" s="1681">
        <f t="shared" si="7"/>
        <v>0</v>
      </c>
      <c r="L164" s="1664"/>
    </row>
    <row r="165" spans="1:12" ht="15" customHeight="1" x14ac:dyDescent="0.35">
      <c r="A165" s="445"/>
      <c r="B165" s="524"/>
      <c r="C165" s="524"/>
      <c r="D165" s="1697" t="s">
        <v>2325</v>
      </c>
      <c r="E165" s="2453"/>
      <c r="F165" s="1691" t="s">
        <v>2316</v>
      </c>
      <c r="G165" s="1733"/>
      <c r="H165" s="1733"/>
      <c r="I165" s="1690">
        <f t="shared" si="6"/>
        <v>0</v>
      </c>
      <c r="J165" s="1680">
        <v>100</v>
      </c>
      <c r="K165" s="1681">
        <f t="shared" si="7"/>
        <v>0</v>
      </c>
      <c r="L165" s="1664"/>
    </row>
    <row r="166" spans="1:12" ht="15" customHeight="1" x14ac:dyDescent="0.35">
      <c r="A166" s="445"/>
      <c r="B166" s="524"/>
      <c r="C166" s="524"/>
      <c r="D166" s="1697" t="s">
        <v>2326</v>
      </c>
      <c r="E166" s="2453"/>
      <c r="F166" s="1691" t="s">
        <v>1571</v>
      </c>
      <c r="G166" s="1733"/>
      <c r="H166" s="1733"/>
      <c r="I166" s="1690">
        <f t="shared" si="6"/>
        <v>0</v>
      </c>
      <c r="J166" s="1680">
        <v>100</v>
      </c>
      <c r="K166" s="1681">
        <f t="shared" si="7"/>
        <v>0</v>
      </c>
      <c r="L166" s="1664"/>
    </row>
    <row r="167" spans="1:12" ht="15" customHeight="1" x14ac:dyDescent="0.35">
      <c r="A167" s="445"/>
      <c r="B167" s="524"/>
      <c r="C167" s="524"/>
      <c r="D167" s="1697" t="s">
        <v>2327</v>
      </c>
      <c r="E167" s="2453"/>
      <c r="F167" s="1691" t="s">
        <v>1572</v>
      </c>
      <c r="G167" s="1733"/>
      <c r="H167" s="1733"/>
      <c r="I167" s="1690">
        <f t="shared" si="6"/>
        <v>0</v>
      </c>
      <c r="J167" s="1680">
        <v>150</v>
      </c>
      <c r="K167" s="1681">
        <f t="shared" si="7"/>
        <v>0</v>
      </c>
      <c r="L167" s="1664"/>
    </row>
    <row r="168" spans="1:12" ht="15" customHeight="1" x14ac:dyDescent="0.35">
      <c r="A168" s="445"/>
      <c r="B168" s="524"/>
      <c r="C168" s="524"/>
      <c r="D168" s="1697" t="s">
        <v>2328</v>
      </c>
      <c r="E168" s="2454"/>
      <c r="F168" s="1691" t="s">
        <v>1573</v>
      </c>
      <c r="G168" s="1733"/>
      <c r="H168" s="1733"/>
      <c r="I168" s="1690">
        <f t="shared" si="6"/>
        <v>0</v>
      </c>
      <c r="J168" s="1680">
        <v>100</v>
      </c>
      <c r="K168" s="1681">
        <f t="shared" si="7"/>
        <v>0</v>
      </c>
      <c r="L168" s="1664"/>
    </row>
    <row r="169" spans="1:12" ht="15" customHeight="1" x14ac:dyDescent="0.35">
      <c r="A169" s="445"/>
      <c r="B169" s="524"/>
      <c r="C169" s="524"/>
      <c r="D169" s="1672">
        <v>4.3</v>
      </c>
      <c r="E169" s="2460" t="s">
        <v>2329</v>
      </c>
      <c r="F169" s="2461"/>
      <c r="G169" s="1734"/>
      <c r="H169" s="1734"/>
      <c r="I169" s="1690">
        <f t="shared" si="6"/>
        <v>0</v>
      </c>
      <c r="J169" s="1680">
        <v>100</v>
      </c>
      <c r="K169" s="1681">
        <f t="shared" si="7"/>
        <v>0</v>
      </c>
      <c r="L169" s="1664"/>
    </row>
    <row r="170" spans="1:12" ht="15" customHeight="1" x14ac:dyDescent="0.35">
      <c r="A170" s="445"/>
      <c r="B170" s="524"/>
      <c r="C170" s="524"/>
      <c r="D170" s="1682"/>
      <c r="E170" s="1695"/>
      <c r="F170" s="1666"/>
      <c r="G170" s="1674"/>
      <c r="H170" s="1674"/>
      <c r="I170" s="1674"/>
      <c r="J170" s="1680"/>
      <c r="K170" s="1692"/>
      <c r="L170" s="1664"/>
    </row>
    <row r="171" spans="1:12" ht="15" customHeight="1" x14ac:dyDescent="0.35">
      <c r="A171" s="445"/>
      <c r="B171" s="524"/>
      <c r="C171" s="524"/>
      <c r="D171" s="1672">
        <v>5</v>
      </c>
      <c r="E171" s="2433" t="s">
        <v>2330</v>
      </c>
      <c r="F171" s="2434"/>
      <c r="G171" s="1693">
        <f>Form2!N49</f>
        <v>0</v>
      </c>
      <c r="H171" s="1693">
        <f>SUM(H173,H175:H180)</f>
        <v>0</v>
      </c>
      <c r="I171" s="1693">
        <f>SUM(I173,I175:I180)</f>
        <v>0</v>
      </c>
      <c r="J171" s="1680"/>
      <c r="K171" s="1671">
        <f>SUM(K173,K175:K180)</f>
        <v>0</v>
      </c>
      <c r="L171" s="1664"/>
    </row>
    <row r="172" spans="1:12" ht="15" customHeight="1" x14ac:dyDescent="0.35">
      <c r="A172" s="445"/>
      <c r="B172" s="524"/>
      <c r="C172" s="524"/>
      <c r="D172" s="1682"/>
      <c r="E172" s="1666"/>
      <c r="F172" s="1666"/>
      <c r="G172" s="1674"/>
      <c r="H172" s="1674"/>
      <c r="I172" s="1674"/>
      <c r="J172" s="1680"/>
      <c r="K172" s="1692"/>
      <c r="L172" s="1664"/>
    </row>
    <row r="173" spans="1:12" ht="15" customHeight="1" x14ac:dyDescent="0.35">
      <c r="A173" s="445"/>
      <c r="B173" s="524"/>
      <c r="C173" s="524"/>
      <c r="D173" s="1672">
        <v>5.0999999999999996</v>
      </c>
      <c r="E173" s="2459" t="s">
        <v>2331</v>
      </c>
      <c r="F173" s="2460"/>
      <c r="G173" s="1735"/>
      <c r="H173" s="1733"/>
      <c r="I173" s="1690">
        <f>G173-H173</f>
        <v>0</v>
      </c>
      <c r="J173" s="1680">
        <v>0</v>
      </c>
      <c r="K173" s="1681">
        <f>I173*J173</f>
        <v>0</v>
      </c>
      <c r="L173" s="1664"/>
    </row>
    <row r="174" spans="1:12" ht="15" customHeight="1" x14ac:dyDescent="0.35">
      <c r="A174" s="445"/>
      <c r="B174" s="524"/>
      <c r="C174" s="524"/>
      <c r="D174" s="1672">
        <v>5.2</v>
      </c>
      <c r="E174" s="2459" t="s">
        <v>2332</v>
      </c>
      <c r="F174" s="2460"/>
      <c r="G174" s="1674"/>
      <c r="H174" s="1674"/>
      <c r="I174" s="1674"/>
      <c r="J174" s="1680"/>
      <c r="K174" s="1692"/>
      <c r="L174" s="1664"/>
    </row>
    <row r="175" spans="1:12" ht="15" customHeight="1" x14ac:dyDescent="0.35">
      <c r="A175" s="445"/>
      <c r="B175" s="524"/>
      <c r="C175" s="524"/>
      <c r="D175" s="1697" t="s">
        <v>2333</v>
      </c>
      <c r="E175" s="2453" t="s">
        <v>2334</v>
      </c>
      <c r="F175" s="1691" t="s">
        <v>2314</v>
      </c>
      <c r="G175" s="1733"/>
      <c r="H175" s="1733"/>
      <c r="I175" s="1690">
        <f t="shared" ref="I175:I180" si="8">G175-H175</f>
        <v>0</v>
      </c>
      <c r="J175" s="1680">
        <v>20</v>
      </c>
      <c r="K175" s="1681">
        <f t="shared" ref="K175:K180" si="9">I175*(J175/100)</f>
        <v>0</v>
      </c>
      <c r="L175" s="1664"/>
    </row>
    <row r="176" spans="1:12" ht="15" customHeight="1" x14ac:dyDescent="0.35">
      <c r="A176" s="445"/>
      <c r="B176" s="524"/>
      <c r="C176" s="524"/>
      <c r="D176" s="1697" t="s">
        <v>2335</v>
      </c>
      <c r="E176" s="2453"/>
      <c r="F176" s="1691" t="s">
        <v>2315</v>
      </c>
      <c r="G176" s="1733"/>
      <c r="H176" s="1733"/>
      <c r="I176" s="1690">
        <f t="shared" si="8"/>
        <v>0</v>
      </c>
      <c r="J176" s="1680">
        <v>50</v>
      </c>
      <c r="K176" s="1681">
        <f t="shared" si="9"/>
        <v>0</v>
      </c>
      <c r="L176" s="1664"/>
    </row>
    <row r="177" spans="1:12" ht="15" customHeight="1" x14ac:dyDescent="0.35">
      <c r="A177" s="445"/>
      <c r="B177" s="524"/>
      <c r="C177" s="524"/>
      <c r="D177" s="1697" t="s">
        <v>2336</v>
      </c>
      <c r="E177" s="2453"/>
      <c r="F177" s="1691" t="s">
        <v>2316</v>
      </c>
      <c r="G177" s="1733"/>
      <c r="H177" s="1733"/>
      <c r="I177" s="1690">
        <f t="shared" si="8"/>
        <v>0</v>
      </c>
      <c r="J177" s="1680">
        <v>50</v>
      </c>
      <c r="K177" s="1681">
        <f t="shared" si="9"/>
        <v>0</v>
      </c>
      <c r="L177" s="1664"/>
    </row>
    <row r="178" spans="1:12" ht="15" customHeight="1" x14ac:dyDescent="0.35">
      <c r="A178" s="445"/>
      <c r="B178" s="524"/>
      <c r="C178" s="524"/>
      <c r="D178" s="1697" t="s">
        <v>2337</v>
      </c>
      <c r="E178" s="2453"/>
      <c r="F178" s="1691" t="s">
        <v>1571</v>
      </c>
      <c r="G178" s="1733"/>
      <c r="H178" s="1733"/>
      <c r="I178" s="1690">
        <f t="shared" si="8"/>
        <v>0</v>
      </c>
      <c r="J178" s="1680">
        <v>100</v>
      </c>
      <c r="K178" s="1681">
        <f t="shared" si="9"/>
        <v>0</v>
      </c>
      <c r="L178" s="1664"/>
    </row>
    <row r="179" spans="1:12" ht="15" customHeight="1" x14ac:dyDescent="0.35">
      <c r="A179" s="445"/>
      <c r="B179" s="524"/>
      <c r="C179" s="524"/>
      <c r="D179" s="1697" t="s">
        <v>2338</v>
      </c>
      <c r="E179" s="2453"/>
      <c r="F179" s="1691" t="s">
        <v>1572</v>
      </c>
      <c r="G179" s="1733"/>
      <c r="H179" s="1733"/>
      <c r="I179" s="1690">
        <f t="shared" si="8"/>
        <v>0</v>
      </c>
      <c r="J179" s="1680">
        <v>150</v>
      </c>
      <c r="K179" s="1681">
        <f t="shared" si="9"/>
        <v>0</v>
      </c>
      <c r="L179" s="1664"/>
    </row>
    <row r="180" spans="1:12" ht="15" customHeight="1" x14ac:dyDescent="0.35">
      <c r="A180" s="445"/>
      <c r="B180" s="524"/>
      <c r="C180" s="524"/>
      <c r="D180" s="1697" t="s">
        <v>2339</v>
      </c>
      <c r="E180" s="2454"/>
      <c r="F180" s="1691" t="s">
        <v>1573</v>
      </c>
      <c r="G180" s="1733"/>
      <c r="H180" s="1733"/>
      <c r="I180" s="1690">
        <f t="shared" si="8"/>
        <v>0</v>
      </c>
      <c r="J180" s="1680">
        <v>50</v>
      </c>
      <c r="K180" s="1681">
        <f t="shared" si="9"/>
        <v>0</v>
      </c>
      <c r="L180" s="1664"/>
    </row>
    <row r="181" spans="1:12" ht="15" customHeight="1" x14ac:dyDescent="0.35">
      <c r="A181" s="445"/>
      <c r="B181" s="524"/>
      <c r="C181" s="524"/>
      <c r="D181" s="1682"/>
      <c r="E181" s="1673"/>
      <c r="F181" s="1673"/>
      <c r="G181" s="1674"/>
      <c r="H181" s="1674"/>
      <c r="I181" s="1674"/>
      <c r="J181" s="1699"/>
      <c r="K181" s="1692"/>
      <c r="L181" s="1664"/>
    </row>
    <row r="182" spans="1:12" ht="15" customHeight="1" x14ac:dyDescent="0.35">
      <c r="A182" s="445"/>
      <c r="B182" s="524"/>
      <c r="C182" s="524"/>
      <c r="D182" s="1672">
        <v>6</v>
      </c>
      <c r="E182" s="2433" t="s">
        <v>2340</v>
      </c>
      <c r="F182" s="2434"/>
      <c r="G182" s="1693">
        <f>SUM(G184,G191,G195)</f>
        <v>200945</v>
      </c>
      <c r="H182" s="1693">
        <f t="shared" ref="H182:I182" si="10">SUM(H184,H191,H195)</f>
        <v>0</v>
      </c>
      <c r="I182" s="1693">
        <f t="shared" si="10"/>
        <v>200945</v>
      </c>
      <c r="J182" s="1699"/>
      <c r="K182" s="1671">
        <f>SUM(K184,K191,K195)</f>
        <v>40484.200000000004</v>
      </c>
      <c r="L182" s="1664"/>
    </row>
    <row r="183" spans="1:12" ht="15" customHeight="1" x14ac:dyDescent="0.35">
      <c r="A183" s="445"/>
      <c r="B183" s="524"/>
      <c r="C183" s="524"/>
      <c r="D183" s="1682"/>
      <c r="E183" s="1666"/>
      <c r="F183" s="1673"/>
      <c r="G183" s="1674"/>
      <c r="H183" s="1674"/>
      <c r="I183" s="1674"/>
      <c r="J183" s="1680"/>
      <c r="K183" s="1692"/>
      <c r="L183" s="1664"/>
    </row>
    <row r="184" spans="1:12" ht="29" customHeight="1" x14ac:dyDescent="0.35">
      <c r="A184" s="445"/>
      <c r="B184" s="524"/>
      <c r="C184" s="524"/>
      <c r="D184" s="1672">
        <v>6.1</v>
      </c>
      <c r="E184" s="2450" t="s">
        <v>2341</v>
      </c>
      <c r="F184" s="2451"/>
      <c r="G184" s="1693">
        <f>SUM(G185:G190)</f>
        <v>0</v>
      </c>
      <c r="H184" s="1693">
        <f>SUM(H185:H190)</f>
        <v>0</v>
      </c>
      <c r="I184" s="1693">
        <f>SUM(I185:I190)</f>
        <v>0</v>
      </c>
      <c r="J184" s="1680"/>
      <c r="K184" s="1671">
        <f>SUM(K185:K190)</f>
        <v>0</v>
      </c>
      <c r="L184" s="1664"/>
    </row>
    <row r="185" spans="1:12" ht="15" customHeight="1" x14ac:dyDescent="0.35">
      <c r="A185" s="445"/>
      <c r="B185" s="524"/>
      <c r="C185" s="524"/>
      <c r="D185" s="1697" t="s">
        <v>2342</v>
      </c>
      <c r="E185" s="2452" t="s">
        <v>2343</v>
      </c>
      <c r="F185" s="1691" t="s">
        <v>2314</v>
      </c>
      <c r="G185" s="1733"/>
      <c r="H185" s="1733"/>
      <c r="I185" s="1690">
        <f t="shared" ref="I185:I190" si="11">G185-H185</f>
        <v>0</v>
      </c>
      <c r="J185" s="1680">
        <v>20</v>
      </c>
      <c r="K185" s="1681">
        <f t="shared" ref="K185:K190" si="12">I185*(J185/100)</f>
        <v>0</v>
      </c>
      <c r="L185" s="1664"/>
    </row>
    <row r="186" spans="1:12" ht="15" customHeight="1" x14ac:dyDescent="0.35">
      <c r="A186" s="445"/>
      <c r="B186" s="524"/>
      <c r="C186" s="524"/>
      <c r="D186" s="1697" t="s">
        <v>2344</v>
      </c>
      <c r="E186" s="2453"/>
      <c r="F186" s="1691" t="s">
        <v>2315</v>
      </c>
      <c r="G186" s="1733"/>
      <c r="H186" s="1733"/>
      <c r="I186" s="1690">
        <f t="shared" si="11"/>
        <v>0</v>
      </c>
      <c r="J186" s="1680">
        <v>50</v>
      </c>
      <c r="K186" s="1681">
        <f t="shared" si="12"/>
        <v>0</v>
      </c>
      <c r="L186" s="1664"/>
    </row>
    <row r="187" spans="1:12" ht="15" customHeight="1" x14ac:dyDescent="0.35">
      <c r="A187" s="445"/>
      <c r="B187" s="524"/>
      <c r="C187" s="524"/>
      <c r="D187" s="1697" t="s">
        <v>2345</v>
      </c>
      <c r="E187" s="2453"/>
      <c r="F187" s="1691" t="s">
        <v>2316</v>
      </c>
      <c r="G187" s="1733"/>
      <c r="H187" s="1733"/>
      <c r="I187" s="1690">
        <f t="shared" si="11"/>
        <v>0</v>
      </c>
      <c r="J187" s="1680">
        <v>100</v>
      </c>
      <c r="K187" s="1681">
        <f t="shared" si="12"/>
        <v>0</v>
      </c>
      <c r="L187" s="1664"/>
    </row>
    <row r="188" spans="1:12" ht="15" customHeight="1" x14ac:dyDescent="0.35">
      <c r="A188" s="445"/>
      <c r="B188" s="524"/>
      <c r="C188" s="524"/>
      <c r="D188" s="1697" t="s">
        <v>2346</v>
      </c>
      <c r="E188" s="2453"/>
      <c r="F188" s="1691" t="s">
        <v>2347</v>
      </c>
      <c r="G188" s="1733"/>
      <c r="H188" s="1733"/>
      <c r="I188" s="1690">
        <f t="shared" si="11"/>
        <v>0</v>
      </c>
      <c r="J188" s="1680">
        <v>100</v>
      </c>
      <c r="K188" s="1681">
        <f t="shared" si="12"/>
        <v>0</v>
      </c>
      <c r="L188" s="1664"/>
    </row>
    <row r="189" spans="1:12" ht="15" customHeight="1" x14ac:dyDescent="0.35">
      <c r="A189" s="445"/>
      <c r="B189" s="524"/>
      <c r="C189" s="524"/>
      <c r="D189" s="1697" t="s">
        <v>2348</v>
      </c>
      <c r="E189" s="2453"/>
      <c r="F189" s="1691" t="s">
        <v>1572</v>
      </c>
      <c r="G189" s="1733"/>
      <c r="H189" s="1733"/>
      <c r="I189" s="1690">
        <f t="shared" si="11"/>
        <v>0</v>
      </c>
      <c r="J189" s="1680">
        <v>150</v>
      </c>
      <c r="K189" s="1681">
        <f t="shared" si="12"/>
        <v>0</v>
      </c>
      <c r="L189" s="1664"/>
    </row>
    <row r="190" spans="1:12" ht="15" customHeight="1" x14ac:dyDescent="0.35">
      <c r="A190" s="445"/>
      <c r="B190" s="524"/>
      <c r="C190" s="524"/>
      <c r="D190" s="1697" t="s">
        <v>2349</v>
      </c>
      <c r="E190" s="2454"/>
      <c r="F190" s="1691" t="s">
        <v>1573</v>
      </c>
      <c r="G190" s="1733"/>
      <c r="H190" s="1733"/>
      <c r="I190" s="1690">
        <f t="shared" si="11"/>
        <v>0</v>
      </c>
      <c r="J190" s="1680">
        <v>100</v>
      </c>
      <c r="K190" s="1681">
        <f t="shared" si="12"/>
        <v>0</v>
      </c>
      <c r="L190" s="1664"/>
    </row>
    <row r="191" spans="1:12" ht="30.75" customHeight="1" x14ac:dyDescent="0.35">
      <c r="A191" s="445"/>
      <c r="B191" s="524"/>
      <c r="C191" s="524"/>
      <c r="D191" s="1701">
        <v>6.2</v>
      </c>
      <c r="E191" s="2457" t="s">
        <v>2350</v>
      </c>
      <c r="F191" s="2458"/>
      <c r="G191" s="1693">
        <f>SUM(G192:G192)</f>
        <v>375</v>
      </c>
      <c r="H191" s="1693">
        <f>SUM(H192:H192)</f>
        <v>0</v>
      </c>
      <c r="I191" s="1693">
        <f>SUM(I192:I192)</f>
        <v>375</v>
      </c>
      <c r="J191" s="1680"/>
      <c r="K191" s="1671">
        <f>K192</f>
        <v>75</v>
      </c>
      <c r="L191" s="1664"/>
    </row>
    <row r="192" spans="1:12" x14ac:dyDescent="0.35">
      <c r="C192" s="524"/>
      <c r="D192" s="1702" t="s">
        <v>2351</v>
      </c>
      <c r="E192" s="2435" t="s">
        <v>2408</v>
      </c>
      <c r="F192" s="2431"/>
      <c r="G192" s="1733">
        <v>375</v>
      </c>
      <c r="H192" s="1733"/>
      <c r="I192" s="1690">
        <f>G192-H192</f>
        <v>375</v>
      </c>
      <c r="J192" s="1680">
        <v>20</v>
      </c>
      <c r="K192" s="1681">
        <f>I192*(J192/100)</f>
        <v>75</v>
      </c>
      <c r="L192" s="1664"/>
    </row>
    <row r="193" spans="1:12" x14ac:dyDescent="0.35">
      <c r="C193" s="524"/>
      <c r="D193" s="1703"/>
      <c r="E193" s="1704"/>
      <c r="F193" s="1673"/>
      <c r="G193" s="1674"/>
      <c r="H193" s="1674"/>
      <c r="I193" s="1674"/>
      <c r="J193" s="1698"/>
      <c r="K193" s="1692"/>
      <c r="L193" s="1664"/>
    </row>
    <row r="194" spans="1:12" x14ac:dyDescent="0.35">
      <c r="C194" s="524"/>
      <c r="D194" s="1703"/>
      <c r="E194" s="1704"/>
      <c r="F194" s="1673"/>
      <c r="G194" s="1674"/>
      <c r="H194" s="1674"/>
      <c r="I194" s="1674"/>
      <c r="J194" s="1699"/>
      <c r="K194" s="1692"/>
      <c r="L194" s="1664"/>
    </row>
    <row r="195" spans="1:12" ht="30" customHeight="1" x14ac:dyDescent="0.35">
      <c r="A195" s="445"/>
      <c r="B195" s="524"/>
      <c r="C195" s="524"/>
      <c r="D195" s="1701">
        <v>6.3</v>
      </c>
      <c r="E195" s="2455" t="s">
        <v>2352</v>
      </c>
      <c r="F195" s="2456"/>
      <c r="G195" s="1693">
        <f>SUM(G196:G201)</f>
        <v>200570</v>
      </c>
      <c r="H195" s="1693">
        <f>SUM(H196:H201)</f>
        <v>0</v>
      </c>
      <c r="I195" s="1693">
        <f>SUM(I196:I201)</f>
        <v>200570</v>
      </c>
      <c r="J195" s="1680"/>
      <c r="K195" s="1671">
        <f>SUM(K196:K201)</f>
        <v>40409.200000000004</v>
      </c>
      <c r="L195" s="1664"/>
    </row>
    <row r="196" spans="1:12" ht="15" customHeight="1" x14ac:dyDescent="0.35">
      <c r="A196" s="445"/>
      <c r="B196" s="524"/>
      <c r="C196" s="524"/>
      <c r="D196" s="1702" t="s">
        <v>2353</v>
      </c>
      <c r="E196" s="2446" t="s">
        <v>2343</v>
      </c>
      <c r="F196" s="1691" t="s">
        <v>2314</v>
      </c>
      <c r="G196" s="1733">
        <v>200201</v>
      </c>
      <c r="H196" s="1733"/>
      <c r="I196" s="1690">
        <f t="shared" ref="I196:I201" si="13">G196-H196</f>
        <v>200201</v>
      </c>
      <c r="J196" s="1680">
        <v>20</v>
      </c>
      <c r="K196" s="1681">
        <f t="shared" ref="K196:K201" si="14">I196*(J196/100)</f>
        <v>40040.200000000004</v>
      </c>
      <c r="L196" s="1664"/>
    </row>
    <row r="197" spans="1:12" ht="15" customHeight="1" x14ac:dyDescent="0.35">
      <c r="A197" s="445"/>
      <c r="B197" s="524"/>
      <c r="C197" s="524"/>
      <c r="D197" s="1702" t="s">
        <v>2354</v>
      </c>
      <c r="E197" s="2446"/>
      <c r="F197" s="1691" t="s">
        <v>2315</v>
      </c>
      <c r="G197" s="1733"/>
      <c r="H197" s="1733"/>
      <c r="I197" s="1690">
        <f t="shared" si="13"/>
        <v>0</v>
      </c>
      <c r="J197" s="1680">
        <v>50</v>
      </c>
      <c r="K197" s="1681">
        <f t="shared" si="14"/>
        <v>0</v>
      </c>
      <c r="L197" s="1664"/>
    </row>
    <row r="198" spans="1:12" ht="15" customHeight="1" x14ac:dyDescent="0.35">
      <c r="A198" s="445"/>
      <c r="B198" s="524"/>
      <c r="C198" s="524"/>
      <c r="D198" s="1702" t="s">
        <v>2355</v>
      </c>
      <c r="E198" s="2446"/>
      <c r="F198" s="1691" t="s">
        <v>2316</v>
      </c>
      <c r="G198" s="1733"/>
      <c r="H198" s="1733"/>
      <c r="I198" s="1690">
        <f t="shared" si="13"/>
        <v>0</v>
      </c>
      <c r="J198" s="1680">
        <v>100</v>
      </c>
      <c r="K198" s="1681">
        <f t="shared" si="14"/>
        <v>0</v>
      </c>
      <c r="L198" s="1664"/>
    </row>
    <row r="199" spans="1:12" ht="15" customHeight="1" x14ac:dyDescent="0.35">
      <c r="A199" s="445"/>
      <c r="B199" s="524"/>
      <c r="C199" s="524"/>
      <c r="D199" s="1702" t="s">
        <v>2356</v>
      </c>
      <c r="E199" s="2446"/>
      <c r="F199" s="1691" t="s">
        <v>2347</v>
      </c>
      <c r="G199" s="1733">
        <v>362</v>
      </c>
      <c r="H199" s="1733"/>
      <c r="I199" s="1690">
        <f t="shared" si="13"/>
        <v>362</v>
      </c>
      <c r="J199" s="1680">
        <v>100</v>
      </c>
      <c r="K199" s="1681">
        <f t="shared" si="14"/>
        <v>362</v>
      </c>
      <c r="L199" s="1664"/>
    </row>
    <row r="200" spans="1:12" ht="15" customHeight="1" x14ac:dyDescent="0.35">
      <c r="A200" s="445"/>
      <c r="B200" s="524"/>
      <c r="C200" s="524"/>
      <c r="D200" s="1702" t="s">
        <v>2357</v>
      </c>
      <c r="E200" s="2446"/>
      <c r="F200" s="1691" t="s">
        <v>1572</v>
      </c>
      <c r="G200" s="1733"/>
      <c r="H200" s="1733"/>
      <c r="I200" s="1690">
        <f t="shared" si="13"/>
        <v>0</v>
      </c>
      <c r="J200" s="1680">
        <v>150</v>
      </c>
      <c r="K200" s="1681">
        <f t="shared" si="14"/>
        <v>0</v>
      </c>
      <c r="L200" s="1664"/>
    </row>
    <row r="201" spans="1:12" ht="15" customHeight="1" x14ac:dyDescent="0.35">
      <c r="A201" s="445"/>
      <c r="B201" s="524"/>
      <c r="C201" s="524"/>
      <c r="D201" s="1702" t="s">
        <v>2358</v>
      </c>
      <c r="E201" s="2446"/>
      <c r="F201" s="1691" t="s">
        <v>1573</v>
      </c>
      <c r="G201" s="1733">
        <v>7</v>
      </c>
      <c r="H201" s="1733"/>
      <c r="I201" s="1690">
        <f t="shared" si="13"/>
        <v>7</v>
      </c>
      <c r="J201" s="1680">
        <v>100</v>
      </c>
      <c r="K201" s="1681">
        <f t="shared" si="14"/>
        <v>7</v>
      </c>
      <c r="L201" s="1664"/>
    </row>
    <row r="202" spans="1:12" ht="15" customHeight="1" x14ac:dyDescent="0.35">
      <c r="A202" s="445"/>
      <c r="B202" s="524"/>
      <c r="C202" s="524"/>
      <c r="D202" s="1703"/>
      <c r="E202" s="1704"/>
      <c r="F202" s="1673"/>
      <c r="G202" s="1674"/>
      <c r="H202" s="1674"/>
      <c r="I202" s="1674"/>
      <c r="J202" s="1680"/>
      <c r="K202" s="1692"/>
      <c r="L202" s="1664"/>
    </row>
    <row r="203" spans="1:12" ht="15" customHeight="1" x14ac:dyDescent="0.35">
      <c r="A203" s="445"/>
      <c r="B203" s="524"/>
      <c r="C203" s="524"/>
      <c r="D203" s="1702">
        <v>7</v>
      </c>
      <c r="E203" s="2433" t="s">
        <v>2359</v>
      </c>
      <c r="F203" s="2434"/>
      <c r="G203" s="1693">
        <f>SUM(G205:G210)</f>
        <v>140</v>
      </c>
      <c r="H203" s="1693">
        <f>SUM(H205:H210)</f>
        <v>3</v>
      </c>
      <c r="I203" s="1693">
        <f>SUM(I205:I210)</f>
        <v>137</v>
      </c>
      <c r="J203" s="1680"/>
      <c r="K203" s="1671">
        <f>SUM(K205:K210)</f>
        <v>137</v>
      </c>
      <c r="L203" s="1664"/>
    </row>
    <row r="204" spans="1:12" ht="15" customHeight="1" x14ac:dyDescent="0.35">
      <c r="A204" s="445"/>
      <c r="B204" s="524"/>
      <c r="C204" s="524"/>
      <c r="D204" s="1703"/>
      <c r="E204" s="1705"/>
      <c r="F204" s="1673"/>
      <c r="G204" s="1674"/>
      <c r="H204" s="1674"/>
      <c r="I204" s="1674"/>
      <c r="J204" s="1680"/>
      <c r="K204" s="1692"/>
      <c r="L204" s="1664"/>
    </row>
    <row r="205" spans="1:12" ht="15" customHeight="1" x14ac:dyDescent="0.35">
      <c r="A205" s="445"/>
      <c r="B205" s="524"/>
      <c r="C205" s="524"/>
      <c r="D205" s="1702" t="s">
        <v>2360</v>
      </c>
      <c r="E205" s="2446" t="s">
        <v>2343</v>
      </c>
      <c r="F205" s="1691" t="s">
        <v>2314</v>
      </c>
      <c r="G205" s="1733"/>
      <c r="H205" s="1733"/>
      <c r="I205" s="1690">
        <f t="shared" ref="I205:I210" si="15">G205-H205</f>
        <v>0</v>
      </c>
      <c r="J205" s="1680">
        <v>20</v>
      </c>
      <c r="K205" s="1681">
        <f t="shared" ref="K205:K210" si="16">I205*(J205/100)</f>
        <v>0</v>
      </c>
      <c r="L205" s="1664"/>
    </row>
    <row r="206" spans="1:12" ht="15" customHeight="1" x14ac:dyDescent="0.35">
      <c r="A206" s="445"/>
      <c r="B206" s="524"/>
      <c r="C206" s="524"/>
      <c r="D206" s="1702" t="s">
        <v>2361</v>
      </c>
      <c r="E206" s="2446"/>
      <c r="F206" s="1691" t="s">
        <v>2315</v>
      </c>
      <c r="G206" s="1733"/>
      <c r="H206" s="1733"/>
      <c r="I206" s="1690">
        <f t="shared" si="15"/>
        <v>0</v>
      </c>
      <c r="J206" s="1680">
        <v>50</v>
      </c>
      <c r="K206" s="1681">
        <f t="shared" si="16"/>
        <v>0</v>
      </c>
      <c r="L206" s="1664"/>
    </row>
    <row r="207" spans="1:12" ht="15" customHeight="1" x14ac:dyDescent="0.35">
      <c r="A207" s="445"/>
      <c r="B207" s="524"/>
      <c r="C207" s="524"/>
      <c r="D207" s="1702" t="s">
        <v>2362</v>
      </c>
      <c r="E207" s="2446"/>
      <c r="F207" s="1691" t="s">
        <v>2316</v>
      </c>
      <c r="G207" s="1733"/>
      <c r="H207" s="1733"/>
      <c r="I207" s="1690">
        <f t="shared" si="15"/>
        <v>0</v>
      </c>
      <c r="J207" s="1680">
        <v>100</v>
      </c>
      <c r="K207" s="1681">
        <f t="shared" si="16"/>
        <v>0</v>
      </c>
      <c r="L207" s="1664"/>
    </row>
    <row r="208" spans="1:12" ht="15" customHeight="1" x14ac:dyDescent="0.35">
      <c r="A208" s="445"/>
      <c r="B208" s="524"/>
      <c r="C208" s="524"/>
      <c r="D208" s="1702" t="s">
        <v>2363</v>
      </c>
      <c r="E208" s="2446"/>
      <c r="F208" s="1691" t="s">
        <v>2347</v>
      </c>
      <c r="G208" s="1733"/>
      <c r="H208" s="1733"/>
      <c r="I208" s="1690">
        <f t="shared" si="15"/>
        <v>0</v>
      </c>
      <c r="J208" s="1680">
        <v>100</v>
      </c>
      <c r="K208" s="1681">
        <f t="shared" si="16"/>
        <v>0</v>
      </c>
      <c r="L208" s="1664"/>
    </row>
    <row r="209" spans="1:12" ht="15" customHeight="1" x14ac:dyDescent="0.35">
      <c r="A209" s="445"/>
      <c r="B209" s="524"/>
      <c r="C209" s="524"/>
      <c r="D209" s="1702" t="s">
        <v>2364</v>
      </c>
      <c r="E209" s="2446"/>
      <c r="F209" s="1691" t="s">
        <v>2365</v>
      </c>
      <c r="G209" s="1733"/>
      <c r="H209" s="1733"/>
      <c r="I209" s="1690">
        <f t="shared" si="15"/>
        <v>0</v>
      </c>
      <c r="J209" s="1680">
        <v>150</v>
      </c>
      <c r="K209" s="1681">
        <f t="shared" si="16"/>
        <v>0</v>
      </c>
      <c r="L209" s="1664"/>
    </row>
    <row r="210" spans="1:12" ht="15" customHeight="1" x14ac:dyDescent="0.35">
      <c r="A210" s="445"/>
      <c r="B210" s="524"/>
      <c r="C210" s="524"/>
      <c r="D210" s="1702" t="s">
        <v>2366</v>
      </c>
      <c r="E210" s="2446"/>
      <c r="F210" s="1691" t="s">
        <v>1573</v>
      </c>
      <c r="G210" s="1733">
        <v>140</v>
      </c>
      <c r="H210" s="1733">
        <v>3</v>
      </c>
      <c r="I210" s="1690">
        <f t="shared" si="15"/>
        <v>137</v>
      </c>
      <c r="J210" s="1680">
        <v>100</v>
      </c>
      <c r="K210" s="1681">
        <f t="shared" si="16"/>
        <v>137</v>
      </c>
      <c r="L210" s="1664"/>
    </row>
    <row r="211" spans="1:12" ht="15" customHeight="1" x14ac:dyDescent="0.35">
      <c r="A211" s="445"/>
      <c r="B211" s="524"/>
      <c r="C211" s="524"/>
      <c r="D211" s="1706"/>
      <c r="E211" s="1705"/>
      <c r="F211" s="1673"/>
      <c r="G211" s="1674"/>
      <c r="H211" s="1674"/>
      <c r="I211" s="1674"/>
      <c r="J211" s="1680"/>
      <c r="K211" s="1692"/>
      <c r="L211" s="1664"/>
    </row>
    <row r="212" spans="1:12" ht="15" customHeight="1" x14ac:dyDescent="0.35">
      <c r="A212" s="445"/>
      <c r="B212" s="524"/>
      <c r="C212" s="524"/>
      <c r="D212" s="1697">
        <v>8</v>
      </c>
      <c r="E212" s="2433" t="s">
        <v>2367</v>
      </c>
      <c r="F212" s="2434"/>
      <c r="G212" s="1693">
        <f>SUM(G214:G214)</f>
        <v>87575</v>
      </c>
      <c r="H212" s="1693">
        <f>SUM(H214:H214)</f>
        <v>70060</v>
      </c>
      <c r="I212" s="1693">
        <f>SUM(I214:I214)</f>
        <v>17515</v>
      </c>
      <c r="J212" s="1680"/>
      <c r="K212" s="1671">
        <f>ROUND(SUM(K214:K214),0)</f>
        <v>17515</v>
      </c>
      <c r="L212" s="1664"/>
    </row>
    <row r="213" spans="1:12" ht="15" customHeight="1" x14ac:dyDescent="0.35">
      <c r="A213" s="445"/>
      <c r="B213" s="524"/>
      <c r="C213" s="524"/>
      <c r="D213" s="1700"/>
      <c r="E213" s="1705"/>
      <c r="F213" s="1673"/>
      <c r="G213" s="1674"/>
      <c r="H213" s="1674"/>
      <c r="I213" s="1674"/>
      <c r="J213" s="1680"/>
      <c r="K213" s="1692"/>
      <c r="L213" s="1664"/>
    </row>
    <row r="214" spans="1:12" ht="15" customHeight="1" x14ac:dyDescent="0.35">
      <c r="A214" s="445"/>
      <c r="B214" s="524"/>
      <c r="C214" s="524"/>
      <c r="D214" s="1697">
        <v>8.1</v>
      </c>
      <c r="E214" s="2435" t="s">
        <v>2409</v>
      </c>
      <c r="F214" s="2431"/>
      <c r="G214" s="1733">
        <v>87575</v>
      </c>
      <c r="H214" s="1733">
        <v>70060</v>
      </c>
      <c r="I214" s="1690">
        <f>G214-H214</f>
        <v>17515</v>
      </c>
      <c r="J214" s="1680">
        <v>100</v>
      </c>
      <c r="K214" s="1681">
        <f>I214*(J214/100)</f>
        <v>17515</v>
      </c>
      <c r="L214" s="1664"/>
    </row>
    <row r="215" spans="1:12" ht="15" customHeight="1" x14ac:dyDescent="0.35">
      <c r="A215" s="445"/>
      <c r="B215" s="524"/>
      <c r="C215" s="524"/>
      <c r="D215" s="1700"/>
      <c r="E215" s="1705"/>
      <c r="F215" s="1673"/>
      <c r="G215" s="1674"/>
      <c r="H215" s="1674"/>
      <c r="I215" s="1674"/>
      <c r="J215" s="1680"/>
      <c r="K215" s="1692"/>
      <c r="L215" s="1664"/>
    </row>
    <row r="216" spans="1:12" ht="15" customHeight="1" x14ac:dyDescent="0.35">
      <c r="A216" s="445"/>
      <c r="B216" s="524"/>
      <c r="C216" s="524"/>
      <c r="D216" s="1697">
        <v>9</v>
      </c>
      <c r="E216" s="2433" t="s">
        <v>2369</v>
      </c>
      <c r="F216" s="2434"/>
      <c r="G216" s="1734"/>
      <c r="H216" s="1734"/>
      <c r="I216" s="1690">
        <f>G216-H216</f>
        <v>0</v>
      </c>
      <c r="J216" s="1680">
        <v>100</v>
      </c>
      <c r="K216" s="1681">
        <f>I216*(J216/100)</f>
        <v>0</v>
      </c>
      <c r="L216" s="1664"/>
    </row>
    <row r="217" spans="1:12" ht="15" customHeight="1" x14ac:dyDescent="0.35">
      <c r="A217" s="445"/>
      <c r="B217" s="524"/>
      <c r="C217" s="524"/>
      <c r="D217" s="1700"/>
      <c r="E217" s="1705"/>
      <c r="F217" s="1673"/>
      <c r="G217" s="1674"/>
      <c r="H217" s="1674"/>
      <c r="I217" s="1674"/>
      <c r="J217" s="1680"/>
      <c r="K217" s="1692"/>
      <c r="L217" s="1664"/>
    </row>
    <row r="218" spans="1:12" ht="15" customHeight="1" x14ac:dyDescent="0.35">
      <c r="A218" s="445"/>
      <c r="B218" s="524"/>
      <c r="C218" s="524"/>
      <c r="D218" s="1697">
        <v>10</v>
      </c>
      <c r="E218" s="2433" t="s">
        <v>2370</v>
      </c>
      <c r="F218" s="2434"/>
      <c r="G218" s="1693">
        <f>SUM(G219,G222:G223)</f>
        <v>634</v>
      </c>
      <c r="H218" s="1693">
        <f>SUM(H219,H222:H223)</f>
        <v>0</v>
      </c>
      <c r="I218" s="1693">
        <f>SUM(I219,I222:I223)</f>
        <v>634</v>
      </c>
      <c r="J218" s="1680"/>
      <c r="K218" s="1671">
        <f>SUM(K220:K223)</f>
        <v>634</v>
      </c>
      <c r="L218" s="1664"/>
    </row>
    <row r="219" spans="1:12" ht="15" customHeight="1" x14ac:dyDescent="0.35">
      <c r="A219" s="445"/>
      <c r="B219" s="524"/>
      <c r="C219" s="524"/>
      <c r="D219" s="1697">
        <v>10.1</v>
      </c>
      <c r="E219" s="2447" t="s">
        <v>1302</v>
      </c>
      <c r="F219" s="2438"/>
      <c r="G219" s="1690">
        <f>SUM(G220:G221)</f>
        <v>30</v>
      </c>
      <c r="H219" s="1690">
        <f>SUM(H220:H221)</f>
        <v>0</v>
      </c>
      <c r="I219" s="1690">
        <f>G219-H219</f>
        <v>30</v>
      </c>
      <c r="J219" s="1680"/>
      <c r="K219" s="1681"/>
      <c r="L219" s="1664"/>
    </row>
    <row r="220" spans="1:12" ht="15" customHeight="1" x14ac:dyDescent="0.35">
      <c r="A220" s="445"/>
      <c r="B220" s="524"/>
      <c r="C220" s="524"/>
      <c r="D220" s="1697" t="s">
        <v>2371</v>
      </c>
      <c r="E220" s="2448" t="s">
        <v>1304</v>
      </c>
      <c r="F220" s="2449"/>
      <c r="G220" s="1733"/>
      <c r="H220" s="1733"/>
      <c r="I220" s="1690">
        <f>G220-H220</f>
        <v>0</v>
      </c>
      <c r="J220" s="1680">
        <v>20</v>
      </c>
      <c r="K220" s="1681">
        <f>I220*(J220/100)</f>
        <v>0</v>
      </c>
      <c r="L220" s="1664"/>
    </row>
    <row r="221" spans="1:12" ht="15" customHeight="1" x14ac:dyDescent="0.35">
      <c r="A221" s="445"/>
      <c r="B221" s="524"/>
      <c r="C221" s="524"/>
      <c r="D221" s="1697" t="s">
        <v>2372</v>
      </c>
      <c r="E221" s="2448" t="s">
        <v>1306</v>
      </c>
      <c r="F221" s="2449"/>
      <c r="G221" s="1733">
        <v>30</v>
      </c>
      <c r="H221" s="1733"/>
      <c r="I221" s="1690">
        <f>G221-H221</f>
        <v>30</v>
      </c>
      <c r="J221" s="1680">
        <v>100</v>
      </c>
      <c r="K221" s="1681">
        <f>I221*(J221/100)</f>
        <v>30</v>
      </c>
      <c r="L221" s="1664"/>
    </row>
    <row r="222" spans="1:12" ht="15" customHeight="1" x14ac:dyDescent="0.35">
      <c r="A222" s="445"/>
      <c r="B222" s="524"/>
      <c r="C222" s="524"/>
      <c r="D222" s="1697">
        <v>10.199999999999999</v>
      </c>
      <c r="E222" s="2447" t="s">
        <v>2373</v>
      </c>
      <c r="F222" s="2438"/>
      <c r="G222" s="1733">
        <v>604</v>
      </c>
      <c r="H222" s="1733"/>
      <c r="I222" s="1690">
        <f>G222-H222</f>
        <v>604</v>
      </c>
      <c r="J222" s="1680">
        <v>100</v>
      </c>
      <c r="K222" s="1681">
        <f>I222*(J222/100)</f>
        <v>604</v>
      </c>
      <c r="L222" s="1664"/>
    </row>
    <row r="223" spans="1:12" ht="15" customHeight="1" x14ac:dyDescent="0.35">
      <c r="A223" s="445"/>
      <c r="B223" s="524"/>
      <c r="C223" s="524"/>
      <c r="D223" s="1697">
        <v>10.3</v>
      </c>
      <c r="E223" s="2447" t="s">
        <v>2374</v>
      </c>
      <c r="F223" s="2438"/>
      <c r="G223" s="1733"/>
      <c r="H223" s="1733"/>
      <c r="I223" s="1690">
        <f>G223-H223</f>
        <v>0</v>
      </c>
      <c r="J223" s="1680">
        <v>100</v>
      </c>
      <c r="K223" s="1681">
        <f>I223*(J223/100)</f>
        <v>0</v>
      </c>
      <c r="L223" s="1664"/>
    </row>
    <row r="224" spans="1:12" ht="15" customHeight="1" x14ac:dyDescent="0.35">
      <c r="A224" s="445"/>
      <c r="B224" s="524"/>
      <c r="C224" s="524"/>
      <c r="D224" s="1700"/>
      <c r="E224" s="1705"/>
      <c r="F224" s="1673"/>
      <c r="G224" s="1674"/>
      <c r="H224" s="1674"/>
      <c r="I224" s="1674"/>
      <c r="J224" s="1680"/>
      <c r="K224" s="1692"/>
      <c r="L224" s="1664"/>
    </row>
    <row r="225" spans="1:13" ht="15" customHeight="1" x14ac:dyDescent="0.35">
      <c r="A225" s="445"/>
      <c r="B225" s="524"/>
      <c r="C225" s="524"/>
      <c r="D225" s="1697">
        <v>11</v>
      </c>
      <c r="E225" s="2433" t="s">
        <v>2375</v>
      </c>
      <c r="F225" s="2434"/>
      <c r="G225" s="1693">
        <f>SUM(G227:G232)</f>
        <v>0</v>
      </c>
      <c r="H225" s="1693">
        <f>SUM(H227:H232)</f>
        <v>0</v>
      </c>
      <c r="I225" s="1693">
        <f>SUM(I227:I232)</f>
        <v>0</v>
      </c>
      <c r="J225" s="1680"/>
      <c r="K225" s="1671">
        <f>ROUND(SUM(K227:K230)-K231-K232,0)</f>
        <v>0</v>
      </c>
      <c r="L225" s="1664"/>
      <c r="M225" s="1871"/>
    </row>
    <row r="226" spans="1:13" ht="15" customHeight="1" x14ac:dyDescent="0.35">
      <c r="A226" s="445"/>
      <c r="B226" s="524"/>
      <c r="C226" s="524"/>
      <c r="D226" s="1700"/>
      <c r="E226" s="1705"/>
      <c r="F226" s="1673"/>
      <c r="G226" s="1674"/>
      <c r="H226" s="1674"/>
      <c r="I226" s="1674"/>
      <c r="J226" s="1680"/>
      <c r="K226" s="1692"/>
      <c r="L226" s="1664"/>
    </row>
    <row r="227" spans="1:13" ht="15" customHeight="1" x14ac:dyDescent="0.35">
      <c r="A227" s="445"/>
      <c r="B227" s="524"/>
      <c r="C227" s="524"/>
      <c r="D227" s="1697" t="s">
        <v>2376</v>
      </c>
      <c r="E227" s="2446" t="s">
        <v>2368</v>
      </c>
      <c r="F227" s="1691" t="s">
        <v>2377</v>
      </c>
      <c r="G227" s="1733"/>
      <c r="H227" s="1733"/>
      <c r="I227" s="1690">
        <f t="shared" ref="I227:I232" si="17">G227-H227</f>
        <v>0</v>
      </c>
      <c r="J227" s="1680">
        <v>20</v>
      </c>
      <c r="K227" s="1681">
        <f>I227*(J227/100)</f>
        <v>0</v>
      </c>
      <c r="L227" s="1664"/>
    </row>
    <row r="228" spans="1:13" ht="15" customHeight="1" x14ac:dyDescent="0.35">
      <c r="A228" s="445"/>
      <c r="B228" s="524"/>
      <c r="C228" s="524"/>
      <c r="D228" s="1697" t="s">
        <v>2378</v>
      </c>
      <c r="E228" s="2446"/>
      <c r="F228" s="1691" t="s">
        <v>2379</v>
      </c>
      <c r="G228" s="1733"/>
      <c r="H228" s="1733"/>
      <c r="I228" s="1690">
        <f t="shared" si="17"/>
        <v>0</v>
      </c>
      <c r="J228" s="1680">
        <v>50</v>
      </c>
      <c r="K228" s="1681">
        <f>I228*(J228/100)</f>
        <v>0</v>
      </c>
      <c r="L228" s="1664"/>
    </row>
    <row r="229" spans="1:13" ht="15" customHeight="1" x14ac:dyDescent="0.35">
      <c r="A229" s="445"/>
      <c r="B229" s="524"/>
      <c r="C229" s="524"/>
      <c r="D229" s="1697" t="s">
        <v>2380</v>
      </c>
      <c r="E229" s="2446"/>
      <c r="F229" s="1691" t="s">
        <v>2381</v>
      </c>
      <c r="G229" s="1733"/>
      <c r="H229" s="1733"/>
      <c r="I229" s="1690">
        <f t="shared" si="17"/>
        <v>0</v>
      </c>
      <c r="J229" s="1680">
        <v>100</v>
      </c>
      <c r="K229" s="1681">
        <f>I229*(J229/100)</f>
        <v>0</v>
      </c>
      <c r="L229" s="1664"/>
    </row>
    <row r="230" spans="1:13" ht="15" customHeight="1" x14ac:dyDescent="0.35">
      <c r="A230" s="445"/>
      <c r="B230" s="524"/>
      <c r="C230" s="524"/>
      <c r="D230" s="1697" t="s">
        <v>2382</v>
      </c>
      <c r="E230" s="2446"/>
      <c r="F230" s="1691" t="s">
        <v>2497</v>
      </c>
      <c r="G230" s="1733"/>
      <c r="H230" s="1733"/>
      <c r="I230" s="1690">
        <f t="shared" si="17"/>
        <v>0</v>
      </c>
      <c r="J230" s="1680">
        <v>350</v>
      </c>
      <c r="K230" s="1681">
        <f>I230*(J230/100)</f>
        <v>0</v>
      </c>
      <c r="L230" s="1664"/>
    </row>
    <row r="231" spans="1:13" ht="15" customHeight="1" x14ac:dyDescent="0.35">
      <c r="A231" s="445"/>
      <c r="B231" s="524"/>
      <c r="C231" s="524"/>
      <c r="D231" s="1697" t="s">
        <v>2383</v>
      </c>
      <c r="E231" s="2446"/>
      <c r="F231" s="1691" t="s">
        <v>2365</v>
      </c>
      <c r="G231" s="1733"/>
      <c r="H231" s="1733"/>
      <c r="I231" s="1690">
        <f t="shared" si="17"/>
        <v>0</v>
      </c>
      <c r="J231" s="1680"/>
      <c r="K231" s="1681">
        <f>IF(I231&lt;&gt;0,0,0)</f>
        <v>0</v>
      </c>
      <c r="L231" s="1664"/>
    </row>
    <row r="232" spans="1:13" ht="15" customHeight="1" x14ac:dyDescent="0.35">
      <c r="A232" s="445"/>
      <c r="B232" s="524"/>
      <c r="C232" s="524"/>
      <c r="D232" s="1697" t="s">
        <v>2498</v>
      </c>
      <c r="E232" s="2446"/>
      <c r="F232" s="1691" t="s">
        <v>1573</v>
      </c>
      <c r="G232" s="1733"/>
      <c r="H232" s="1733"/>
      <c r="I232" s="1690">
        <f t="shared" si="17"/>
        <v>0</v>
      </c>
      <c r="J232" s="1680" t="s">
        <v>2384</v>
      </c>
      <c r="K232" s="1681">
        <f>IF(I232&lt;&gt;0,0,0)</f>
        <v>0</v>
      </c>
      <c r="L232" s="1664"/>
    </row>
    <row r="233" spans="1:13" ht="15" customHeight="1" x14ac:dyDescent="0.35">
      <c r="A233" s="445"/>
      <c r="B233" s="524"/>
      <c r="C233" s="524"/>
      <c r="D233" s="1707"/>
      <c r="E233" s="1705"/>
      <c r="F233" s="1673"/>
      <c r="G233" s="1674"/>
      <c r="H233" s="1674"/>
      <c r="I233" s="1674"/>
      <c r="J233" s="1680"/>
      <c r="K233" s="1692"/>
      <c r="L233" s="1664"/>
    </row>
    <row r="234" spans="1:13" ht="15" customHeight="1" x14ac:dyDescent="0.35">
      <c r="A234" s="445"/>
      <c r="B234" s="524"/>
      <c r="C234" s="524"/>
      <c r="D234" s="1672">
        <v>12</v>
      </c>
      <c r="E234" s="2433" t="s">
        <v>2491</v>
      </c>
      <c r="F234" s="2434"/>
      <c r="G234" s="1690">
        <f>SUM(G236:G238)</f>
        <v>203.61247947454845</v>
      </c>
      <c r="H234" s="1690">
        <f>SUM(H236:H238)</f>
        <v>66.776135741652979</v>
      </c>
      <c r="I234" s="1690">
        <f>SUM(I236:I238)</f>
        <v>136.83634373289547</v>
      </c>
      <c r="J234" s="1680"/>
      <c r="K234" s="1681">
        <f>ROUND(SUM(K236:K238),0)</f>
        <v>103</v>
      </c>
      <c r="L234" s="1664"/>
    </row>
    <row r="235" spans="1:13" ht="15" customHeight="1" x14ac:dyDescent="0.35">
      <c r="A235" s="445"/>
      <c r="B235" s="524"/>
      <c r="C235" s="524"/>
      <c r="D235" s="1682"/>
      <c r="E235" s="1666"/>
      <c r="F235" s="1673"/>
      <c r="G235" s="1688"/>
      <c r="H235" s="1688"/>
      <c r="I235" s="1688"/>
      <c r="J235" s="1680"/>
      <c r="K235" s="1689"/>
      <c r="L235" s="1664"/>
    </row>
    <row r="236" spans="1:13" ht="15" customHeight="1" x14ac:dyDescent="0.35">
      <c r="A236" s="445"/>
      <c r="B236" s="524"/>
      <c r="C236" s="524"/>
      <c r="D236" s="1672">
        <v>12.1</v>
      </c>
      <c r="E236" s="2436" t="s">
        <v>1341</v>
      </c>
      <c r="F236" s="2437"/>
      <c r="G236" s="1733">
        <v>203.61247947454845</v>
      </c>
      <c r="H236" s="1733">
        <v>66.776135741652979</v>
      </c>
      <c r="I236" s="1690">
        <f>G236-H236</f>
        <v>136.83634373289547</v>
      </c>
      <c r="J236" s="1680">
        <v>75</v>
      </c>
      <c r="K236" s="1681">
        <f>I236*(J236/100)</f>
        <v>102.62725779967161</v>
      </c>
      <c r="L236" s="1664"/>
    </row>
    <row r="237" spans="1:13" ht="15" customHeight="1" x14ac:dyDescent="0.35">
      <c r="A237" s="445"/>
      <c r="B237" s="524"/>
      <c r="C237" s="524"/>
      <c r="D237" s="1672">
        <v>12.2</v>
      </c>
      <c r="E237" s="2436" t="s">
        <v>2385</v>
      </c>
      <c r="F237" s="2437"/>
      <c r="G237" s="1733"/>
      <c r="H237" s="1733"/>
      <c r="I237" s="1690">
        <f>G237-H237</f>
        <v>0</v>
      </c>
      <c r="J237" s="1680">
        <v>75</v>
      </c>
      <c r="K237" s="1681">
        <f>I237*(J237/100)</f>
        <v>0</v>
      </c>
      <c r="L237" s="1664"/>
    </row>
    <row r="238" spans="1:13" ht="15" customHeight="1" x14ac:dyDescent="0.35">
      <c r="A238" s="445"/>
      <c r="B238" s="524"/>
      <c r="C238" s="524"/>
      <c r="D238" s="1672">
        <v>12.3</v>
      </c>
      <c r="E238" s="2436" t="s">
        <v>2386</v>
      </c>
      <c r="F238" s="2437"/>
      <c r="G238" s="1733"/>
      <c r="H238" s="1733"/>
      <c r="I238" s="1690">
        <f>G238-H238</f>
        <v>0</v>
      </c>
      <c r="J238" s="1680">
        <v>75</v>
      </c>
      <c r="K238" s="1681">
        <f>I238*(J238/100)</f>
        <v>0</v>
      </c>
      <c r="L238" s="1664"/>
    </row>
    <row r="239" spans="1:13" ht="15" customHeight="1" x14ac:dyDescent="0.35">
      <c r="A239" s="445"/>
      <c r="B239" s="524"/>
      <c r="C239" s="524"/>
      <c r="D239" s="1682"/>
      <c r="E239" s="1673"/>
      <c r="F239" s="1673"/>
      <c r="G239" s="1688"/>
      <c r="H239" s="1688"/>
      <c r="I239" s="1688"/>
      <c r="J239" s="1680"/>
      <c r="K239" s="1689"/>
      <c r="L239" s="1664"/>
    </row>
    <row r="240" spans="1:13" ht="15" customHeight="1" x14ac:dyDescent="0.35">
      <c r="A240" s="445"/>
      <c r="B240" s="524"/>
      <c r="C240" s="524"/>
      <c r="D240" s="1672">
        <v>13</v>
      </c>
      <c r="E240" s="2433" t="s">
        <v>855</v>
      </c>
      <c r="F240" s="2434"/>
      <c r="G240" s="1690">
        <f>SUM(G242:G243)</f>
        <v>0</v>
      </c>
      <c r="H240" s="1690">
        <f>SUM(H242:H243)</f>
        <v>0</v>
      </c>
      <c r="I240" s="1690">
        <f t="shared" ref="I240" si="18">SUM(I242:I243)</f>
        <v>0</v>
      </c>
      <c r="J240" s="1680"/>
      <c r="K240" s="1856">
        <f>ROUND(SUM(K242:K243),0)</f>
        <v>0</v>
      </c>
      <c r="L240" s="1664"/>
    </row>
    <row r="241" spans="1:12" ht="15" customHeight="1" x14ac:dyDescent="0.35">
      <c r="A241" s="445"/>
      <c r="B241" s="524"/>
      <c r="C241" s="524"/>
      <c r="D241" s="1682"/>
      <c r="E241" s="1666"/>
      <c r="F241" s="1673"/>
      <c r="G241" s="1688"/>
      <c r="H241" s="1688"/>
      <c r="I241" s="1688"/>
      <c r="J241" s="1680"/>
      <c r="K241" s="1689"/>
      <c r="L241" s="1664"/>
    </row>
    <row r="242" spans="1:12" ht="15" customHeight="1" x14ac:dyDescent="0.35">
      <c r="A242" s="445"/>
      <c r="B242" s="524"/>
      <c r="C242" s="524"/>
      <c r="D242" s="1859">
        <v>13.1</v>
      </c>
      <c r="E242" s="2436" t="s">
        <v>2488</v>
      </c>
      <c r="F242" s="2437"/>
      <c r="G242" s="1733"/>
      <c r="H242" s="1733"/>
      <c r="I242" s="1690">
        <f>G242-H242</f>
        <v>0</v>
      </c>
      <c r="J242" s="1680">
        <v>50</v>
      </c>
      <c r="K242" s="1681">
        <f>I242*(J242/100)</f>
        <v>0</v>
      </c>
      <c r="L242" s="1664"/>
    </row>
    <row r="243" spans="1:12" ht="15" customHeight="1" x14ac:dyDescent="0.35">
      <c r="A243" s="445"/>
      <c r="B243" s="524"/>
      <c r="C243" s="524"/>
      <c r="D243" s="1672">
        <v>13.2</v>
      </c>
      <c r="E243" s="2436" t="s">
        <v>2410</v>
      </c>
      <c r="F243" s="2437"/>
      <c r="G243" s="1722">
        <f>G244-G245</f>
        <v>0</v>
      </c>
      <c r="H243" s="1722">
        <f>H244-H245</f>
        <v>0</v>
      </c>
      <c r="I243" s="1722">
        <f>G243-H243</f>
        <v>0</v>
      </c>
      <c r="J243" s="1680">
        <v>100</v>
      </c>
      <c r="K243" s="1681">
        <f>I243*(J243/100)</f>
        <v>0</v>
      </c>
      <c r="L243" s="1664"/>
    </row>
    <row r="244" spans="1:12" ht="15" customHeight="1" x14ac:dyDescent="0.35">
      <c r="A244" s="445"/>
      <c r="B244" s="524"/>
      <c r="C244" s="524"/>
      <c r="D244" s="1697" t="s">
        <v>2486</v>
      </c>
      <c r="E244" s="2442" t="s">
        <v>2492</v>
      </c>
      <c r="F244" s="2443"/>
      <c r="G244" s="1733"/>
      <c r="H244" s="1854"/>
      <c r="I244" s="1723"/>
      <c r="J244" s="1680"/>
      <c r="K244" s="1681">
        <f>I244*(J244/100)</f>
        <v>0</v>
      </c>
      <c r="L244" s="1664"/>
    </row>
    <row r="245" spans="1:12" ht="15" customHeight="1" x14ac:dyDescent="0.35">
      <c r="A245" s="445"/>
      <c r="B245" s="524"/>
      <c r="C245" s="524"/>
      <c r="D245" s="1697" t="s">
        <v>2487</v>
      </c>
      <c r="E245" s="2442" t="s">
        <v>2493</v>
      </c>
      <c r="F245" s="2443"/>
      <c r="G245" s="1733"/>
      <c r="H245" s="1854"/>
      <c r="I245" s="1723"/>
      <c r="J245" s="1680"/>
      <c r="K245" s="1681">
        <f>I245*(J245/100)</f>
        <v>0</v>
      </c>
      <c r="L245" s="1664"/>
    </row>
    <row r="246" spans="1:12" ht="15" customHeight="1" x14ac:dyDescent="0.35">
      <c r="A246" s="445"/>
      <c r="B246" s="524"/>
      <c r="C246" s="524"/>
      <c r="D246" s="1682"/>
      <c r="E246" s="1673"/>
      <c r="F246" s="1673"/>
      <c r="G246" s="1688"/>
      <c r="H246" s="1688"/>
      <c r="I246" s="1688"/>
      <c r="J246" s="1680"/>
      <c r="K246" s="1689"/>
      <c r="L246" s="1664"/>
    </row>
    <row r="247" spans="1:12" ht="15" customHeight="1" x14ac:dyDescent="0.35">
      <c r="A247" s="445"/>
      <c r="B247" s="524"/>
      <c r="C247" s="524"/>
      <c r="D247" s="1672">
        <v>14</v>
      </c>
      <c r="E247" s="2433" t="s">
        <v>2387</v>
      </c>
      <c r="F247" s="2434"/>
      <c r="G247" s="1690">
        <f>G249</f>
        <v>0</v>
      </c>
      <c r="H247" s="1690">
        <f>H249</f>
        <v>0</v>
      </c>
      <c r="I247" s="1690">
        <f>I249</f>
        <v>0</v>
      </c>
      <c r="J247" s="1680"/>
      <c r="K247" s="1681">
        <f>K249</f>
        <v>0</v>
      </c>
      <c r="L247" s="1664"/>
    </row>
    <row r="248" spans="1:12" ht="15" customHeight="1" x14ac:dyDescent="0.35">
      <c r="A248" s="445"/>
      <c r="B248" s="524"/>
      <c r="C248" s="524"/>
      <c r="D248" s="1682"/>
      <c r="E248" s="1666"/>
      <c r="F248" s="1673"/>
      <c r="G248" s="1688"/>
      <c r="H248" s="1688"/>
      <c r="I248" s="1688"/>
      <c r="J248" s="1680"/>
      <c r="K248" s="1689"/>
      <c r="L248" s="1664"/>
    </row>
    <row r="249" spans="1:12" ht="15" customHeight="1" x14ac:dyDescent="0.35">
      <c r="A249" s="445"/>
      <c r="B249" s="524"/>
      <c r="C249" s="524"/>
      <c r="D249" s="1672">
        <v>14.1</v>
      </c>
      <c r="E249" s="2436" t="s">
        <v>2489</v>
      </c>
      <c r="F249" s="2437"/>
      <c r="G249" s="1733"/>
      <c r="H249" s="1733"/>
      <c r="I249" s="1690">
        <f>G249-H249</f>
        <v>0</v>
      </c>
      <c r="J249" s="1680">
        <v>100</v>
      </c>
      <c r="K249" s="1681">
        <f>I249*(J249/100)</f>
        <v>0</v>
      </c>
      <c r="L249" s="1664"/>
    </row>
    <row r="250" spans="1:12" ht="15" customHeight="1" x14ac:dyDescent="0.35">
      <c r="A250" s="445"/>
      <c r="B250" s="524"/>
      <c r="C250" s="524"/>
      <c r="D250" s="1682"/>
      <c r="E250" s="1673"/>
      <c r="F250" s="1673"/>
      <c r="G250" s="1674"/>
      <c r="H250" s="1674"/>
      <c r="I250" s="1674"/>
      <c r="J250" s="1680"/>
      <c r="K250" s="1692"/>
      <c r="L250" s="1664"/>
    </row>
    <row r="251" spans="1:12" ht="15" customHeight="1" x14ac:dyDescent="0.35">
      <c r="A251" s="445"/>
      <c r="B251" s="524"/>
      <c r="C251" s="524"/>
      <c r="D251" s="1672">
        <v>15</v>
      </c>
      <c r="E251" s="2433" t="s">
        <v>2388</v>
      </c>
      <c r="F251" s="2434"/>
      <c r="G251" s="1690">
        <f>SUM(G254:G257,G260:G261)</f>
        <v>0</v>
      </c>
      <c r="H251" s="1690">
        <f>SUM(H254:H257,H260:H261)</f>
        <v>0</v>
      </c>
      <c r="I251" s="1690">
        <f>SUM(I254:I257,I260:I261)</f>
        <v>0</v>
      </c>
      <c r="J251" s="1680"/>
      <c r="K251" s="1681">
        <f>ROUND(SUM(K254:K257,K260:K261),0)</f>
        <v>0</v>
      </c>
      <c r="L251" s="1664"/>
    </row>
    <row r="252" spans="1:12" ht="15" customHeight="1" x14ac:dyDescent="0.35">
      <c r="A252" s="445"/>
      <c r="B252" s="524"/>
      <c r="C252" s="524"/>
      <c r="D252" s="1682"/>
      <c r="E252" s="1666"/>
      <c r="F252" s="1673"/>
      <c r="G252" s="1674"/>
      <c r="H252" s="1674"/>
      <c r="I252" s="1674"/>
      <c r="J252" s="1680"/>
      <c r="K252" s="1692"/>
      <c r="L252" s="1664"/>
    </row>
    <row r="253" spans="1:12" ht="15" customHeight="1" x14ac:dyDescent="0.35">
      <c r="A253" s="445"/>
      <c r="B253" s="524"/>
      <c r="C253" s="524"/>
      <c r="D253" s="1697">
        <v>15.1</v>
      </c>
      <c r="E253" s="2444" t="s">
        <v>2389</v>
      </c>
      <c r="F253" s="2445"/>
      <c r="G253" s="1708"/>
      <c r="H253" s="1709"/>
      <c r="I253" s="1709"/>
      <c r="J253" s="1680"/>
      <c r="K253" s="1710">
        <f>SUM(K254:K257)</f>
        <v>0</v>
      </c>
      <c r="L253" s="1664"/>
    </row>
    <row r="254" spans="1:12" ht="15" customHeight="1" x14ac:dyDescent="0.35">
      <c r="A254" s="445"/>
      <c r="B254" s="524"/>
      <c r="C254" s="524"/>
      <c r="D254" s="1697" t="s">
        <v>2390</v>
      </c>
      <c r="E254" s="2436" t="s">
        <v>2394</v>
      </c>
      <c r="F254" s="2437"/>
      <c r="G254" s="1733"/>
      <c r="H254" s="1733"/>
      <c r="I254" s="1690">
        <f t="shared" ref="I254:I257" si="19">G254-H254</f>
        <v>0</v>
      </c>
      <c r="J254" s="1680">
        <v>50</v>
      </c>
      <c r="K254" s="1681">
        <f>I254*(J254/100)</f>
        <v>0</v>
      </c>
      <c r="L254" s="1664"/>
    </row>
    <row r="255" spans="1:12" ht="15" customHeight="1" x14ac:dyDescent="0.35">
      <c r="A255" s="445"/>
      <c r="B255" s="524"/>
      <c r="C255" s="524"/>
      <c r="D255" s="1697" t="s">
        <v>2391</v>
      </c>
      <c r="E255" s="2436" t="s">
        <v>2395</v>
      </c>
      <c r="F255" s="2437"/>
      <c r="G255" s="1733"/>
      <c r="H255" s="1733"/>
      <c r="I255" s="1690">
        <f t="shared" si="19"/>
        <v>0</v>
      </c>
      <c r="J255" s="1680">
        <v>75</v>
      </c>
      <c r="K255" s="1681">
        <f>I255*(J255/100)</f>
        <v>0</v>
      </c>
      <c r="L255" s="1664"/>
    </row>
    <row r="256" spans="1:12" ht="15" customHeight="1" x14ac:dyDescent="0.35">
      <c r="A256" s="445"/>
      <c r="B256" s="524"/>
      <c r="C256" s="524"/>
      <c r="D256" s="1697" t="s">
        <v>2392</v>
      </c>
      <c r="E256" s="2436" t="s">
        <v>2398</v>
      </c>
      <c r="F256" s="2437"/>
      <c r="G256" s="1733"/>
      <c r="H256" s="1733"/>
      <c r="I256" s="1690">
        <f t="shared" si="19"/>
        <v>0</v>
      </c>
      <c r="J256" s="1680">
        <v>100</v>
      </c>
      <c r="K256" s="1681">
        <f>I256*(J256/100)</f>
        <v>0</v>
      </c>
      <c r="L256" s="1664"/>
    </row>
    <row r="257" spans="1:12" ht="15" customHeight="1" x14ac:dyDescent="0.35">
      <c r="A257" s="445"/>
      <c r="B257" s="524"/>
      <c r="C257" s="524"/>
      <c r="D257" s="1697" t="s">
        <v>2393</v>
      </c>
      <c r="E257" s="2436" t="s">
        <v>2411</v>
      </c>
      <c r="F257" s="2437"/>
      <c r="G257" s="1733"/>
      <c r="H257" s="1733"/>
      <c r="I257" s="1690">
        <f t="shared" si="19"/>
        <v>0</v>
      </c>
      <c r="J257" s="1680">
        <v>150</v>
      </c>
      <c r="K257" s="1681">
        <f>I257*(J257/100)</f>
        <v>0</v>
      </c>
      <c r="L257" s="1664"/>
    </row>
    <row r="258" spans="1:12" ht="15" customHeight="1" x14ac:dyDescent="0.35">
      <c r="A258" s="445"/>
      <c r="B258" s="524"/>
      <c r="C258" s="524"/>
      <c r="D258" s="1682"/>
      <c r="E258" s="1711"/>
      <c r="F258" s="1673"/>
      <c r="G258" s="1674"/>
      <c r="H258" s="1674"/>
      <c r="I258" s="1674"/>
      <c r="J258" s="1680"/>
      <c r="K258" s="1692"/>
      <c r="L258" s="1664"/>
    </row>
    <row r="259" spans="1:12" ht="15" customHeight="1" x14ac:dyDescent="0.35">
      <c r="A259" s="445"/>
      <c r="B259" s="524"/>
      <c r="C259" s="524"/>
      <c r="D259" s="1697">
        <v>15.2</v>
      </c>
      <c r="E259" s="2438" t="s">
        <v>2396</v>
      </c>
      <c r="F259" s="2439"/>
      <c r="G259" s="1708"/>
      <c r="H259" s="1709"/>
      <c r="I259" s="1709"/>
      <c r="J259" s="1680"/>
      <c r="K259" s="1710">
        <f>SUM(K260:K261)</f>
        <v>0</v>
      </c>
      <c r="L259" s="1664"/>
    </row>
    <row r="260" spans="1:12" ht="15" customHeight="1" x14ac:dyDescent="0.35">
      <c r="A260" s="445"/>
      <c r="B260" s="524"/>
      <c r="C260" s="524"/>
      <c r="D260" s="1697" t="s">
        <v>2397</v>
      </c>
      <c r="E260" s="2440" t="s">
        <v>2494</v>
      </c>
      <c r="F260" s="2441"/>
      <c r="G260" s="1733"/>
      <c r="H260" s="1733"/>
      <c r="I260" s="1690">
        <f>G260-H260</f>
        <v>0</v>
      </c>
      <c r="J260" s="1680">
        <v>100</v>
      </c>
      <c r="K260" s="1681">
        <f>I260*(J260/100)</f>
        <v>0</v>
      </c>
      <c r="L260" s="1664"/>
    </row>
    <row r="261" spans="1:12" ht="15" customHeight="1" x14ac:dyDescent="0.35">
      <c r="A261" s="445"/>
      <c r="B261" s="524"/>
      <c r="C261" s="524"/>
      <c r="D261" s="1697" t="s">
        <v>2399</v>
      </c>
      <c r="E261" s="2429" t="s">
        <v>2412</v>
      </c>
      <c r="F261" s="2430"/>
      <c r="G261" s="1733"/>
      <c r="H261" s="1733"/>
      <c r="I261" s="1690">
        <f>G261-H261</f>
        <v>0</v>
      </c>
      <c r="J261" s="1680">
        <v>150</v>
      </c>
      <c r="K261" s="1681">
        <f>I261*(J261/100)</f>
        <v>0</v>
      </c>
      <c r="L261" s="1664"/>
    </row>
    <row r="262" spans="1:12" ht="15" customHeight="1" x14ac:dyDescent="0.35">
      <c r="A262" s="445"/>
      <c r="B262" s="524"/>
      <c r="C262" s="524"/>
      <c r="D262" s="1682"/>
      <c r="E262" s="1673"/>
      <c r="F262" s="1673"/>
      <c r="G262" s="1674"/>
      <c r="H262" s="1674"/>
      <c r="I262" s="1674"/>
      <c r="J262" s="1680"/>
      <c r="K262" s="1692"/>
      <c r="L262" s="1664"/>
    </row>
    <row r="263" spans="1:12" ht="15" customHeight="1" x14ac:dyDescent="0.35">
      <c r="A263" s="445"/>
      <c r="B263" s="524"/>
      <c r="C263" s="524"/>
      <c r="D263" s="1697">
        <v>16</v>
      </c>
      <c r="E263" s="2433" t="s">
        <v>2400</v>
      </c>
      <c r="F263" s="2434"/>
      <c r="G263" s="1879">
        <f>SUM(G265:G271)</f>
        <v>51194</v>
      </c>
      <c r="H263" s="1879">
        <f>SUM(H265:H270)</f>
        <v>12707</v>
      </c>
      <c r="I263" s="1879">
        <f>SUM(I265:I271)</f>
        <v>38487</v>
      </c>
      <c r="J263" s="1880"/>
      <c r="K263" s="1856">
        <f>SUM(K265:K271)</f>
        <v>38487</v>
      </c>
      <c r="L263" s="1664"/>
    </row>
    <row r="264" spans="1:12" ht="15" customHeight="1" x14ac:dyDescent="0.35">
      <c r="A264" s="445"/>
      <c r="B264" s="524"/>
      <c r="C264" s="524"/>
      <c r="D264" s="1700"/>
      <c r="E264" s="1666"/>
      <c r="F264" s="1673"/>
      <c r="G264" s="1674"/>
      <c r="H264" s="1674"/>
      <c r="I264" s="1674"/>
      <c r="J264" s="1680"/>
      <c r="K264" s="1692"/>
      <c r="L264" s="1664"/>
    </row>
    <row r="265" spans="1:12" ht="15" customHeight="1" x14ac:dyDescent="0.35">
      <c r="A265" s="445"/>
      <c r="B265" s="524"/>
      <c r="C265" s="524"/>
      <c r="D265" s="1697">
        <v>16.100000000000001</v>
      </c>
      <c r="E265" s="2429" t="s">
        <v>2401</v>
      </c>
      <c r="F265" s="2430"/>
      <c r="G265" s="1733">
        <v>35179</v>
      </c>
      <c r="H265" s="1733">
        <v>11628</v>
      </c>
      <c r="I265" s="1690">
        <f t="shared" ref="I265:I270" si="20">G265-H265</f>
        <v>23551</v>
      </c>
      <c r="J265" s="1680">
        <v>100</v>
      </c>
      <c r="K265" s="1681">
        <f t="shared" ref="K265:K270" si="21">I265*(J265/100)</f>
        <v>23551</v>
      </c>
      <c r="L265" s="1664"/>
    </row>
    <row r="266" spans="1:12" ht="42" customHeight="1" x14ac:dyDescent="0.35">
      <c r="A266" s="445"/>
      <c r="B266" s="524"/>
      <c r="C266" s="524"/>
      <c r="D266" s="1697">
        <v>16.2</v>
      </c>
      <c r="E266" s="2429" t="s">
        <v>2402</v>
      </c>
      <c r="F266" s="2430"/>
      <c r="G266" s="1733"/>
      <c r="H266" s="1733"/>
      <c r="I266" s="1690">
        <f t="shared" si="20"/>
        <v>0</v>
      </c>
      <c r="J266" s="1680">
        <v>100</v>
      </c>
      <c r="K266" s="1681">
        <f t="shared" si="21"/>
        <v>0</v>
      </c>
      <c r="L266" s="1664"/>
    </row>
    <row r="267" spans="1:12" ht="30" customHeight="1" x14ac:dyDescent="0.35">
      <c r="A267" s="445"/>
      <c r="B267" s="524"/>
      <c r="C267" s="524"/>
      <c r="D267" s="1697">
        <v>16.3</v>
      </c>
      <c r="E267" s="2429" t="s">
        <v>2403</v>
      </c>
      <c r="F267" s="2430"/>
      <c r="G267" s="1733">
        <v>4453</v>
      </c>
      <c r="H267" s="1733"/>
      <c r="I267" s="1690">
        <f t="shared" si="20"/>
        <v>4453</v>
      </c>
      <c r="J267" s="1680">
        <v>100</v>
      </c>
      <c r="K267" s="1681">
        <f t="shared" si="21"/>
        <v>4453</v>
      </c>
      <c r="L267" s="1664"/>
    </row>
    <row r="268" spans="1:12" ht="29" customHeight="1" x14ac:dyDescent="0.35">
      <c r="A268" s="445"/>
      <c r="B268" s="524"/>
      <c r="C268" s="524"/>
      <c r="D268" s="1697">
        <v>16.399999999999999</v>
      </c>
      <c r="E268" s="2429" t="s">
        <v>2404</v>
      </c>
      <c r="F268" s="2430"/>
      <c r="G268" s="1733"/>
      <c r="H268" s="1733"/>
      <c r="I268" s="1690">
        <f t="shared" si="20"/>
        <v>0</v>
      </c>
      <c r="J268" s="1680">
        <v>100</v>
      </c>
      <c r="K268" s="1681">
        <f t="shared" si="21"/>
        <v>0</v>
      </c>
      <c r="L268" s="1664"/>
    </row>
    <row r="269" spans="1:12" ht="15" customHeight="1" x14ac:dyDescent="0.35">
      <c r="A269" s="445"/>
      <c r="B269" s="524"/>
      <c r="C269" s="524"/>
      <c r="D269" s="1697">
        <v>16.5</v>
      </c>
      <c r="E269" s="2429" t="s">
        <v>2405</v>
      </c>
      <c r="F269" s="2430"/>
      <c r="G269" s="1733"/>
      <c r="H269" s="1733"/>
      <c r="I269" s="1690">
        <f t="shared" si="20"/>
        <v>0</v>
      </c>
      <c r="J269" s="1680">
        <v>150</v>
      </c>
      <c r="K269" s="1681">
        <f t="shared" si="21"/>
        <v>0</v>
      </c>
      <c r="L269" s="1664"/>
    </row>
    <row r="270" spans="1:12" ht="27" customHeight="1" x14ac:dyDescent="0.35">
      <c r="A270" s="445"/>
      <c r="B270" s="524"/>
      <c r="C270" s="524"/>
      <c r="D270" s="1697">
        <v>16.600000000000001</v>
      </c>
      <c r="E270" s="2431" t="s">
        <v>2406</v>
      </c>
      <c r="F270" s="2432"/>
      <c r="G270" s="1733">
        <v>11562</v>
      </c>
      <c r="H270" s="1733">
        <v>1079</v>
      </c>
      <c r="I270" s="1690">
        <f t="shared" si="20"/>
        <v>10483</v>
      </c>
      <c r="J270" s="1680">
        <v>100</v>
      </c>
      <c r="K270" s="1681">
        <f t="shared" si="21"/>
        <v>10483</v>
      </c>
      <c r="L270" s="1664"/>
    </row>
    <row r="271" spans="1:12" ht="15" customHeight="1" x14ac:dyDescent="0.35">
      <c r="A271" s="445"/>
      <c r="B271" s="524"/>
      <c r="C271" s="524"/>
      <c r="D271" s="1697">
        <v>16.7</v>
      </c>
      <c r="E271" s="2427" t="s">
        <v>2528</v>
      </c>
      <c r="F271" s="2428"/>
      <c r="G271" s="1733"/>
      <c r="H271" s="1733"/>
      <c r="I271" s="1690">
        <f t="shared" ref="I271" si="22">G271-H271</f>
        <v>0</v>
      </c>
      <c r="J271" s="1680"/>
      <c r="K271" s="1681">
        <f>IF(I271&lt;&gt;0,0,0)</f>
        <v>0</v>
      </c>
      <c r="L271" s="1664"/>
    </row>
    <row r="272" spans="1:12" ht="15" customHeight="1" x14ac:dyDescent="0.35">
      <c r="A272" s="445"/>
      <c r="B272" s="524"/>
      <c r="C272" s="524"/>
      <c r="D272" s="1697">
        <v>17</v>
      </c>
      <c r="E272" s="2433" t="s">
        <v>2407</v>
      </c>
      <c r="F272" s="2434"/>
      <c r="G272" s="1862">
        <f>SUM(G127,G136,G147,G159,G171,G182,G203,G212,G216,G218,G225,G234,G240,G247,G251,G263)</f>
        <v>500019.61247947457</v>
      </c>
      <c r="H272" s="1715"/>
      <c r="I272" s="1715"/>
      <c r="J272" s="1716"/>
      <c r="K272" s="1717">
        <f>ROUND(K127+K136+K147+K159+K171+K182+K203+K212+K216+K218+K225+K234+K240+K247+K251+K263,0)</f>
        <v>97360</v>
      </c>
      <c r="L272" s="1664"/>
    </row>
    <row r="273" spans="1:12" ht="15" customHeight="1" thickBot="1" x14ac:dyDescent="0.4">
      <c r="A273" s="445"/>
      <c r="B273" s="524"/>
      <c r="C273" s="525"/>
      <c r="D273" s="1718"/>
      <c r="E273" s="523"/>
      <c r="F273" s="523"/>
      <c r="G273" s="1719"/>
      <c r="H273" s="1719"/>
      <c r="I273" s="1719"/>
      <c r="J273" s="523"/>
      <c r="K273" s="1720"/>
      <c r="L273" s="504"/>
    </row>
    <row r="275" spans="1:12" x14ac:dyDescent="0.35">
      <c r="D275" s="1863" t="s">
        <v>2512</v>
      </c>
      <c r="E275" s="1864"/>
      <c r="F275" s="1864"/>
      <c r="G275" s="1865">
        <f>Form2!N92-'CR - ON Balance Sheet'!G272</f>
        <v>-500019.61247947457</v>
      </c>
    </row>
  </sheetData>
  <sheetProtection algorithmName="SHA-512" hashValue="6EF3FBSs1wyk9BTvHB0UrnpP7225cLpTUdAiHrSmnSWHxDTZrnPX1GXmUck7p0Gj0ITdEQJ8XZhwExOYId5h6w==" saltValue="qkv0lPsmQgjYmqFVsKd7Ag==" spinCount="100000" sheet="1" objects="1" scenarios="1"/>
  <mergeCells count="82">
    <mergeCell ref="D123:K123"/>
    <mergeCell ref="D124:D125"/>
    <mergeCell ref="E124:F125"/>
    <mergeCell ref="G124:G125"/>
    <mergeCell ref="H124:H125"/>
    <mergeCell ref="I124:I125"/>
    <mergeCell ref="J124:J125"/>
    <mergeCell ref="K124:K125"/>
    <mergeCell ref="E147:F147"/>
    <mergeCell ref="E127:F127"/>
    <mergeCell ref="E129:F129"/>
    <mergeCell ref="E130:F130"/>
    <mergeCell ref="E131:F131"/>
    <mergeCell ref="E132:F132"/>
    <mergeCell ref="E133:F133"/>
    <mergeCell ref="E134:F134"/>
    <mergeCell ref="E136:F136"/>
    <mergeCell ref="E138:F138"/>
    <mergeCell ref="E139:F139"/>
    <mergeCell ref="E140:E145"/>
    <mergeCell ref="E175:E180"/>
    <mergeCell ref="E149:F149"/>
    <mergeCell ref="E150:F150"/>
    <mergeCell ref="E152:E157"/>
    <mergeCell ref="E159:F159"/>
    <mergeCell ref="E161:F161"/>
    <mergeCell ref="E162:F162"/>
    <mergeCell ref="E163:E168"/>
    <mergeCell ref="E169:F169"/>
    <mergeCell ref="E171:F171"/>
    <mergeCell ref="E173:F173"/>
    <mergeCell ref="E174:F174"/>
    <mergeCell ref="E151:F151"/>
    <mergeCell ref="E182:F182"/>
    <mergeCell ref="E184:F184"/>
    <mergeCell ref="E185:E190"/>
    <mergeCell ref="E195:F195"/>
    <mergeCell ref="E196:E201"/>
    <mergeCell ref="E191:F191"/>
    <mergeCell ref="E192:F192"/>
    <mergeCell ref="E203:F203"/>
    <mergeCell ref="E205:E210"/>
    <mergeCell ref="E212:F212"/>
    <mergeCell ref="E216:F216"/>
    <mergeCell ref="E238:F238"/>
    <mergeCell ref="E218:F218"/>
    <mergeCell ref="E219:F219"/>
    <mergeCell ref="E220:F220"/>
    <mergeCell ref="E221:F221"/>
    <mergeCell ref="E222:F222"/>
    <mergeCell ref="E223:F223"/>
    <mergeCell ref="E225:F225"/>
    <mergeCell ref="E227:E232"/>
    <mergeCell ref="E234:F234"/>
    <mergeCell ref="E236:F236"/>
    <mergeCell ref="E237:F237"/>
    <mergeCell ref="E247:F247"/>
    <mergeCell ref="E249:F249"/>
    <mergeCell ref="E251:F251"/>
    <mergeCell ref="E253:F253"/>
    <mergeCell ref="E254:F254"/>
    <mergeCell ref="E240:F240"/>
    <mergeCell ref="E242:F242"/>
    <mergeCell ref="E243:F243"/>
    <mergeCell ref="E244:F244"/>
    <mergeCell ref="E245:F245"/>
    <mergeCell ref="E271:F271"/>
    <mergeCell ref="E269:F269"/>
    <mergeCell ref="E270:F270"/>
    <mergeCell ref="E272:F272"/>
    <mergeCell ref="E214:F214"/>
    <mergeCell ref="E261:F261"/>
    <mergeCell ref="E263:F263"/>
    <mergeCell ref="E265:F265"/>
    <mergeCell ref="E266:F266"/>
    <mergeCell ref="E267:F267"/>
    <mergeCell ref="E268:F268"/>
    <mergeCell ref="E256:F256"/>
    <mergeCell ref="E257:F257"/>
    <mergeCell ref="E259:F259"/>
    <mergeCell ref="E260:F260"/>
    <mergeCell ref="E255:F255"/>
  </mergeCells>
  <pageMargins left="0.7" right="0.7" top="0.75" bottom="0.75" header="0.3" footer="0.3"/>
  <pageSetup orientation="portrait" r:id="rId1"/>
  <headerFooter>
    <oddFooter>&amp;C&amp;1#&amp;"Calibri"&amp;10&amp;K000000I n t e r n a l</oddFooter>
  </headerFooter>
  <ignoredErrors>
    <ignoredError sqref="G162:H162 G218:H219" formulaRange="1"/>
    <ignoredError sqref="I191 K191" formula="1"/>
    <ignoredError sqref="H263" formula="1" formulaRange="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55">
    <pageSetUpPr fitToPage="1"/>
  </sheetPr>
  <dimension ref="A1:M179"/>
  <sheetViews>
    <sheetView workbookViewId="0">
      <selection activeCell="F3" sqref="F3"/>
    </sheetView>
  </sheetViews>
  <sheetFormatPr defaultRowHeight="14.5" x14ac:dyDescent="0.35"/>
  <cols>
    <col min="1" max="1" width="2.81640625" customWidth="1" collapsed="1"/>
    <col min="2" max="2" width="5.81640625" customWidth="1" collapsed="1"/>
    <col min="3" max="3" width="3.81640625" customWidth="1" collapsed="1"/>
    <col min="4" max="4" width="5.81640625" customWidth="1" collapsed="1"/>
    <col min="5" max="5" width="20.81640625" customWidth="1" collapsed="1"/>
    <col min="6" max="6" width="40.81640625" customWidth="1" collapsed="1"/>
    <col min="7" max="7" width="15.81640625" customWidth="1" collapsed="1"/>
    <col min="8" max="12" width="12.81640625" customWidth="1" collapsed="1"/>
    <col min="13" max="13" width="2.81640625" customWidth="1" collapsed="1"/>
  </cols>
  <sheetData>
    <row r="1" spans="1:13" ht="15" customHeight="1" x14ac:dyDescent="0.35">
      <c r="A1" s="444"/>
      <c r="B1" s="197"/>
      <c r="C1" s="197"/>
      <c r="D1" s="197"/>
      <c r="E1" s="197"/>
      <c r="F1" s="197"/>
      <c r="G1" s="197"/>
      <c r="H1" s="197"/>
      <c r="I1" s="197"/>
      <c r="J1" s="197"/>
      <c r="K1" s="197"/>
      <c r="L1" s="197"/>
      <c r="M1" s="198"/>
    </row>
    <row r="2" spans="1:13" ht="15" customHeight="1" x14ac:dyDescent="0.35">
      <c r="A2" s="445"/>
      <c r="B2" s="522"/>
      <c r="C2" s="522"/>
      <c r="D2" s="522"/>
      <c r="E2" s="522"/>
      <c r="F2" s="1850" t="s">
        <v>1645</v>
      </c>
      <c r="G2" s="1850"/>
      <c r="H2" s="1850"/>
      <c r="I2" s="522"/>
      <c r="J2" s="522"/>
      <c r="K2" s="522"/>
      <c r="L2" s="522"/>
      <c r="M2" s="502"/>
    </row>
    <row r="3" spans="1:13" ht="15" customHeight="1" x14ac:dyDescent="0.35">
      <c r="A3" s="445"/>
      <c r="B3" s="539"/>
      <c r="C3" s="539"/>
      <c r="D3" s="539"/>
      <c r="E3" s="539"/>
      <c r="F3" s="1851"/>
      <c r="G3" s="1851"/>
      <c r="H3" s="1851"/>
      <c r="I3" s="517"/>
      <c r="J3" s="517"/>
      <c r="K3" s="517"/>
      <c r="L3" s="517"/>
      <c r="M3" s="502"/>
    </row>
    <row r="4" spans="1:13" ht="30" customHeight="1" x14ac:dyDescent="0.35">
      <c r="A4" s="445"/>
      <c r="B4" s="2525" t="s">
        <v>1929</v>
      </c>
      <c r="C4" s="2526"/>
      <c r="D4" s="2526"/>
      <c r="E4" s="2526"/>
      <c r="F4" s="2526"/>
      <c r="G4" s="2526"/>
      <c r="H4" s="2527"/>
      <c r="I4" s="543"/>
      <c r="J4" s="543"/>
      <c r="K4" s="543"/>
      <c r="L4" s="543"/>
      <c r="M4" s="502"/>
    </row>
    <row r="5" spans="1:13" ht="20" customHeight="1" x14ac:dyDescent="0.35">
      <c r="A5" s="445"/>
      <c r="B5" s="1229" t="s">
        <v>1646</v>
      </c>
      <c r="C5" s="2525" t="s">
        <v>1930</v>
      </c>
      <c r="D5" s="2526"/>
      <c r="E5" s="2526"/>
      <c r="F5" s="2526"/>
      <c r="G5" s="2526"/>
      <c r="H5" s="1230" t="s">
        <v>1704</v>
      </c>
      <c r="I5" s="517"/>
      <c r="J5" s="517"/>
      <c r="K5" s="517"/>
      <c r="L5" s="517"/>
      <c r="M5" s="502"/>
    </row>
    <row r="6" spans="1:13" ht="15" customHeight="1" x14ac:dyDescent="0.35">
      <c r="A6" s="445"/>
      <c r="B6" s="1011">
        <v>6.1</v>
      </c>
      <c r="C6" s="2480" t="s">
        <v>1711</v>
      </c>
      <c r="D6" s="2481"/>
      <c r="E6" s="2481"/>
      <c r="F6" s="2481"/>
      <c r="G6" s="2482"/>
      <c r="H6" s="627"/>
      <c r="I6" s="517"/>
      <c r="J6" s="517"/>
      <c r="K6" s="517"/>
      <c r="L6" s="517"/>
      <c r="M6" s="502"/>
    </row>
    <row r="7" spans="1:13" ht="15" customHeight="1" x14ac:dyDescent="0.35">
      <c r="A7" s="445"/>
      <c r="B7" s="1011">
        <v>6.2</v>
      </c>
      <c r="C7" s="2480" t="s">
        <v>1712</v>
      </c>
      <c r="D7" s="2481"/>
      <c r="E7" s="2481"/>
      <c r="F7" s="2481"/>
      <c r="G7" s="2482"/>
      <c r="H7" s="627"/>
      <c r="I7" s="517"/>
      <c r="J7" s="517"/>
      <c r="K7" s="517"/>
      <c r="L7" s="517"/>
      <c r="M7" s="502"/>
    </row>
    <row r="8" spans="1:13" ht="15" customHeight="1" x14ac:dyDescent="0.35">
      <c r="A8" s="445"/>
      <c r="B8" s="1011">
        <v>6.3</v>
      </c>
      <c r="C8" s="2480" t="s">
        <v>967</v>
      </c>
      <c r="D8" s="2481"/>
      <c r="E8" s="2481"/>
      <c r="F8" s="2481"/>
      <c r="G8" s="2482"/>
      <c r="H8" s="1383">
        <f>SUM(H9:H11)</f>
        <v>0</v>
      </c>
      <c r="I8" s="517"/>
      <c r="J8" s="517"/>
      <c r="K8" s="517"/>
      <c r="L8" s="517"/>
      <c r="M8" s="502"/>
    </row>
    <row r="9" spans="1:13" ht="15" customHeight="1" x14ac:dyDescent="0.35">
      <c r="A9" s="445"/>
      <c r="B9" s="1011"/>
      <c r="C9" s="2483" t="s">
        <v>1738</v>
      </c>
      <c r="D9" s="2484"/>
      <c r="E9" s="2484"/>
      <c r="F9" s="2484"/>
      <c r="G9" s="2485"/>
      <c r="H9" s="627"/>
      <c r="I9" s="517"/>
      <c r="J9" s="517"/>
      <c r="K9" s="517"/>
      <c r="L9" s="517"/>
      <c r="M9" s="502"/>
    </row>
    <row r="10" spans="1:13" ht="15" customHeight="1" x14ac:dyDescent="0.35">
      <c r="A10" s="445"/>
      <c r="B10" s="1011"/>
      <c r="C10" s="2480" t="s">
        <v>1739</v>
      </c>
      <c r="D10" s="2481"/>
      <c r="E10" s="2481"/>
      <c r="F10" s="2481"/>
      <c r="G10" s="2482"/>
      <c r="H10" s="627"/>
      <c r="I10" s="517"/>
      <c r="J10" s="517"/>
      <c r="K10" s="517"/>
      <c r="L10" s="517"/>
      <c r="M10" s="502"/>
    </row>
    <row r="11" spans="1:13" ht="15" customHeight="1" x14ac:dyDescent="0.35">
      <c r="A11" s="445"/>
      <c r="B11" s="1011"/>
      <c r="C11" s="2480" t="s">
        <v>1740</v>
      </c>
      <c r="D11" s="2481"/>
      <c r="E11" s="2481"/>
      <c r="F11" s="2481"/>
      <c r="G11" s="2482"/>
      <c r="H11" s="627"/>
      <c r="I11" s="517"/>
      <c r="J11" s="517"/>
      <c r="K11" s="517"/>
      <c r="L11" s="517"/>
      <c r="M11" s="502"/>
    </row>
    <row r="12" spans="1:13" ht="15" customHeight="1" x14ac:dyDescent="0.35">
      <c r="A12" s="445"/>
      <c r="B12" s="1011">
        <v>6.4</v>
      </c>
      <c r="C12" s="2480" t="s">
        <v>1710</v>
      </c>
      <c r="D12" s="2481"/>
      <c r="E12" s="2481"/>
      <c r="F12" s="2481"/>
      <c r="G12" s="2482"/>
      <c r="H12" s="627"/>
      <c r="I12" s="517"/>
      <c r="J12" s="517"/>
      <c r="K12" s="517"/>
      <c r="L12" s="517"/>
      <c r="M12" s="502"/>
    </row>
    <row r="13" spans="1:13" ht="15" customHeight="1" x14ac:dyDescent="0.35">
      <c r="A13" s="445"/>
      <c r="B13" s="1011">
        <v>6.5</v>
      </c>
      <c r="C13" s="2480" t="s">
        <v>1715</v>
      </c>
      <c r="D13" s="2481"/>
      <c r="E13" s="2481"/>
      <c r="F13" s="2481"/>
      <c r="G13" s="2482"/>
      <c r="H13" s="627"/>
      <c r="I13" s="517"/>
      <c r="J13" s="517"/>
      <c r="K13" s="517"/>
      <c r="L13" s="517"/>
      <c r="M13" s="502"/>
    </row>
    <row r="14" spans="1:13" ht="15" customHeight="1" x14ac:dyDescent="0.35">
      <c r="A14" s="445"/>
      <c r="B14" s="1011">
        <v>6.6</v>
      </c>
      <c r="C14" s="2534" t="s">
        <v>1647</v>
      </c>
      <c r="D14" s="2440"/>
      <c r="E14" s="2440"/>
      <c r="F14" s="2440"/>
      <c r="G14" s="2441"/>
      <c r="H14" s="1383">
        <f>SUM(H6+H7+H8+H12+H13)</f>
        <v>0</v>
      </c>
      <c r="I14" s="517"/>
      <c r="J14" s="517"/>
      <c r="K14" s="517"/>
      <c r="L14" s="517"/>
      <c r="M14" s="502"/>
    </row>
    <row r="15" spans="1:13" ht="15" customHeight="1" x14ac:dyDescent="0.35">
      <c r="A15" s="445"/>
      <c r="B15" s="1011">
        <v>6.7</v>
      </c>
      <c r="C15" s="2534" t="s">
        <v>1713</v>
      </c>
      <c r="D15" s="2440"/>
      <c r="E15" s="2440"/>
      <c r="F15" s="2440"/>
      <c r="G15" s="2441"/>
      <c r="H15" s="627"/>
      <c r="I15" s="517"/>
      <c r="J15" s="517"/>
      <c r="K15" s="517"/>
      <c r="L15" s="517"/>
      <c r="M15" s="502"/>
    </row>
    <row r="16" spans="1:13" ht="15" customHeight="1" x14ac:dyDescent="0.35">
      <c r="A16" s="445"/>
      <c r="B16" s="1011">
        <v>6.8</v>
      </c>
      <c r="C16" s="2505" t="s">
        <v>1714</v>
      </c>
      <c r="D16" s="2506"/>
      <c r="E16" s="2506"/>
      <c r="F16" s="2506"/>
      <c r="G16" s="2507"/>
      <c r="H16" s="625">
        <f>SUM(H14-H15)</f>
        <v>0</v>
      </c>
      <c r="I16" s="517"/>
      <c r="J16" s="517"/>
      <c r="K16" s="517"/>
      <c r="L16" s="517"/>
      <c r="M16" s="502"/>
    </row>
    <row r="17" spans="1:13" ht="15" customHeight="1" x14ac:dyDescent="0.35">
      <c r="A17" s="445"/>
      <c r="B17" s="1011"/>
      <c r="C17" s="507"/>
      <c r="D17" s="237"/>
      <c r="E17" s="237"/>
      <c r="F17" s="519"/>
      <c r="G17" s="420"/>
      <c r="H17" s="315"/>
      <c r="I17" s="517"/>
      <c r="J17" s="517"/>
      <c r="K17" s="517"/>
      <c r="L17" s="517"/>
      <c r="M17" s="502"/>
    </row>
    <row r="18" spans="1:13" ht="15" customHeight="1" x14ac:dyDescent="0.35">
      <c r="A18" s="445"/>
      <c r="B18" s="1011"/>
      <c r="C18" s="2505" t="s">
        <v>1931</v>
      </c>
      <c r="D18" s="2506"/>
      <c r="E18" s="2506"/>
      <c r="F18" s="2506"/>
      <c r="G18" s="2506"/>
      <c r="H18" s="780"/>
      <c r="I18" s="517"/>
      <c r="J18" s="517"/>
      <c r="K18" s="517"/>
      <c r="L18" s="517"/>
      <c r="M18" s="502"/>
    </row>
    <row r="19" spans="1:13" ht="15" customHeight="1" x14ac:dyDescent="0.35">
      <c r="A19" s="445"/>
      <c r="B19" s="1011">
        <v>6.9</v>
      </c>
      <c r="C19" s="2480" t="s">
        <v>1709</v>
      </c>
      <c r="D19" s="2481"/>
      <c r="E19" s="2481"/>
      <c r="F19" s="2481"/>
      <c r="G19" s="2482"/>
      <c r="H19" s="627"/>
      <c r="I19" s="517"/>
      <c r="J19" s="517"/>
      <c r="K19" s="517"/>
      <c r="L19" s="517"/>
      <c r="M19" s="502"/>
    </row>
    <row r="20" spans="1:13" ht="15" customHeight="1" x14ac:dyDescent="0.35">
      <c r="A20" s="445"/>
      <c r="B20" s="1012">
        <v>6.1</v>
      </c>
      <c r="C20" s="2480" t="s">
        <v>1648</v>
      </c>
      <c r="D20" s="2481"/>
      <c r="E20" s="2481"/>
      <c r="F20" s="2481"/>
      <c r="G20" s="2482"/>
      <c r="H20" s="627"/>
      <c r="I20" s="517"/>
      <c r="J20" s="517"/>
      <c r="K20" s="517"/>
      <c r="L20" s="517"/>
      <c r="M20" s="502"/>
    </row>
    <row r="21" spans="1:13" ht="15" customHeight="1" x14ac:dyDescent="0.35">
      <c r="A21" s="445"/>
      <c r="B21" s="1012">
        <v>6.11</v>
      </c>
      <c r="C21" s="2480" t="s">
        <v>1192</v>
      </c>
      <c r="D21" s="2481"/>
      <c r="E21" s="2481"/>
      <c r="F21" s="2481"/>
      <c r="G21" s="2482"/>
      <c r="H21" s="1383">
        <f>'Form 1'!N68</f>
        <v>0</v>
      </c>
      <c r="I21" s="517"/>
      <c r="J21" s="517"/>
      <c r="K21" s="517"/>
      <c r="L21" s="517"/>
      <c r="M21" s="502"/>
    </row>
    <row r="22" spans="1:13" ht="15" customHeight="1" x14ac:dyDescent="0.35">
      <c r="A22" s="445"/>
      <c r="B22" s="1011">
        <v>6.12</v>
      </c>
      <c r="C22" s="2480" t="s">
        <v>1708</v>
      </c>
      <c r="D22" s="2481"/>
      <c r="E22" s="2481"/>
      <c r="F22" s="2481"/>
      <c r="G22" s="2482"/>
      <c r="H22" s="1383">
        <f>'Form 1'!N59</f>
        <v>0</v>
      </c>
      <c r="I22" s="517"/>
      <c r="J22" s="517"/>
      <c r="K22" s="517"/>
      <c r="L22" s="517"/>
      <c r="M22" s="502"/>
    </row>
    <row r="23" spans="1:13" ht="15" customHeight="1" x14ac:dyDescent="0.35">
      <c r="A23" s="445"/>
      <c r="B23" s="1011">
        <v>6.13</v>
      </c>
      <c r="C23" s="2480" t="s">
        <v>1707</v>
      </c>
      <c r="D23" s="2481"/>
      <c r="E23" s="2481"/>
      <c r="F23" s="2481"/>
      <c r="G23" s="2482"/>
      <c r="H23" s="1383">
        <f>'Form 1'!N60</f>
        <v>0</v>
      </c>
      <c r="I23" s="517"/>
      <c r="J23" s="517"/>
      <c r="K23" s="517"/>
      <c r="L23" s="517"/>
      <c r="M23" s="502"/>
    </row>
    <row r="24" spans="1:13" ht="15" customHeight="1" x14ac:dyDescent="0.35">
      <c r="A24" s="445"/>
      <c r="B24" s="1011">
        <v>6.14</v>
      </c>
      <c r="C24" s="2480" t="s">
        <v>1706</v>
      </c>
      <c r="D24" s="2481"/>
      <c r="E24" s="2481"/>
      <c r="F24" s="2481"/>
      <c r="G24" s="2482"/>
      <c r="H24" s="627"/>
      <c r="I24" s="517"/>
      <c r="J24" s="517"/>
      <c r="K24" s="517"/>
      <c r="L24" s="517"/>
      <c r="M24" s="502"/>
    </row>
    <row r="25" spans="1:13" ht="15" customHeight="1" x14ac:dyDescent="0.35">
      <c r="A25" s="445"/>
      <c r="B25" s="1011"/>
      <c r="C25" s="507"/>
      <c r="D25" s="237"/>
      <c r="E25" s="237"/>
      <c r="F25" s="519"/>
      <c r="G25" s="420"/>
      <c r="H25" s="520"/>
      <c r="I25" s="517"/>
      <c r="J25" s="517"/>
      <c r="K25" s="517"/>
      <c r="L25" s="517"/>
      <c r="M25" s="502"/>
    </row>
    <row r="26" spans="1:13" ht="15" customHeight="1" x14ac:dyDescent="0.35">
      <c r="A26" s="445"/>
      <c r="B26" s="1011"/>
      <c r="C26" s="2505" t="s">
        <v>1932</v>
      </c>
      <c r="D26" s="2506"/>
      <c r="E26" s="2506"/>
      <c r="F26" s="2506"/>
      <c r="G26" s="2506"/>
      <c r="H26" s="780"/>
      <c r="I26" s="517"/>
      <c r="J26" s="517"/>
      <c r="K26" s="517"/>
      <c r="L26" s="517"/>
      <c r="M26" s="502"/>
    </row>
    <row r="27" spans="1:13" ht="15" customHeight="1" x14ac:dyDescent="0.35">
      <c r="A27" s="445"/>
      <c r="B27" s="1011">
        <v>6.15</v>
      </c>
      <c r="C27" s="2480" t="s">
        <v>1721</v>
      </c>
      <c r="D27" s="2481"/>
      <c r="E27" s="2481"/>
      <c r="F27" s="2481"/>
      <c r="G27" s="2482"/>
      <c r="H27" s="1383">
        <f>IF((1.25%*G169)&lt;H21, H21-( 1.25% *G169),0)</f>
        <v>0</v>
      </c>
      <c r="I27" s="517"/>
      <c r="J27" s="517"/>
      <c r="K27" s="517"/>
      <c r="L27" s="517"/>
      <c r="M27" s="502"/>
    </row>
    <row r="28" spans="1:13" ht="15" customHeight="1" x14ac:dyDescent="0.35">
      <c r="A28" s="445"/>
      <c r="B28" s="1011">
        <v>6.16</v>
      </c>
      <c r="C28" s="2480" t="s">
        <v>1720</v>
      </c>
      <c r="D28" s="2481"/>
      <c r="E28" s="2481"/>
      <c r="F28" s="2481"/>
      <c r="G28" s="2482"/>
      <c r="H28" s="1383">
        <f>IF(H23&gt; (0.5 * H16),H23-(0.5 * H16),0)</f>
        <v>0</v>
      </c>
      <c r="I28" s="517"/>
      <c r="J28" s="517"/>
      <c r="K28" s="517"/>
      <c r="L28" s="517"/>
      <c r="M28" s="502"/>
    </row>
    <row r="29" spans="1:13" ht="15" customHeight="1" x14ac:dyDescent="0.35">
      <c r="A29" s="445"/>
      <c r="B29" s="1011">
        <v>6.17</v>
      </c>
      <c r="C29" s="2480" t="s">
        <v>1719</v>
      </c>
      <c r="D29" s="2481"/>
      <c r="E29" s="2481"/>
      <c r="F29" s="2481"/>
      <c r="G29" s="2482"/>
      <c r="H29" s="627"/>
      <c r="I29" s="517"/>
      <c r="J29" s="517"/>
      <c r="K29" s="517"/>
      <c r="L29" s="517"/>
      <c r="M29" s="502"/>
    </row>
    <row r="30" spans="1:13" ht="15" customHeight="1" x14ac:dyDescent="0.35">
      <c r="A30" s="445"/>
      <c r="B30" s="1011">
        <v>6.18</v>
      </c>
      <c r="C30" s="2480" t="s">
        <v>1718</v>
      </c>
      <c r="D30" s="2481"/>
      <c r="E30" s="2481"/>
      <c r="F30" s="2481"/>
      <c r="G30" s="2482"/>
      <c r="H30" s="1383">
        <f>SUM(H19:H24)-SUM(H27:H29)</f>
        <v>0</v>
      </c>
      <c r="I30" s="517"/>
      <c r="J30" s="517"/>
      <c r="K30" s="517"/>
      <c r="L30" s="517"/>
      <c r="M30" s="502"/>
    </row>
    <row r="31" spans="1:13" ht="15" customHeight="1" x14ac:dyDescent="0.35">
      <c r="A31" s="445"/>
      <c r="B31" s="1011">
        <v>6.19</v>
      </c>
      <c r="C31" s="2480" t="s">
        <v>1717</v>
      </c>
      <c r="D31" s="2481"/>
      <c r="E31" s="2481"/>
      <c r="F31" s="2481"/>
      <c r="G31" s="2482"/>
      <c r="H31" s="1383">
        <f xml:space="preserve"> IF(H30&gt;H16, ABS(H16 - H30), 0)</f>
        <v>0</v>
      </c>
      <c r="I31" s="517"/>
      <c r="J31" s="517"/>
      <c r="K31" s="517"/>
      <c r="L31" s="517"/>
      <c r="M31" s="502"/>
    </row>
    <row r="32" spans="1:13" ht="15" customHeight="1" x14ac:dyDescent="0.35">
      <c r="A32" s="445"/>
      <c r="B32" s="1012">
        <v>6.2</v>
      </c>
      <c r="C32" s="2505" t="s">
        <v>1716</v>
      </c>
      <c r="D32" s="2506"/>
      <c r="E32" s="2506"/>
      <c r="F32" s="2506"/>
      <c r="G32" s="2507"/>
      <c r="H32" s="625">
        <f>SUM(H30-H31)</f>
        <v>0</v>
      </c>
      <c r="I32" s="2532" t="s">
        <v>946</v>
      </c>
      <c r="J32" s="2533"/>
      <c r="K32" s="2533"/>
      <c r="L32" s="517"/>
      <c r="M32" s="502"/>
    </row>
    <row r="33" spans="1:13" ht="15" customHeight="1" x14ac:dyDescent="0.35">
      <c r="A33" s="445"/>
      <c r="B33" s="1011"/>
      <c r="C33" s="507"/>
      <c r="D33" s="237"/>
      <c r="E33" s="237"/>
      <c r="F33" s="519"/>
      <c r="G33" s="420"/>
      <c r="H33" s="511"/>
      <c r="I33" s="517"/>
      <c r="J33" s="517"/>
      <c r="K33" s="517"/>
      <c r="L33" s="517"/>
      <c r="M33" s="502"/>
    </row>
    <row r="34" spans="1:13" ht="15" customHeight="1" x14ac:dyDescent="0.35">
      <c r="A34" s="445"/>
      <c r="B34" s="1011">
        <v>6.21</v>
      </c>
      <c r="C34" s="2505" t="s">
        <v>1934</v>
      </c>
      <c r="D34" s="2506"/>
      <c r="E34" s="2506"/>
      <c r="F34" s="2506"/>
      <c r="G34" s="2507"/>
      <c r="H34" s="625">
        <f>H16 + H32</f>
        <v>0</v>
      </c>
      <c r="I34" s="517"/>
      <c r="J34" s="517"/>
      <c r="K34" s="517"/>
      <c r="L34" s="517"/>
      <c r="M34" s="502"/>
    </row>
    <row r="35" spans="1:13" ht="15" customHeight="1" x14ac:dyDescent="0.35">
      <c r="A35" s="445"/>
      <c r="B35" s="1011"/>
      <c r="C35" s="510"/>
      <c r="D35" s="237"/>
      <c r="E35" s="237"/>
      <c r="F35" s="519"/>
      <c r="G35" s="420"/>
      <c r="H35" s="1233"/>
      <c r="I35" s="517"/>
      <c r="J35" s="517"/>
      <c r="K35" s="517"/>
      <c r="L35" s="517"/>
      <c r="M35" s="502"/>
    </row>
    <row r="36" spans="1:13" ht="15" customHeight="1" x14ac:dyDescent="0.35">
      <c r="A36" s="445"/>
      <c r="B36" s="1011"/>
      <c r="C36" s="2505" t="s">
        <v>1933</v>
      </c>
      <c r="D36" s="2506"/>
      <c r="E36" s="2506"/>
      <c r="F36" s="2506"/>
      <c r="G36" s="2506"/>
      <c r="H36" s="1234"/>
      <c r="I36" s="419"/>
      <c r="J36" s="517"/>
      <c r="K36" s="517"/>
      <c r="L36" s="517"/>
      <c r="M36" s="502"/>
    </row>
    <row r="37" spans="1:13" ht="15" customHeight="1" x14ac:dyDescent="0.35">
      <c r="A37" s="445"/>
      <c r="B37" s="1013">
        <v>6.22</v>
      </c>
      <c r="C37" s="2516" t="s">
        <v>1741</v>
      </c>
      <c r="D37" s="2517"/>
      <c r="E37" s="2517"/>
      <c r="F37" s="2517"/>
      <c r="G37" s="2517"/>
      <c r="H37" s="627"/>
      <c r="I37" s="517"/>
      <c r="J37" s="517"/>
      <c r="K37" s="517"/>
      <c r="L37" s="517"/>
      <c r="M37" s="502"/>
    </row>
    <row r="38" spans="1:13" ht="15" customHeight="1" x14ac:dyDescent="0.35">
      <c r="A38" s="445"/>
      <c r="B38" s="1013"/>
      <c r="C38" s="2514" t="s">
        <v>1745</v>
      </c>
      <c r="D38" s="2515"/>
      <c r="E38" s="2515"/>
      <c r="F38" s="2515"/>
      <c r="G38" s="2515"/>
      <c r="H38" s="1503"/>
      <c r="I38" s="517"/>
      <c r="J38" s="517"/>
      <c r="K38" s="517"/>
      <c r="L38" s="517"/>
      <c r="M38" s="502"/>
    </row>
    <row r="39" spans="1:13" ht="15" customHeight="1" x14ac:dyDescent="0.35">
      <c r="A39" s="445"/>
      <c r="B39" s="1011"/>
      <c r="C39" s="507"/>
      <c r="D39" s="237"/>
      <c r="E39" s="237"/>
      <c r="F39" s="519"/>
      <c r="G39" s="420"/>
      <c r="H39" s="1505"/>
      <c r="I39" s="517"/>
      <c r="J39" s="517"/>
      <c r="K39" s="517"/>
      <c r="L39" s="517"/>
      <c r="M39" s="502"/>
    </row>
    <row r="40" spans="1:13" ht="15" customHeight="1" x14ac:dyDescent="0.35">
      <c r="A40" s="445"/>
      <c r="B40" s="1013">
        <v>6.23</v>
      </c>
      <c r="C40" s="2516" t="s">
        <v>1742</v>
      </c>
      <c r="D40" s="2517"/>
      <c r="E40" s="2517"/>
      <c r="F40" s="2517"/>
      <c r="G40" s="2517"/>
      <c r="H40" s="627"/>
      <c r="I40" s="517"/>
      <c r="J40" s="517"/>
      <c r="K40" s="517"/>
      <c r="L40" s="517"/>
      <c r="M40" s="502"/>
    </row>
    <row r="41" spans="1:13" ht="15" customHeight="1" x14ac:dyDescent="0.35">
      <c r="A41" s="445"/>
      <c r="B41" s="1013"/>
      <c r="C41" s="2514" t="s">
        <v>1744</v>
      </c>
      <c r="D41" s="2515"/>
      <c r="E41" s="2515"/>
      <c r="F41" s="2515"/>
      <c r="G41" s="2515"/>
      <c r="H41" s="1504"/>
      <c r="I41" s="517"/>
      <c r="J41" s="517"/>
      <c r="K41" s="517"/>
      <c r="L41" s="517"/>
      <c r="M41" s="502"/>
    </row>
    <row r="42" spans="1:13" ht="15" customHeight="1" x14ac:dyDescent="0.35">
      <c r="A42" s="445"/>
      <c r="B42" s="1011"/>
      <c r="C42" s="507"/>
      <c r="D42" s="237"/>
      <c r="E42" s="237"/>
      <c r="F42" s="519"/>
      <c r="G42" s="420"/>
      <c r="H42" s="1506"/>
      <c r="I42" s="517"/>
      <c r="J42" s="517"/>
      <c r="K42" s="517"/>
      <c r="L42" s="517"/>
      <c r="M42" s="502"/>
    </row>
    <row r="43" spans="1:13" ht="15" customHeight="1" x14ac:dyDescent="0.35">
      <c r="A43" s="445"/>
      <c r="B43" s="1011">
        <v>6.24</v>
      </c>
      <c r="C43" s="2516" t="s">
        <v>1649</v>
      </c>
      <c r="D43" s="2517"/>
      <c r="E43" s="2517"/>
      <c r="F43" s="2517"/>
      <c r="G43" s="2517"/>
      <c r="H43" s="627"/>
      <c r="I43" s="517"/>
      <c r="J43" s="517"/>
      <c r="K43" s="517"/>
      <c r="L43" s="517"/>
      <c r="M43" s="502"/>
    </row>
    <row r="44" spans="1:13" ht="15" customHeight="1" x14ac:dyDescent="0.35">
      <c r="A44" s="445"/>
      <c r="B44" s="1011"/>
      <c r="C44" s="2514" t="s">
        <v>1743</v>
      </c>
      <c r="D44" s="2515"/>
      <c r="E44" s="2515"/>
      <c r="F44" s="2515"/>
      <c r="G44" s="2515"/>
      <c r="H44" s="1504"/>
      <c r="I44" s="517"/>
      <c r="J44" s="517"/>
      <c r="K44" s="517"/>
      <c r="L44" s="517"/>
      <c r="M44" s="502"/>
    </row>
    <row r="45" spans="1:13" ht="15" customHeight="1" x14ac:dyDescent="0.35">
      <c r="A45" s="445"/>
      <c r="B45" s="1011"/>
      <c r="C45" s="507"/>
      <c r="D45" s="237"/>
      <c r="E45" s="237"/>
      <c r="F45" s="519"/>
      <c r="G45" s="420"/>
      <c r="H45" s="1505"/>
      <c r="I45" s="517"/>
      <c r="J45" s="517"/>
      <c r="K45" s="517"/>
      <c r="L45" s="517"/>
      <c r="M45" s="502"/>
    </row>
    <row r="46" spans="1:13" ht="15" customHeight="1" x14ac:dyDescent="0.35">
      <c r="A46" s="445"/>
      <c r="B46" s="1011">
        <v>6.25</v>
      </c>
      <c r="C46" s="2518" t="s">
        <v>1650</v>
      </c>
      <c r="D46" s="2519"/>
      <c r="E46" s="2519"/>
      <c r="F46" s="2519"/>
      <c r="G46" s="2519"/>
      <c r="H46" s="627"/>
      <c r="I46" s="517"/>
      <c r="J46" s="517"/>
      <c r="K46" s="517"/>
      <c r="L46" s="517"/>
      <c r="M46" s="502"/>
    </row>
    <row r="47" spans="1:13" ht="15" customHeight="1" x14ac:dyDescent="0.35">
      <c r="A47" s="445"/>
      <c r="B47" s="1011"/>
      <c r="C47" s="2520" t="s">
        <v>1651</v>
      </c>
      <c r="D47" s="2521"/>
      <c r="E47" s="2521"/>
      <c r="F47" s="2521"/>
      <c r="G47" s="2521"/>
      <c r="H47" s="1507"/>
      <c r="I47" s="517"/>
      <c r="J47" s="517"/>
      <c r="K47" s="517"/>
      <c r="L47" s="517"/>
      <c r="M47" s="502"/>
    </row>
    <row r="48" spans="1:13" ht="15" customHeight="1" x14ac:dyDescent="0.35">
      <c r="A48" s="445"/>
      <c r="B48" s="1011">
        <v>6.26</v>
      </c>
      <c r="C48" s="506" t="s">
        <v>1722</v>
      </c>
      <c r="D48" s="508"/>
      <c r="E48" s="508"/>
      <c r="F48" s="583"/>
      <c r="G48" s="509"/>
      <c r="H48" s="625">
        <f>SUM(H37, H40,H43,H46)</f>
        <v>0</v>
      </c>
      <c r="I48" s="517"/>
      <c r="J48" s="517"/>
      <c r="K48" s="517"/>
      <c r="L48" s="517"/>
      <c r="M48" s="502"/>
    </row>
    <row r="49" spans="1:13" ht="15" customHeight="1" x14ac:dyDescent="0.35">
      <c r="A49" s="445"/>
      <c r="B49" s="1011">
        <v>6.27</v>
      </c>
      <c r="C49" s="540"/>
      <c r="D49" s="541" t="s">
        <v>1723</v>
      </c>
      <c r="E49" s="541"/>
      <c r="F49" s="541"/>
      <c r="G49" s="542"/>
      <c r="H49" s="625">
        <f>SUM(H34-H48)</f>
        <v>0</v>
      </c>
      <c r="I49" s="517"/>
      <c r="J49" s="517"/>
      <c r="K49" s="517"/>
      <c r="L49" s="517"/>
      <c r="M49" s="502"/>
    </row>
    <row r="50" spans="1:13" ht="15" customHeight="1" x14ac:dyDescent="0.35">
      <c r="A50" s="445"/>
      <c r="B50" s="518"/>
      <c r="C50" s="519"/>
      <c r="D50" s="519"/>
      <c r="E50" s="519"/>
      <c r="F50" s="519"/>
      <c r="G50" s="519"/>
      <c r="H50" s="519"/>
      <c r="I50" s="519"/>
      <c r="J50" s="519"/>
      <c r="K50" s="519"/>
      <c r="L50" s="520"/>
      <c r="M50" s="502"/>
    </row>
    <row r="51" spans="1:13" ht="15" customHeight="1" x14ac:dyDescent="0.35">
      <c r="A51" s="445"/>
      <c r="B51" s="1014"/>
      <c r="C51" s="1015"/>
      <c r="D51" s="1015"/>
      <c r="E51" s="1015"/>
      <c r="F51" s="1015"/>
      <c r="G51" s="1016"/>
      <c r="H51" s="2522" t="s">
        <v>1652</v>
      </c>
      <c r="I51" s="2522" t="s">
        <v>1653</v>
      </c>
      <c r="J51" s="2522" t="s">
        <v>1654</v>
      </c>
      <c r="K51" s="2522" t="s">
        <v>1655</v>
      </c>
      <c r="L51" s="2522" t="s">
        <v>1656</v>
      </c>
      <c r="M51" s="502"/>
    </row>
    <row r="52" spans="1:13" ht="15" customHeight="1" x14ac:dyDescent="0.35">
      <c r="A52" s="445"/>
      <c r="B52" s="1017"/>
      <c r="C52" s="1018"/>
      <c r="D52" s="1018"/>
      <c r="E52" s="1018"/>
      <c r="F52" s="1018"/>
      <c r="G52" s="1019"/>
      <c r="H52" s="2523"/>
      <c r="I52" s="2523"/>
      <c r="J52" s="2523"/>
      <c r="K52" s="2523"/>
      <c r="L52" s="2523"/>
      <c r="M52" s="502"/>
    </row>
    <row r="53" spans="1:13" ht="20" customHeight="1" x14ac:dyDescent="0.35">
      <c r="A53" s="445"/>
      <c r="B53" s="2528" t="s">
        <v>1945</v>
      </c>
      <c r="C53" s="2529"/>
      <c r="D53" s="2529"/>
      <c r="E53" s="2529"/>
      <c r="F53" s="2529"/>
      <c r="G53" s="1019"/>
      <c r="H53" s="2523" t="s">
        <v>1657</v>
      </c>
      <c r="I53" s="2523" t="s">
        <v>1521</v>
      </c>
      <c r="J53" s="2523" t="s">
        <v>1658</v>
      </c>
      <c r="K53" s="2523" t="s">
        <v>1659</v>
      </c>
      <c r="L53" s="2523" t="s">
        <v>1660</v>
      </c>
      <c r="M53" s="502"/>
    </row>
    <row r="54" spans="1:13" ht="20" customHeight="1" x14ac:dyDescent="0.35">
      <c r="A54" s="445"/>
      <c r="B54" s="2530"/>
      <c r="C54" s="2531"/>
      <c r="D54" s="2531"/>
      <c r="E54" s="2531"/>
      <c r="F54" s="2531"/>
      <c r="G54" s="1020"/>
      <c r="H54" s="2524"/>
      <c r="I54" s="2524"/>
      <c r="J54" s="2524"/>
      <c r="K54" s="2524"/>
      <c r="L54" s="2524"/>
      <c r="M54" s="502"/>
    </row>
    <row r="55" spans="1:13" ht="20" customHeight="1" x14ac:dyDescent="0.35">
      <c r="A55" s="445"/>
      <c r="B55" s="1228" t="s">
        <v>1646</v>
      </c>
      <c r="C55" s="2511" t="s">
        <v>1661</v>
      </c>
      <c r="D55" s="2512"/>
      <c r="E55" s="2512"/>
      <c r="F55" s="2512"/>
      <c r="G55" s="2512"/>
      <c r="H55" s="1021"/>
      <c r="I55" s="1021"/>
      <c r="J55" s="1022"/>
      <c r="K55" s="1022"/>
      <c r="L55" s="1023"/>
      <c r="M55" s="502"/>
    </row>
    <row r="56" spans="1:13" ht="15" customHeight="1" x14ac:dyDescent="0.35">
      <c r="A56" s="445"/>
      <c r="B56" s="1024" t="s">
        <v>26</v>
      </c>
      <c r="C56" s="1024" t="s">
        <v>20</v>
      </c>
      <c r="D56" s="2489" t="s">
        <v>1570</v>
      </c>
      <c r="E56" s="2490"/>
      <c r="F56" s="2490"/>
      <c r="G56" s="2491"/>
      <c r="H56" s="627">
        <f>Form2!N9</f>
        <v>0</v>
      </c>
      <c r="I56" s="629">
        <v>0</v>
      </c>
      <c r="J56" s="627">
        <v>0</v>
      </c>
      <c r="K56" s="1383">
        <f>SUM(H56-J56)</f>
        <v>0</v>
      </c>
      <c r="L56" s="625">
        <f>ROUND(K56*(I56/100),0)</f>
        <v>0</v>
      </c>
      <c r="M56" s="502"/>
    </row>
    <row r="57" spans="1:13" ht="15" customHeight="1" x14ac:dyDescent="0.35">
      <c r="A57" s="445"/>
      <c r="B57" s="1025" t="s">
        <v>27</v>
      </c>
      <c r="C57" s="1025" t="s">
        <v>21</v>
      </c>
      <c r="D57" s="2489" t="s">
        <v>1414</v>
      </c>
      <c r="E57" s="2490"/>
      <c r="F57" s="2490"/>
      <c r="G57" s="2491"/>
      <c r="H57" s="1383">
        <f>Form2!N10</f>
        <v>0</v>
      </c>
      <c r="I57" s="629">
        <v>0</v>
      </c>
      <c r="J57" s="627">
        <v>0</v>
      </c>
      <c r="K57" s="1383">
        <f>SUM(H57-J57)</f>
        <v>0</v>
      </c>
      <c r="L57" s="625">
        <f>ROUND(K57*(I57/100),0)</f>
        <v>0</v>
      </c>
      <c r="M57" s="502"/>
    </row>
    <row r="58" spans="1:13" ht="15" customHeight="1" x14ac:dyDescent="0.35">
      <c r="A58" s="445"/>
      <c r="B58" s="1025" t="s">
        <v>28</v>
      </c>
      <c r="C58" s="1025" t="s">
        <v>22</v>
      </c>
      <c r="D58" s="2489" t="s">
        <v>1416</v>
      </c>
      <c r="E58" s="2490"/>
      <c r="F58" s="2490"/>
      <c r="G58" s="2491"/>
      <c r="H58" s="1383">
        <f>Form2!N22</f>
        <v>0</v>
      </c>
      <c r="I58" s="629"/>
      <c r="J58" s="627"/>
      <c r="K58" s="1383"/>
      <c r="L58" s="625">
        <f>SUM(L59,L65,L71)</f>
        <v>0</v>
      </c>
      <c r="M58" s="502"/>
    </row>
    <row r="59" spans="1:13" ht="15" customHeight="1" x14ac:dyDescent="0.35">
      <c r="A59" s="445"/>
      <c r="B59" s="1011"/>
      <c r="C59" s="1011"/>
      <c r="D59" s="2513" t="s">
        <v>1737</v>
      </c>
      <c r="E59" s="2440"/>
      <c r="F59" s="2440"/>
      <c r="G59" s="229"/>
      <c r="H59" s="628">
        <f>Form2!N23</f>
        <v>0</v>
      </c>
      <c r="I59" s="629"/>
      <c r="J59" s="624"/>
      <c r="K59" s="628"/>
      <c r="L59" s="625">
        <f>SUM(L60:L64)</f>
        <v>0</v>
      </c>
      <c r="M59" s="502"/>
    </row>
    <row r="60" spans="1:13" ht="15" customHeight="1" x14ac:dyDescent="0.35">
      <c r="A60" s="445"/>
      <c r="B60" s="1011"/>
      <c r="C60" s="1011"/>
      <c r="D60" s="544" t="s">
        <v>1746</v>
      </c>
      <c r="E60" s="519"/>
      <c r="F60" s="519"/>
      <c r="G60" s="520"/>
      <c r="H60" s="628">
        <f>Form2!N24</f>
        <v>0</v>
      </c>
      <c r="I60" s="629">
        <v>20</v>
      </c>
      <c r="J60" s="624">
        <v>0</v>
      </c>
      <c r="K60" s="1383">
        <f>SUM(H60-J60)</f>
        <v>0</v>
      </c>
      <c r="L60" s="625">
        <f>ROUND(K60*(I60/100),0)</f>
        <v>0</v>
      </c>
      <c r="M60" s="502"/>
    </row>
    <row r="61" spans="1:13" ht="15" customHeight="1" x14ac:dyDescent="0.35">
      <c r="A61" s="445"/>
      <c r="B61" s="1011"/>
      <c r="C61" s="1011"/>
      <c r="D61" s="518" t="s">
        <v>1747</v>
      </c>
      <c r="E61" s="519"/>
      <c r="F61" s="519"/>
      <c r="G61" s="520"/>
      <c r="H61" s="628">
        <f>Form2!N25</f>
        <v>0</v>
      </c>
      <c r="I61" s="629">
        <v>20</v>
      </c>
      <c r="J61" s="624">
        <v>0</v>
      </c>
      <c r="K61" s="1383">
        <f>SUM(H61-J61)</f>
        <v>0</v>
      </c>
      <c r="L61" s="625">
        <f>ROUND(K61*(I61/100),0)</f>
        <v>0</v>
      </c>
      <c r="M61" s="502"/>
    </row>
    <row r="62" spans="1:13" ht="15" customHeight="1" x14ac:dyDescent="0.35">
      <c r="A62" s="445"/>
      <c r="B62" s="1011"/>
      <c r="C62" s="1011"/>
      <c r="D62" s="518" t="s">
        <v>1748</v>
      </c>
      <c r="E62" s="519"/>
      <c r="F62" s="519"/>
      <c r="G62" s="520"/>
      <c r="H62" s="628">
        <f>Form2!N26-H63</f>
        <v>0</v>
      </c>
      <c r="I62" s="629">
        <v>20</v>
      </c>
      <c r="J62" s="624">
        <v>0</v>
      </c>
      <c r="K62" s="1383">
        <f>SUM(H62-J62)</f>
        <v>0</v>
      </c>
      <c r="L62" s="625">
        <f>ROUND(K62*(I62/100),0)</f>
        <v>0</v>
      </c>
      <c r="M62" s="502"/>
    </row>
    <row r="63" spans="1:13" ht="15" customHeight="1" x14ac:dyDescent="0.35">
      <c r="A63" s="445"/>
      <c r="B63" s="1011"/>
      <c r="C63" s="1011"/>
      <c r="D63" s="2508" t="s">
        <v>1750</v>
      </c>
      <c r="E63" s="2509"/>
      <c r="F63" s="2509"/>
      <c r="G63" s="2510"/>
      <c r="H63" s="624">
        <v>0</v>
      </c>
      <c r="I63" s="629">
        <v>100</v>
      </c>
      <c r="J63" s="624">
        <v>0</v>
      </c>
      <c r="K63" s="1383">
        <f>SUM(H63-J63)</f>
        <v>0</v>
      </c>
      <c r="L63" s="625">
        <f>ROUND(K63*(I63/100),0)</f>
        <v>0</v>
      </c>
      <c r="M63" s="502"/>
    </row>
    <row r="64" spans="1:13" ht="15" customHeight="1" x14ac:dyDescent="0.35">
      <c r="A64" s="445"/>
      <c r="B64" s="1011"/>
      <c r="C64" s="1011"/>
      <c r="D64" s="518" t="s">
        <v>1749</v>
      </c>
      <c r="E64" s="519"/>
      <c r="F64" s="519"/>
      <c r="G64" s="520"/>
      <c r="H64" s="628">
        <f>Form2!N27</f>
        <v>0</v>
      </c>
      <c r="I64" s="629">
        <v>20</v>
      </c>
      <c r="J64" s="624">
        <v>0</v>
      </c>
      <c r="K64" s="1383">
        <f>SUM(H64-J64)</f>
        <v>0</v>
      </c>
      <c r="L64" s="625">
        <f>ROUND(K64*(I64/100),0)</f>
        <v>0</v>
      </c>
      <c r="M64" s="502"/>
    </row>
    <row r="65" spans="1:13" ht="15" customHeight="1" x14ac:dyDescent="0.35">
      <c r="A65" s="445"/>
      <c r="B65" s="1011"/>
      <c r="C65" s="1011"/>
      <c r="D65" s="518" t="s">
        <v>1736</v>
      </c>
      <c r="E65" s="519"/>
      <c r="F65" s="519"/>
      <c r="G65" s="520"/>
      <c r="H65" s="628">
        <f>Form2!N28</f>
        <v>0</v>
      </c>
      <c r="I65" s="629"/>
      <c r="J65" s="624"/>
      <c r="K65" s="628"/>
      <c r="L65" s="625">
        <f>SUM(L66:L70)</f>
        <v>0</v>
      </c>
      <c r="M65" s="502"/>
    </row>
    <row r="66" spans="1:13" ht="15" customHeight="1" x14ac:dyDescent="0.35">
      <c r="A66" s="445"/>
      <c r="B66" s="1011"/>
      <c r="C66" s="1011"/>
      <c r="D66" s="518" t="s">
        <v>1746</v>
      </c>
      <c r="E66" s="519"/>
      <c r="F66" s="519"/>
      <c r="G66" s="520"/>
      <c r="H66" s="628">
        <f>Form2!N29</f>
        <v>0</v>
      </c>
      <c r="I66" s="629">
        <v>20</v>
      </c>
      <c r="J66" s="624">
        <v>0</v>
      </c>
      <c r="K66" s="1383">
        <f t="shared" ref="K66:K71" si="0">SUM(H66-J66)</f>
        <v>0</v>
      </c>
      <c r="L66" s="625">
        <f t="shared" ref="L66:L71" si="1">ROUND(K66*(I66/100),0)</f>
        <v>0</v>
      </c>
      <c r="M66" s="502"/>
    </row>
    <row r="67" spans="1:13" ht="15" customHeight="1" x14ac:dyDescent="0.35">
      <c r="A67" s="445"/>
      <c r="B67" s="1011"/>
      <c r="C67" s="1011"/>
      <c r="D67" s="518" t="s">
        <v>1747</v>
      </c>
      <c r="E67" s="519"/>
      <c r="F67" s="519"/>
      <c r="G67" s="520"/>
      <c r="H67" s="628">
        <f>Form2!N30</f>
        <v>0</v>
      </c>
      <c r="I67" s="629">
        <v>20</v>
      </c>
      <c r="J67" s="624">
        <v>0</v>
      </c>
      <c r="K67" s="1383">
        <f t="shared" si="0"/>
        <v>0</v>
      </c>
      <c r="L67" s="625">
        <f t="shared" si="1"/>
        <v>0</v>
      </c>
      <c r="M67" s="502"/>
    </row>
    <row r="68" spans="1:13" ht="15" customHeight="1" x14ac:dyDescent="0.35">
      <c r="A68" s="445"/>
      <c r="B68" s="1011"/>
      <c r="C68" s="1011"/>
      <c r="D68" s="518" t="s">
        <v>1748</v>
      </c>
      <c r="E68" s="519"/>
      <c r="F68" s="519"/>
      <c r="G68" s="520"/>
      <c r="H68" s="628">
        <f>Form2!N31-H69</f>
        <v>0</v>
      </c>
      <c r="I68" s="629">
        <v>20</v>
      </c>
      <c r="J68" s="624">
        <v>0</v>
      </c>
      <c r="K68" s="1383">
        <f t="shared" si="0"/>
        <v>0</v>
      </c>
      <c r="L68" s="625">
        <f t="shared" si="1"/>
        <v>0</v>
      </c>
      <c r="M68" s="502"/>
    </row>
    <row r="69" spans="1:13" ht="15" customHeight="1" x14ac:dyDescent="0.35">
      <c r="A69" s="445"/>
      <c r="B69" s="1011"/>
      <c r="C69" s="1011"/>
      <c r="D69" s="2508" t="s">
        <v>1750</v>
      </c>
      <c r="E69" s="2509"/>
      <c r="F69" s="2509"/>
      <c r="G69" s="2510"/>
      <c r="H69" s="624">
        <v>0</v>
      </c>
      <c r="I69" s="629">
        <v>100</v>
      </c>
      <c r="J69" s="624">
        <v>0</v>
      </c>
      <c r="K69" s="1383">
        <f t="shared" si="0"/>
        <v>0</v>
      </c>
      <c r="L69" s="625">
        <f t="shared" si="1"/>
        <v>0</v>
      </c>
      <c r="M69" s="502"/>
    </row>
    <row r="70" spans="1:13" ht="15" customHeight="1" x14ac:dyDescent="0.35">
      <c r="A70" s="445"/>
      <c r="B70" s="1011"/>
      <c r="C70" s="1011"/>
      <c r="D70" s="518" t="s">
        <v>1749</v>
      </c>
      <c r="E70" s="519"/>
      <c r="F70" s="519"/>
      <c r="G70" s="520"/>
      <c r="H70" s="628">
        <f>Form2!N32</f>
        <v>0</v>
      </c>
      <c r="I70" s="629">
        <v>20</v>
      </c>
      <c r="J70" s="624">
        <v>0</v>
      </c>
      <c r="K70" s="1383">
        <f t="shared" si="0"/>
        <v>0</v>
      </c>
      <c r="L70" s="625">
        <f t="shared" si="1"/>
        <v>0</v>
      </c>
      <c r="M70" s="502"/>
    </row>
    <row r="71" spans="1:13" ht="15" customHeight="1" x14ac:dyDescent="0.35">
      <c r="A71" s="445"/>
      <c r="B71" s="1011"/>
      <c r="C71" s="1011"/>
      <c r="D71" s="518" t="s">
        <v>1662</v>
      </c>
      <c r="E71" s="519"/>
      <c r="F71" s="519"/>
      <c r="G71" s="520"/>
      <c r="H71" s="628">
        <f>Form2!N33</f>
        <v>0</v>
      </c>
      <c r="I71" s="629">
        <v>20</v>
      </c>
      <c r="J71" s="624">
        <v>0</v>
      </c>
      <c r="K71" s="1383">
        <f t="shared" si="0"/>
        <v>0</v>
      </c>
      <c r="L71" s="625">
        <f t="shared" si="1"/>
        <v>0</v>
      </c>
      <c r="M71" s="502"/>
    </row>
    <row r="72" spans="1:13" ht="15" customHeight="1" x14ac:dyDescent="0.35">
      <c r="A72" s="445"/>
      <c r="B72" s="1025" t="s">
        <v>29</v>
      </c>
      <c r="C72" s="1025" t="s">
        <v>23</v>
      </c>
      <c r="D72" s="2489" t="s">
        <v>1418</v>
      </c>
      <c r="E72" s="2490"/>
      <c r="F72" s="2490"/>
      <c r="G72" s="2491"/>
      <c r="H72" s="1383">
        <f>Form2!N38</f>
        <v>0</v>
      </c>
      <c r="I72" s="629"/>
      <c r="J72" s="627"/>
      <c r="K72" s="1383"/>
      <c r="L72" s="625">
        <f>SUM(L73,L79)</f>
        <v>0</v>
      </c>
      <c r="M72" s="502"/>
    </row>
    <row r="73" spans="1:13" ht="15" customHeight="1" x14ac:dyDescent="0.35">
      <c r="A73" s="445"/>
      <c r="B73" s="1011"/>
      <c r="C73" s="1011"/>
      <c r="D73" s="544" t="s">
        <v>1734</v>
      </c>
      <c r="E73" s="519"/>
      <c r="F73" s="519"/>
      <c r="G73" s="520"/>
      <c r="H73" s="628">
        <f>Form2!N39</f>
        <v>0</v>
      </c>
      <c r="I73" s="629"/>
      <c r="J73" s="624"/>
      <c r="K73" s="628"/>
      <c r="L73" s="625">
        <f>SUM(L74:L78)</f>
        <v>0</v>
      </c>
      <c r="M73" s="502"/>
    </row>
    <row r="74" spans="1:13" ht="15" customHeight="1" x14ac:dyDescent="0.35">
      <c r="A74" s="445"/>
      <c r="B74" s="1011"/>
      <c r="C74" s="1011"/>
      <c r="D74" s="518" t="s">
        <v>1746</v>
      </c>
      <c r="E74" s="519"/>
      <c r="F74" s="237"/>
      <c r="G74" s="520"/>
      <c r="H74" s="628">
        <f>Form2!N40</f>
        <v>0</v>
      </c>
      <c r="I74" s="629">
        <v>20</v>
      </c>
      <c r="J74" s="624">
        <v>0</v>
      </c>
      <c r="K74" s="1383">
        <f>SUM(H74-J74)</f>
        <v>0</v>
      </c>
      <c r="L74" s="625">
        <f>ROUND(K74*(I74/100),0)</f>
        <v>0</v>
      </c>
      <c r="M74" s="502"/>
    </row>
    <row r="75" spans="1:13" ht="15" customHeight="1" x14ac:dyDescent="0.35">
      <c r="A75" s="445"/>
      <c r="B75" s="1011"/>
      <c r="C75" s="1011"/>
      <c r="D75" s="518" t="s">
        <v>1747</v>
      </c>
      <c r="E75" s="519"/>
      <c r="F75" s="237"/>
      <c r="G75" s="520"/>
      <c r="H75" s="628">
        <f>Form2!N41</f>
        <v>0</v>
      </c>
      <c r="I75" s="629">
        <v>20</v>
      </c>
      <c r="J75" s="624">
        <v>0</v>
      </c>
      <c r="K75" s="1383">
        <f>SUM(H75-J75)</f>
        <v>0</v>
      </c>
      <c r="L75" s="625">
        <f>ROUND(K75*(I75/100),0)</f>
        <v>0</v>
      </c>
      <c r="M75" s="502"/>
    </row>
    <row r="76" spans="1:13" ht="15" customHeight="1" x14ac:dyDescent="0.35">
      <c r="A76" s="445"/>
      <c r="B76" s="1011"/>
      <c r="C76" s="1011"/>
      <c r="D76" s="518" t="s">
        <v>1748</v>
      </c>
      <c r="E76" s="519"/>
      <c r="F76" s="237"/>
      <c r="G76" s="520"/>
      <c r="H76" s="628">
        <f>Form2!N42-H77</f>
        <v>0</v>
      </c>
      <c r="I76" s="629">
        <v>20</v>
      </c>
      <c r="J76" s="624">
        <v>0</v>
      </c>
      <c r="K76" s="1383">
        <f>SUM(H76-J76)</f>
        <v>0</v>
      </c>
      <c r="L76" s="625">
        <f>ROUND(K76*(I76/100),0)</f>
        <v>0</v>
      </c>
      <c r="M76" s="502"/>
    </row>
    <row r="77" spans="1:13" ht="15" customHeight="1" x14ac:dyDescent="0.35">
      <c r="A77" s="445"/>
      <c r="B77" s="1011"/>
      <c r="C77" s="1011"/>
      <c r="D77" s="2508" t="s">
        <v>1750</v>
      </c>
      <c r="E77" s="2509"/>
      <c r="F77" s="2509"/>
      <c r="G77" s="2510"/>
      <c r="H77" s="624">
        <v>0</v>
      </c>
      <c r="I77" s="629">
        <v>100</v>
      </c>
      <c r="J77" s="624">
        <v>0</v>
      </c>
      <c r="K77" s="1383">
        <f>SUM(H77-J77)</f>
        <v>0</v>
      </c>
      <c r="L77" s="625">
        <f>ROUND(K77*(I77/100),0)</f>
        <v>0</v>
      </c>
      <c r="M77" s="502"/>
    </row>
    <row r="78" spans="1:13" ht="15" customHeight="1" x14ac:dyDescent="0.35">
      <c r="A78" s="445"/>
      <c r="B78" s="1011"/>
      <c r="C78" s="1011"/>
      <c r="D78" s="518" t="s">
        <v>1749</v>
      </c>
      <c r="E78" s="519"/>
      <c r="F78" s="237"/>
      <c r="G78" s="520"/>
      <c r="H78" s="1383">
        <f>Form2!N43</f>
        <v>0</v>
      </c>
      <c r="I78" s="629">
        <v>20</v>
      </c>
      <c r="J78" s="624">
        <v>0</v>
      </c>
      <c r="K78" s="1383">
        <f>SUM(H78-J78)</f>
        <v>0</v>
      </c>
      <c r="L78" s="625">
        <f>ROUND(IF(H78="","",K78*(I78/100)),0)</f>
        <v>0</v>
      </c>
      <c r="M78" s="502"/>
    </row>
    <row r="79" spans="1:13" ht="15" customHeight="1" x14ac:dyDescent="0.35">
      <c r="A79" s="445"/>
      <c r="B79" s="1011"/>
      <c r="C79" s="1011"/>
      <c r="D79" s="518" t="s">
        <v>1735</v>
      </c>
      <c r="E79" s="519"/>
      <c r="F79" s="519"/>
      <c r="G79" s="520"/>
      <c r="H79" s="628">
        <f>Form2!N44</f>
        <v>0</v>
      </c>
      <c r="I79" s="629"/>
      <c r="J79" s="624"/>
      <c r="K79" s="628"/>
      <c r="L79" s="625">
        <f>SUM(L80:L86)</f>
        <v>0</v>
      </c>
      <c r="M79" s="502"/>
    </row>
    <row r="80" spans="1:13" ht="15" customHeight="1" x14ac:dyDescent="0.35">
      <c r="A80" s="445"/>
      <c r="B80" s="1011"/>
      <c r="C80" s="1011"/>
      <c r="D80" s="518" t="s">
        <v>1746</v>
      </c>
      <c r="E80" s="519"/>
      <c r="F80" s="237"/>
      <c r="G80" s="520"/>
      <c r="H80" s="628">
        <f>Form2!N45</f>
        <v>0</v>
      </c>
      <c r="I80" s="629">
        <v>20</v>
      </c>
      <c r="J80" s="624">
        <v>0</v>
      </c>
      <c r="K80" s="1383">
        <f t="shared" ref="K80:K86" si="2">SUM(H80-J80)</f>
        <v>0</v>
      </c>
      <c r="L80" s="625">
        <f t="shared" ref="L80:L86" si="3">ROUND(K80*(I80/100),0)</f>
        <v>0</v>
      </c>
      <c r="M80" s="502"/>
    </row>
    <row r="81" spans="1:13" ht="15" customHeight="1" x14ac:dyDescent="0.35">
      <c r="A81" s="445"/>
      <c r="B81" s="1011"/>
      <c r="C81" s="1011"/>
      <c r="D81" s="518" t="s">
        <v>1747</v>
      </c>
      <c r="E81" s="519"/>
      <c r="F81" s="237"/>
      <c r="G81" s="520"/>
      <c r="H81" s="628">
        <f>Form2!N46-H82-H83</f>
        <v>0</v>
      </c>
      <c r="I81" s="629">
        <v>100</v>
      </c>
      <c r="J81" s="624">
        <v>0</v>
      </c>
      <c r="K81" s="1383">
        <f t="shared" si="2"/>
        <v>0</v>
      </c>
      <c r="L81" s="625">
        <f t="shared" si="3"/>
        <v>0</v>
      </c>
      <c r="M81" s="502"/>
    </row>
    <row r="82" spans="1:13" ht="15" customHeight="1" x14ac:dyDescent="0.35">
      <c r="A82" s="445"/>
      <c r="B82" s="1011"/>
      <c r="C82" s="1011"/>
      <c r="D82" s="2508" t="s">
        <v>1751</v>
      </c>
      <c r="E82" s="2509"/>
      <c r="F82" s="2509"/>
      <c r="G82" s="2510"/>
      <c r="H82" s="624">
        <v>0</v>
      </c>
      <c r="I82" s="629">
        <v>20</v>
      </c>
      <c r="J82" s="624">
        <v>0</v>
      </c>
      <c r="K82" s="1383">
        <f t="shared" si="2"/>
        <v>0</v>
      </c>
      <c r="L82" s="625">
        <f t="shared" si="3"/>
        <v>0</v>
      </c>
      <c r="M82" s="502"/>
    </row>
    <row r="83" spans="1:13" ht="15" customHeight="1" x14ac:dyDescent="0.35">
      <c r="A83" s="445"/>
      <c r="B83" s="1011"/>
      <c r="C83" s="1011"/>
      <c r="D83" s="545" t="s">
        <v>1752</v>
      </c>
      <c r="E83" s="226"/>
      <c r="F83" s="226"/>
      <c r="G83" s="246"/>
      <c r="H83" s="624">
        <v>0</v>
      </c>
      <c r="I83" s="629">
        <v>20</v>
      </c>
      <c r="J83" s="624">
        <v>0</v>
      </c>
      <c r="K83" s="1383">
        <f t="shared" si="2"/>
        <v>0</v>
      </c>
      <c r="L83" s="625">
        <f t="shared" si="3"/>
        <v>0</v>
      </c>
      <c r="M83" s="502"/>
    </row>
    <row r="84" spans="1:13" ht="15" customHeight="1" x14ac:dyDescent="0.35">
      <c r="A84" s="445"/>
      <c r="B84" s="1011"/>
      <c r="C84" s="1011"/>
      <c r="D84" s="518" t="s">
        <v>1748</v>
      </c>
      <c r="E84" s="519"/>
      <c r="F84" s="237"/>
      <c r="G84" s="520"/>
      <c r="H84" s="628">
        <f>Form2!N47-H85</f>
        <v>0</v>
      </c>
      <c r="I84" s="629">
        <v>100</v>
      </c>
      <c r="J84" s="624">
        <v>0</v>
      </c>
      <c r="K84" s="1383">
        <f t="shared" si="2"/>
        <v>0</v>
      </c>
      <c r="L84" s="625">
        <f t="shared" si="3"/>
        <v>0</v>
      </c>
      <c r="M84" s="502"/>
    </row>
    <row r="85" spans="1:13" ht="15" customHeight="1" x14ac:dyDescent="0.35">
      <c r="A85" s="445"/>
      <c r="B85" s="1011"/>
      <c r="C85" s="1011"/>
      <c r="D85" s="2508" t="s">
        <v>1750</v>
      </c>
      <c r="E85" s="2509"/>
      <c r="F85" s="2509"/>
      <c r="G85" s="2510"/>
      <c r="H85" s="624">
        <v>0</v>
      </c>
      <c r="I85" s="629">
        <v>100</v>
      </c>
      <c r="J85" s="624">
        <v>0</v>
      </c>
      <c r="K85" s="1383">
        <f t="shared" si="2"/>
        <v>0</v>
      </c>
      <c r="L85" s="625">
        <f t="shared" si="3"/>
        <v>0</v>
      </c>
      <c r="M85" s="502"/>
    </row>
    <row r="86" spans="1:13" ht="15" customHeight="1" x14ac:dyDescent="0.35">
      <c r="A86" s="445"/>
      <c r="B86" s="1011"/>
      <c r="C86" s="1011"/>
      <c r="D86" s="518" t="s">
        <v>1749</v>
      </c>
      <c r="E86" s="519"/>
      <c r="F86" s="237"/>
      <c r="G86" s="520"/>
      <c r="H86" s="628">
        <f>Form2!N48</f>
        <v>0</v>
      </c>
      <c r="I86" s="629">
        <v>100</v>
      </c>
      <c r="J86" s="624">
        <v>0</v>
      </c>
      <c r="K86" s="1383">
        <f t="shared" si="2"/>
        <v>0</v>
      </c>
      <c r="L86" s="625">
        <f t="shared" si="3"/>
        <v>0</v>
      </c>
      <c r="M86" s="502"/>
    </row>
    <row r="87" spans="1:13" ht="15" customHeight="1" x14ac:dyDescent="0.35">
      <c r="A87" s="445"/>
      <c r="B87" s="1025" t="s">
        <v>58</v>
      </c>
      <c r="C87" s="1025" t="s">
        <v>24</v>
      </c>
      <c r="D87" s="2489" t="s">
        <v>1299</v>
      </c>
      <c r="E87" s="2490"/>
      <c r="F87" s="2490"/>
      <c r="G87" s="2491"/>
      <c r="H87" s="1383">
        <f>Form2!N50</f>
        <v>0</v>
      </c>
      <c r="I87" s="629"/>
      <c r="J87" s="627"/>
      <c r="K87" s="1383"/>
      <c r="L87" s="625"/>
      <c r="M87" s="502"/>
    </row>
    <row r="88" spans="1:13" ht="15" customHeight="1" x14ac:dyDescent="0.35">
      <c r="A88" s="445"/>
      <c r="B88" s="1011" t="s">
        <v>915</v>
      </c>
      <c r="C88" s="1011"/>
      <c r="D88" s="2483" t="s">
        <v>1733</v>
      </c>
      <c r="E88" s="2484"/>
      <c r="F88" s="2484"/>
      <c r="G88" s="2485"/>
      <c r="H88" s="624"/>
      <c r="I88" s="629"/>
      <c r="J88" s="624"/>
      <c r="K88" s="628"/>
      <c r="L88" s="625">
        <f>SUM(L89,L90,L93,L97,L98,L100,L101,L102,L104,L105)</f>
        <v>0</v>
      </c>
      <c r="M88" s="502"/>
    </row>
    <row r="89" spans="1:13" ht="15" customHeight="1" x14ac:dyDescent="0.35">
      <c r="A89" s="445"/>
      <c r="B89" s="1011" t="s">
        <v>915</v>
      </c>
      <c r="C89" s="1011"/>
      <c r="D89" s="2480" t="s">
        <v>1755</v>
      </c>
      <c r="E89" s="2481"/>
      <c r="F89" s="2481"/>
      <c r="G89" s="2482"/>
      <c r="H89" s="628">
        <f>Form2!N57</f>
        <v>0</v>
      </c>
      <c r="I89" s="629">
        <v>0</v>
      </c>
      <c r="J89" s="624">
        <v>0</v>
      </c>
      <c r="K89" s="1383">
        <f>SUM(H89-J89)</f>
        <v>0</v>
      </c>
      <c r="L89" s="625">
        <f>ROUND(K89*(I89/100),0)</f>
        <v>0</v>
      </c>
      <c r="M89" s="502"/>
    </row>
    <row r="90" spans="1:13" ht="15" customHeight="1" x14ac:dyDescent="0.35">
      <c r="A90" s="445"/>
      <c r="B90" s="1011"/>
      <c r="C90" s="1011"/>
      <c r="D90" s="2480" t="s">
        <v>2229</v>
      </c>
      <c r="E90" s="2481"/>
      <c r="F90" s="2481"/>
      <c r="G90" s="2482"/>
      <c r="H90" s="628">
        <f>Form2!N58-H91-H92</f>
        <v>0</v>
      </c>
      <c r="I90" s="629">
        <v>20</v>
      </c>
      <c r="J90" s="624">
        <v>0</v>
      </c>
      <c r="K90" s="1383">
        <f>SUM(H90-J90)</f>
        <v>0</v>
      </c>
      <c r="L90" s="625">
        <f>ROUND(K90*(I90/100),0)</f>
        <v>0</v>
      </c>
      <c r="M90" s="502"/>
    </row>
    <row r="91" spans="1:13" ht="15" customHeight="1" x14ac:dyDescent="0.35">
      <c r="A91" s="445"/>
      <c r="B91" s="1011"/>
      <c r="C91" s="1011"/>
      <c r="D91" s="2480" t="s">
        <v>2237</v>
      </c>
      <c r="E91" s="2481"/>
      <c r="F91" s="2481"/>
      <c r="G91" s="2482"/>
      <c r="H91" s="624">
        <v>0</v>
      </c>
      <c r="I91" s="629">
        <v>100</v>
      </c>
      <c r="J91" s="624">
        <v>0</v>
      </c>
      <c r="K91" s="1383">
        <f>SUM(H91-J91)</f>
        <v>0</v>
      </c>
      <c r="L91" s="625">
        <f>ROUND(K91*(I91/100),0)</f>
        <v>0</v>
      </c>
      <c r="M91" s="502"/>
    </row>
    <row r="92" spans="1:13" ht="15" customHeight="1" x14ac:dyDescent="0.35">
      <c r="A92" s="445"/>
      <c r="B92" s="1011"/>
      <c r="C92" s="1011"/>
      <c r="D92" s="2480" t="s">
        <v>2236</v>
      </c>
      <c r="E92" s="2481"/>
      <c r="F92" s="2481"/>
      <c r="G92" s="2482"/>
      <c r="H92" s="624"/>
      <c r="I92" s="629"/>
      <c r="J92" s="624"/>
      <c r="K92" s="631"/>
      <c r="L92" s="630"/>
      <c r="M92" s="502"/>
    </row>
    <row r="93" spans="1:13" ht="15" customHeight="1" x14ac:dyDescent="0.35">
      <c r="A93" s="445"/>
      <c r="B93" s="1011"/>
      <c r="C93" s="1011"/>
      <c r="D93" s="2480" t="s">
        <v>2238</v>
      </c>
      <c r="E93" s="2481"/>
      <c r="F93" s="2481"/>
      <c r="G93" s="2482"/>
      <c r="H93" s="628">
        <f>Form2!N59-H94-H95</f>
        <v>0</v>
      </c>
      <c r="I93" s="629">
        <v>20</v>
      </c>
      <c r="J93" s="624">
        <v>0</v>
      </c>
      <c r="K93" s="1383">
        <f>SUM(H93-J93)</f>
        <v>0</v>
      </c>
      <c r="L93" s="625">
        <f>ROUND(K93*(I93/100),0)</f>
        <v>0</v>
      </c>
      <c r="M93" s="502"/>
    </row>
    <row r="94" spans="1:13" ht="15" customHeight="1" x14ac:dyDescent="0.35">
      <c r="A94" s="445"/>
      <c r="B94" s="1011"/>
      <c r="C94" s="1011"/>
      <c r="D94" s="2480" t="s">
        <v>2231</v>
      </c>
      <c r="E94" s="2481"/>
      <c r="F94" s="2481"/>
      <c r="G94" s="2482"/>
      <c r="H94" s="624">
        <v>0</v>
      </c>
      <c r="I94" s="629">
        <v>100</v>
      </c>
      <c r="J94" s="624">
        <v>0</v>
      </c>
      <c r="K94" s="1383">
        <f>SUM(H94-J94)</f>
        <v>0</v>
      </c>
      <c r="L94" s="625">
        <f>ROUND(K94*(I94/100),0)</f>
        <v>0</v>
      </c>
      <c r="M94" s="502"/>
    </row>
    <row r="95" spans="1:13" ht="15" customHeight="1" x14ac:dyDescent="0.35">
      <c r="A95" s="445"/>
      <c r="B95" s="1011"/>
      <c r="C95" s="1011"/>
      <c r="D95" s="2480" t="s">
        <v>2239</v>
      </c>
      <c r="E95" s="2481"/>
      <c r="F95" s="2481"/>
      <c r="G95" s="2482"/>
      <c r="H95" s="624"/>
      <c r="I95" s="629"/>
      <c r="J95" s="624"/>
      <c r="K95" s="628"/>
      <c r="L95" s="625"/>
      <c r="M95" s="502"/>
    </row>
    <row r="96" spans="1:13" ht="15" customHeight="1" x14ac:dyDescent="0.35">
      <c r="A96" s="445"/>
      <c r="B96" s="1011"/>
      <c r="C96" s="1011"/>
      <c r="D96" s="2480" t="s">
        <v>1758</v>
      </c>
      <c r="E96" s="2481"/>
      <c r="F96" s="2481"/>
      <c r="G96" s="2482"/>
      <c r="H96" s="628">
        <f>Form2!N60</f>
        <v>0</v>
      </c>
      <c r="I96" s="629"/>
      <c r="J96" s="624"/>
      <c r="K96" s="628"/>
      <c r="L96" s="625"/>
      <c r="M96" s="502"/>
    </row>
    <row r="97" spans="1:13" ht="15" customHeight="1" x14ac:dyDescent="0.35">
      <c r="A97" s="445"/>
      <c r="B97" s="1011"/>
      <c r="C97" s="1011"/>
      <c r="D97" s="2480" t="s">
        <v>2240</v>
      </c>
      <c r="E97" s="2481"/>
      <c r="F97" s="2481"/>
      <c r="G97" s="2482"/>
      <c r="H97" s="628">
        <f>Form2!N61-H98-H99-H100</f>
        <v>0</v>
      </c>
      <c r="I97" s="629">
        <v>50</v>
      </c>
      <c r="J97" s="624">
        <v>0</v>
      </c>
      <c r="K97" s="1383">
        <f>SUM(H97-J97)</f>
        <v>0</v>
      </c>
      <c r="L97" s="625">
        <f>ROUND(K97*(I97/100),0)</f>
        <v>0</v>
      </c>
      <c r="M97" s="502"/>
    </row>
    <row r="98" spans="1:13" ht="15" customHeight="1" x14ac:dyDescent="0.35">
      <c r="A98" s="445"/>
      <c r="B98" s="1011"/>
      <c r="C98" s="1011"/>
      <c r="D98" s="2480" t="s">
        <v>2241</v>
      </c>
      <c r="E98" s="2481"/>
      <c r="F98" s="2481"/>
      <c r="G98" s="2482"/>
      <c r="H98" s="624">
        <v>0</v>
      </c>
      <c r="I98" s="629">
        <v>100</v>
      </c>
      <c r="J98" s="624">
        <v>0</v>
      </c>
      <c r="K98" s="1383">
        <f>SUM(H98-J98)</f>
        <v>0</v>
      </c>
      <c r="L98" s="625">
        <f>ROUND(K98*(I98/100),0)</f>
        <v>0</v>
      </c>
      <c r="M98" s="502"/>
    </row>
    <row r="99" spans="1:13" ht="15" customHeight="1" x14ac:dyDescent="0.35">
      <c r="A99" s="445"/>
      <c r="B99" s="1011"/>
      <c r="C99" s="1011"/>
      <c r="D99" s="2480" t="s">
        <v>2216</v>
      </c>
      <c r="E99" s="2481"/>
      <c r="F99" s="2481"/>
      <c r="G99" s="2482"/>
      <c r="H99" s="624"/>
      <c r="I99" s="629"/>
      <c r="J99" s="624"/>
      <c r="K99" s="628"/>
      <c r="L99" s="625"/>
      <c r="M99" s="502"/>
    </row>
    <row r="100" spans="1:13" ht="15" customHeight="1" x14ac:dyDescent="0.35">
      <c r="A100" s="445"/>
      <c r="B100" s="1011"/>
      <c r="C100" s="1011"/>
      <c r="D100" s="2480" t="s">
        <v>2242</v>
      </c>
      <c r="E100" s="2481"/>
      <c r="F100" s="2481"/>
      <c r="G100" s="2482"/>
      <c r="H100" s="628">
        <f>Form2!N62</f>
        <v>0</v>
      </c>
      <c r="I100" s="629">
        <v>100</v>
      </c>
      <c r="J100" s="624">
        <v>0</v>
      </c>
      <c r="K100" s="1383">
        <f>SUM(H100-J100)</f>
        <v>0</v>
      </c>
      <c r="L100" s="625">
        <f>ROUND(K100*(I100/100),0)</f>
        <v>0</v>
      </c>
      <c r="M100" s="502"/>
    </row>
    <row r="101" spans="1:13" ht="15" customHeight="1" x14ac:dyDescent="0.35">
      <c r="A101" s="445"/>
      <c r="B101" s="1011"/>
      <c r="C101" s="1011"/>
      <c r="D101" s="2480" t="s">
        <v>2243</v>
      </c>
      <c r="E101" s="2481"/>
      <c r="F101" s="2481"/>
      <c r="G101" s="2482"/>
      <c r="H101" s="628">
        <f>Form2!N63-H102-H103</f>
        <v>0</v>
      </c>
      <c r="I101" s="629">
        <v>100</v>
      </c>
      <c r="J101" s="624">
        <v>0</v>
      </c>
      <c r="K101" s="1383">
        <f>SUM(H101-J101)</f>
        <v>0</v>
      </c>
      <c r="L101" s="625">
        <f>ROUND(K101*(I101/100),0)</f>
        <v>0</v>
      </c>
      <c r="M101" s="502"/>
    </row>
    <row r="102" spans="1:13" ht="15" customHeight="1" x14ac:dyDescent="0.35">
      <c r="A102" s="445"/>
      <c r="B102" s="1011"/>
      <c r="C102" s="1011"/>
      <c r="D102" s="2480" t="s">
        <v>2244</v>
      </c>
      <c r="E102" s="2481"/>
      <c r="F102" s="2481"/>
      <c r="G102" s="2482"/>
      <c r="H102" s="624">
        <v>0</v>
      </c>
      <c r="I102" s="629">
        <v>100</v>
      </c>
      <c r="J102" s="624">
        <v>0</v>
      </c>
      <c r="K102" s="1383">
        <f>SUM(H102-J102)</f>
        <v>0</v>
      </c>
      <c r="L102" s="625">
        <f>ROUND(K102*(I102/100),0)</f>
        <v>0</v>
      </c>
      <c r="M102" s="502"/>
    </row>
    <row r="103" spans="1:13" ht="15" customHeight="1" x14ac:dyDescent="0.35">
      <c r="A103" s="445"/>
      <c r="B103" s="1011"/>
      <c r="C103" s="1011"/>
      <c r="D103" s="2480" t="s">
        <v>2245</v>
      </c>
      <c r="E103" s="2481"/>
      <c r="F103" s="2481"/>
      <c r="G103" s="2482"/>
      <c r="H103" s="624"/>
      <c r="I103" s="629"/>
      <c r="J103" s="624"/>
      <c r="K103" s="628"/>
      <c r="L103" s="625"/>
      <c r="M103" s="502"/>
    </row>
    <row r="104" spans="1:13" ht="15" customHeight="1" x14ac:dyDescent="0.35">
      <c r="A104" s="445"/>
      <c r="B104" s="1011"/>
      <c r="C104" s="1011"/>
      <c r="D104" s="2480" t="s">
        <v>2246</v>
      </c>
      <c r="E104" s="2481"/>
      <c r="F104" s="2481"/>
      <c r="G104" s="2482"/>
      <c r="H104" s="628">
        <f>Form2!N64-H105-H106</f>
        <v>0</v>
      </c>
      <c r="I104" s="629">
        <v>100</v>
      </c>
      <c r="J104" s="624">
        <v>0</v>
      </c>
      <c r="K104" s="1383">
        <f>SUM(H104-J104)</f>
        <v>0</v>
      </c>
      <c r="L104" s="625">
        <f>ROUND(K104*(I104/100),0)</f>
        <v>0</v>
      </c>
      <c r="M104" s="502"/>
    </row>
    <row r="105" spans="1:13" ht="15" customHeight="1" x14ac:dyDescent="0.35">
      <c r="A105" s="445"/>
      <c r="B105" s="1011"/>
      <c r="C105" s="1011"/>
      <c r="D105" s="2480" t="s">
        <v>2247</v>
      </c>
      <c r="E105" s="2481"/>
      <c r="F105" s="2481"/>
      <c r="G105" s="2482"/>
      <c r="H105" s="624">
        <v>0</v>
      </c>
      <c r="I105" s="629">
        <v>100</v>
      </c>
      <c r="J105" s="624">
        <v>0</v>
      </c>
      <c r="K105" s="1383">
        <f>SUM(H105-J105)</f>
        <v>0</v>
      </c>
      <c r="L105" s="625">
        <f>ROUND(K105*(I105/100),0)</f>
        <v>0</v>
      </c>
      <c r="M105" s="502"/>
    </row>
    <row r="106" spans="1:13" ht="15" customHeight="1" x14ac:dyDescent="0.35">
      <c r="A106" s="445"/>
      <c r="B106" s="1011"/>
      <c r="C106" s="1011"/>
      <c r="D106" s="2480" t="s">
        <v>2248</v>
      </c>
      <c r="E106" s="2481"/>
      <c r="F106" s="2481"/>
      <c r="G106" s="2482"/>
      <c r="H106" s="624"/>
      <c r="I106" s="629"/>
      <c r="J106" s="624"/>
      <c r="K106" s="628"/>
      <c r="L106" s="625"/>
      <c r="M106" s="502"/>
    </row>
    <row r="107" spans="1:13" ht="15" customHeight="1" x14ac:dyDescent="0.35">
      <c r="A107" s="445"/>
      <c r="B107" s="1011"/>
      <c r="C107" s="1011"/>
      <c r="D107" s="2480" t="s">
        <v>1757</v>
      </c>
      <c r="E107" s="2481"/>
      <c r="F107" s="2481"/>
      <c r="G107" s="2482"/>
      <c r="H107" s="624">
        <v>0</v>
      </c>
      <c r="I107" s="629">
        <v>0</v>
      </c>
      <c r="J107" s="624">
        <v>0</v>
      </c>
      <c r="K107" s="1383">
        <f>SUM(H107-J107)</f>
        <v>0</v>
      </c>
      <c r="L107" s="625">
        <f>ROUND(K107*(I107/100),0)</f>
        <v>0</v>
      </c>
      <c r="M107" s="502"/>
    </row>
    <row r="108" spans="1:13" ht="15" customHeight="1" x14ac:dyDescent="0.35">
      <c r="A108" s="445"/>
      <c r="B108" s="1011"/>
      <c r="C108" s="1026"/>
      <c r="D108" s="2480" t="s">
        <v>1732</v>
      </c>
      <c r="E108" s="2481"/>
      <c r="F108" s="2481"/>
      <c r="G108" s="2482"/>
      <c r="H108" s="628">
        <f>Form2!N65</f>
        <v>0</v>
      </c>
      <c r="I108" s="629"/>
      <c r="J108" s="624"/>
      <c r="K108" s="628"/>
      <c r="L108" s="625">
        <f>SUM(L109,L112,L119,L126,L133)</f>
        <v>0</v>
      </c>
      <c r="M108" s="502"/>
    </row>
    <row r="109" spans="1:13" ht="15" customHeight="1" x14ac:dyDescent="0.35">
      <c r="A109" s="445"/>
      <c r="B109" s="1011" t="s">
        <v>915</v>
      </c>
      <c r="C109" s="1011"/>
      <c r="D109" s="2480" t="s">
        <v>1755</v>
      </c>
      <c r="E109" s="2481"/>
      <c r="F109" s="2481"/>
      <c r="G109" s="2482"/>
      <c r="H109" s="628">
        <f>Form2!N70</f>
        <v>0</v>
      </c>
      <c r="I109" s="629"/>
      <c r="J109" s="624"/>
      <c r="K109" s="628"/>
      <c r="L109" s="625">
        <f>SUM(L110:L111)</f>
        <v>0</v>
      </c>
      <c r="M109" s="502"/>
    </row>
    <row r="110" spans="1:13" ht="15" customHeight="1" x14ac:dyDescent="0.35">
      <c r="A110" s="445"/>
      <c r="B110" s="1011"/>
      <c r="C110" s="1011"/>
      <c r="D110" s="2480" t="s">
        <v>1767</v>
      </c>
      <c r="E110" s="2481"/>
      <c r="F110" s="2481"/>
      <c r="G110" s="2482"/>
      <c r="H110" s="624">
        <v>0</v>
      </c>
      <c r="I110" s="629">
        <v>0</v>
      </c>
      <c r="J110" s="624">
        <v>0</v>
      </c>
      <c r="K110" s="1383">
        <f>SUM(H110-J110)</f>
        <v>0</v>
      </c>
      <c r="L110" s="625">
        <f>ROUND(K110*(I110/100),0)</f>
        <v>0</v>
      </c>
      <c r="M110" s="502"/>
    </row>
    <row r="111" spans="1:13" ht="15" customHeight="1" x14ac:dyDescent="0.35">
      <c r="A111" s="445"/>
      <c r="B111" s="1011"/>
      <c r="C111" s="1011"/>
      <c r="D111" s="2480" t="s">
        <v>1768</v>
      </c>
      <c r="E111" s="2481"/>
      <c r="F111" s="2481"/>
      <c r="G111" s="2482"/>
      <c r="H111" s="624">
        <v>0</v>
      </c>
      <c r="I111" s="629">
        <v>100</v>
      </c>
      <c r="J111" s="624">
        <v>0</v>
      </c>
      <c r="K111" s="1383">
        <f>SUM(H111-J111)</f>
        <v>0</v>
      </c>
      <c r="L111" s="625">
        <f>ROUND(K111*(I111/100),0)</f>
        <v>0</v>
      </c>
      <c r="M111" s="502"/>
    </row>
    <row r="112" spans="1:13" ht="15" customHeight="1" x14ac:dyDescent="0.35">
      <c r="A112" s="445"/>
      <c r="B112" s="1011"/>
      <c r="C112" s="1011"/>
      <c r="D112" s="2480" t="s">
        <v>1754</v>
      </c>
      <c r="E112" s="2481"/>
      <c r="F112" s="2481"/>
      <c r="G112" s="2482"/>
      <c r="H112" s="628">
        <f>Form2!N71</f>
        <v>0</v>
      </c>
      <c r="I112" s="629"/>
      <c r="J112" s="624"/>
      <c r="K112" s="628"/>
      <c r="L112" s="625">
        <f>SUM(L113:L114,L116:L117)</f>
        <v>0</v>
      </c>
      <c r="M112" s="502"/>
    </row>
    <row r="113" spans="1:13" ht="15" customHeight="1" x14ac:dyDescent="0.35">
      <c r="A113" s="445"/>
      <c r="B113" s="1011"/>
      <c r="C113" s="1011"/>
      <c r="D113" s="2480" t="s">
        <v>2230</v>
      </c>
      <c r="E113" s="2481"/>
      <c r="F113" s="2481"/>
      <c r="G113" s="2482"/>
      <c r="H113" s="624">
        <v>0</v>
      </c>
      <c r="I113" s="629">
        <v>20</v>
      </c>
      <c r="J113" s="624">
        <v>0</v>
      </c>
      <c r="K113" s="1383">
        <f>SUM(H113-J113)</f>
        <v>0</v>
      </c>
      <c r="L113" s="625">
        <f>ROUND(K113*(I113/100),0)</f>
        <v>0</v>
      </c>
      <c r="M113" s="502"/>
    </row>
    <row r="114" spans="1:13" ht="15" customHeight="1" x14ac:dyDescent="0.35">
      <c r="A114" s="445"/>
      <c r="B114" s="1011"/>
      <c r="C114" s="1011"/>
      <c r="D114" s="2486" t="s">
        <v>2231</v>
      </c>
      <c r="E114" s="2487"/>
      <c r="F114" s="2487"/>
      <c r="G114" s="2488"/>
      <c r="H114" s="624">
        <v>0</v>
      </c>
      <c r="I114" s="629">
        <v>100</v>
      </c>
      <c r="J114" s="624">
        <v>0</v>
      </c>
      <c r="K114" s="1383">
        <f>SUM(H114-J114)</f>
        <v>0</v>
      </c>
      <c r="L114" s="625">
        <f>ROUND(K114*(I114/100),0)</f>
        <v>0</v>
      </c>
      <c r="M114" s="502"/>
    </row>
    <row r="115" spans="1:13" ht="15" customHeight="1" x14ac:dyDescent="0.35">
      <c r="A115" s="445"/>
      <c r="B115" s="1011"/>
      <c r="C115" s="1011"/>
      <c r="D115" s="2480" t="s">
        <v>2232</v>
      </c>
      <c r="E115" s="2481"/>
      <c r="F115" s="2481"/>
      <c r="G115" s="2482"/>
      <c r="H115" s="624"/>
      <c r="I115" s="629"/>
      <c r="J115" s="624"/>
      <c r="K115" s="631"/>
      <c r="L115" s="630"/>
      <c r="M115" s="502"/>
    </row>
    <row r="116" spans="1:13" ht="15" customHeight="1" x14ac:dyDescent="0.35">
      <c r="A116" s="445"/>
      <c r="B116" s="1011"/>
      <c r="C116" s="1011"/>
      <c r="D116" s="2480" t="s">
        <v>2233</v>
      </c>
      <c r="E116" s="2481"/>
      <c r="F116" s="2481"/>
      <c r="G116" s="2482"/>
      <c r="H116" s="624">
        <v>0</v>
      </c>
      <c r="I116" s="629">
        <v>100</v>
      </c>
      <c r="J116" s="624">
        <v>0</v>
      </c>
      <c r="K116" s="1383">
        <f>SUM(H116-J116)</f>
        <v>0</v>
      </c>
      <c r="L116" s="625">
        <f>ROUND(K116*(I116/100),0)</f>
        <v>0</v>
      </c>
      <c r="M116" s="502"/>
    </row>
    <row r="117" spans="1:13" ht="15" customHeight="1" x14ac:dyDescent="0.35">
      <c r="A117" s="445"/>
      <c r="B117" s="1011"/>
      <c r="C117" s="1011"/>
      <c r="D117" s="2486" t="s">
        <v>2234</v>
      </c>
      <c r="E117" s="2487"/>
      <c r="F117" s="2487"/>
      <c r="G117" s="2488"/>
      <c r="H117" s="624">
        <v>0</v>
      </c>
      <c r="I117" s="629">
        <v>100</v>
      </c>
      <c r="J117" s="624">
        <v>0</v>
      </c>
      <c r="K117" s="1383">
        <f>SUM(H117-J117)</f>
        <v>0</v>
      </c>
      <c r="L117" s="625">
        <f>ROUND(K117*(I117/100),0)</f>
        <v>0</v>
      </c>
      <c r="M117" s="502"/>
    </row>
    <row r="118" spans="1:13" ht="15" customHeight="1" x14ac:dyDescent="0.35">
      <c r="A118" s="445"/>
      <c r="B118" s="1011"/>
      <c r="C118" s="1011"/>
      <c r="D118" s="2480" t="s">
        <v>2235</v>
      </c>
      <c r="E118" s="2481"/>
      <c r="F118" s="2481"/>
      <c r="G118" s="2482"/>
      <c r="H118" s="624"/>
      <c r="I118" s="629"/>
      <c r="J118" s="624"/>
      <c r="K118" s="628"/>
      <c r="L118" s="625"/>
      <c r="M118" s="502"/>
    </row>
    <row r="119" spans="1:13" ht="15" customHeight="1" x14ac:dyDescent="0.35">
      <c r="A119" s="445"/>
      <c r="B119" s="1011"/>
      <c r="C119" s="1011"/>
      <c r="D119" s="2480" t="s">
        <v>1753</v>
      </c>
      <c r="E119" s="2481"/>
      <c r="F119" s="2481"/>
      <c r="G119" s="2482"/>
      <c r="H119" s="628">
        <f>Form2!N72</f>
        <v>0</v>
      </c>
      <c r="I119" s="629"/>
      <c r="J119" s="624"/>
      <c r="K119" s="628"/>
      <c r="L119" s="625">
        <f>SUM(L120:L121,L123:L124)</f>
        <v>0</v>
      </c>
      <c r="M119" s="502"/>
    </row>
    <row r="120" spans="1:13" ht="15" customHeight="1" x14ac:dyDescent="0.35">
      <c r="A120" s="445"/>
      <c r="B120" s="1011"/>
      <c r="C120" s="1011"/>
      <c r="D120" s="2480" t="s">
        <v>2226</v>
      </c>
      <c r="E120" s="2481"/>
      <c r="F120" s="2481"/>
      <c r="G120" s="2482"/>
      <c r="H120" s="624">
        <v>0</v>
      </c>
      <c r="I120" s="629">
        <v>20</v>
      </c>
      <c r="J120" s="624">
        <v>0</v>
      </c>
      <c r="K120" s="1383">
        <f>SUM(H120-J120)</f>
        <v>0</v>
      </c>
      <c r="L120" s="625">
        <f>ROUND(K120*(I120/100),0)</f>
        <v>0</v>
      </c>
      <c r="M120" s="502"/>
    </row>
    <row r="121" spans="1:13" ht="15" customHeight="1" x14ac:dyDescent="0.35">
      <c r="A121" s="445"/>
      <c r="B121" s="1011"/>
      <c r="C121" s="1011"/>
      <c r="D121" s="2486" t="s">
        <v>2227</v>
      </c>
      <c r="E121" s="2487"/>
      <c r="F121" s="2487"/>
      <c r="G121" s="2488"/>
      <c r="H121" s="624">
        <v>0</v>
      </c>
      <c r="I121" s="629">
        <v>100</v>
      </c>
      <c r="J121" s="624">
        <v>0</v>
      </c>
      <c r="K121" s="1383">
        <f>SUM(H121-J121)</f>
        <v>0</v>
      </c>
      <c r="L121" s="625">
        <f>ROUND(K121*(I121/100),0)</f>
        <v>0</v>
      </c>
      <c r="M121" s="502"/>
    </row>
    <row r="122" spans="1:13" ht="15" customHeight="1" x14ac:dyDescent="0.35">
      <c r="A122" s="445"/>
      <c r="B122" s="1011"/>
      <c r="C122" s="1011"/>
      <c r="D122" s="2480" t="s">
        <v>2228</v>
      </c>
      <c r="E122" s="2481"/>
      <c r="F122" s="2481"/>
      <c r="G122" s="2482"/>
      <c r="H122" s="624"/>
      <c r="I122" s="629"/>
      <c r="J122" s="624"/>
      <c r="K122" s="628"/>
      <c r="L122" s="625">
        <f>ROUND(K122*(I122/100),0)</f>
        <v>0</v>
      </c>
      <c r="M122" s="502"/>
    </row>
    <row r="123" spans="1:13" ht="15" customHeight="1" x14ac:dyDescent="0.35">
      <c r="A123" s="445"/>
      <c r="B123" s="1011"/>
      <c r="C123" s="1011"/>
      <c r="D123" s="2480" t="s">
        <v>2223</v>
      </c>
      <c r="E123" s="2481"/>
      <c r="F123" s="2481"/>
      <c r="G123" s="2482"/>
      <c r="H123" s="624">
        <v>0</v>
      </c>
      <c r="I123" s="629">
        <v>100</v>
      </c>
      <c r="J123" s="624"/>
      <c r="K123" s="1383">
        <f>SUM(H123-J123)</f>
        <v>0</v>
      </c>
      <c r="L123" s="625">
        <f>ROUND(K123*(I123/100),0)</f>
        <v>0</v>
      </c>
      <c r="M123" s="502"/>
    </row>
    <row r="124" spans="1:13" ht="15" customHeight="1" x14ac:dyDescent="0.35">
      <c r="A124" s="445"/>
      <c r="B124" s="1011"/>
      <c r="C124" s="1011"/>
      <c r="D124" s="2486" t="s">
        <v>2224</v>
      </c>
      <c r="E124" s="2487"/>
      <c r="F124" s="2487"/>
      <c r="G124" s="2488"/>
      <c r="H124" s="624">
        <v>0</v>
      </c>
      <c r="I124" s="629">
        <v>100</v>
      </c>
      <c r="J124" s="624"/>
      <c r="K124" s="1383">
        <f>SUM(H124-J124)</f>
        <v>0</v>
      </c>
      <c r="L124" s="625">
        <f>ROUND(K124*(I124/100),0)</f>
        <v>0</v>
      </c>
      <c r="M124" s="502"/>
    </row>
    <row r="125" spans="1:13" ht="15" customHeight="1" x14ac:dyDescent="0.35">
      <c r="A125" s="445"/>
      <c r="B125" s="1011"/>
      <c r="C125" s="1011"/>
      <c r="D125" s="2480" t="s">
        <v>2225</v>
      </c>
      <c r="E125" s="2481"/>
      <c r="F125" s="2481"/>
      <c r="G125" s="2482"/>
      <c r="H125" s="624"/>
      <c r="I125" s="629"/>
      <c r="J125" s="624"/>
      <c r="K125" s="628"/>
      <c r="L125" s="625"/>
      <c r="M125" s="502"/>
    </row>
    <row r="126" spans="1:13" ht="15" customHeight="1" x14ac:dyDescent="0.35">
      <c r="A126" s="445"/>
      <c r="B126" s="1011"/>
      <c r="C126" s="1011"/>
      <c r="D126" s="2480" t="s">
        <v>1765</v>
      </c>
      <c r="E126" s="2481"/>
      <c r="F126" s="2481"/>
      <c r="G126" s="2482"/>
      <c r="H126" s="628">
        <f>Form2!N73</f>
        <v>0</v>
      </c>
      <c r="I126" s="629"/>
      <c r="J126" s="624"/>
      <c r="K126" s="628"/>
      <c r="L126" s="625">
        <f>SUM(L127:L128,L130:L131)</f>
        <v>0</v>
      </c>
      <c r="M126" s="502"/>
    </row>
    <row r="127" spans="1:13" ht="15" customHeight="1" x14ac:dyDescent="0.35">
      <c r="A127" s="445"/>
      <c r="B127" s="1011"/>
      <c r="C127" s="1011"/>
      <c r="D127" s="2480" t="s">
        <v>2220</v>
      </c>
      <c r="E127" s="2481"/>
      <c r="F127" s="2481"/>
      <c r="G127" s="2482"/>
      <c r="H127" s="624">
        <v>0</v>
      </c>
      <c r="I127" s="629">
        <v>50</v>
      </c>
      <c r="J127" s="624"/>
      <c r="K127" s="1383">
        <f>SUM(H127-J127)</f>
        <v>0</v>
      </c>
      <c r="L127" s="625">
        <f>ROUND(K127*(I127/100),0)</f>
        <v>0</v>
      </c>
      <c r="M127" s="502"/>
    </row>
    <row r="128" spans="1:13" ht="15" customHeight="1" x14ac:dyDescent="0.35">
      <c r="A128" s="445"/>
      <c r="B128" s="1011"/>
      <c r="C128" s="1011"/>
      <c r="D128" s="2486" t="s">
        <v>2221</v>
      </c>
      <c r="E128" s="2487"/>
      <c r="F128" s="2487"/>
      <c r="G128" s="2488"/>
      <c r="H128" s="624">
        <v>0</v>
      </c>
      <c r="I128" s="629">
        <v>100</v>
      </c>
      <c r="J128" s="624">
        <v>0</v>
      </c>
      <c r="K128" s="1383">
        <f>SUM(H128-J128)</f>
        <v>0</v>
      </c>
      <c r="L128" s="625">
        <f>ROUND(K128*(I128/100),0)</f>
        <v>0</v>
      </c>
      <c r="M128" s="502"/>
    </row>
    <row r="129" spans="1:13" ht="15" customHeight="1" x14ac:dyDescent="0.35">
      <c r="A129" s="445"/>
      <c r="B129" s="1011"/>
      <c r="C129" s="1011"/>
      <c r="D129" s="2480" t="s">
        <v>2222</v>
      </c>
      <c r="E129" s="2481"/>
      <c r="F129" s="2481"/>
      <c r="G129" s="2482"/>
      <c r="H129" s="624"/>
      <c r="I129" s="629"/>
      <c r="J129" s="624"/>
      <c r="K129" s="628"/>
      <c r="L129" s="625"/>
      <c r="M129" s="502"/>
    </row>
    <row r="130" spans="1:13" ht="15" customHeight="1" x14ac:dyDescent="0.35">
      <c r="A130" s="445"/>
      <c r="B130" s="1011"/>
      <c r="C130" s="1011"/>
      <c r="D130" s="2480" t="s">
        <v>2217</v>
      </c>
      <c r="E130" s="2481"/>
      <c r="F130" s="2481"/>
      <c r="G130" s="2482"/>
      <c r="H130" s="624">
        <v>0</v>
      </c>
      <c r="I130" s="629">
        <v>100</v>
      </c>
      <c r="J130" s="624"/>
      <c r="K130" s="1383">
        <f>SUM(H130-J130)</f>
        <v>0</v>
      </c>
      <c r="L130" s="625">
        <f>ROUND(K130*(I130/100),0)</f>
        <v>0</v>
      </c>
      <c r="M130" s="502"/>
    </row>
    <row r="131" spans="1:13" ht="15" customHeight="1" x14ac:dyDescent="0.35">
      <c r="A131" s="445"/>
      <c r="B131" s="1011"/>
      <c r="C131" s="1011"/>
      <c r="D131" s="2486" t="s">
        <v>2218</v>
      </c>
      <c r="E131" s="2487"/>
      <c r="F131" s="2487"/>
      <c r="G131" s="2488"/>
      <c r="H131" s="624">
        <v>0</v>
      </c>
      <c r="I131" s="629">
        <v>100</v>
      </c>
      <c r="J131" s="624">
        <v>0</v>
      </c>
      <c r="K131" s="1383">
        <f>SUM(H131-J131)</f>
        <v>0</v>
      </c>
      <c r="L131" s="625">
        <f>ROUND(K131*(I131/100),0)</f>
        <v>0</v>
      </c>
      <c r="M131" s="502"/>
    </row>
    <row r="132" spans="1:13" ht="15" customHeight="1" x14ac:dyDescent="0.35">
      <c r="A132" s="445"/>
      <c r="B132" s="1011"/>
      <c r="C132" s="1011"/>
      <c r="D132" s="2480" t="s">
        <v>2219</v>
      </c>
      <c r="E132" s="2481"/>
      <c r="F132" s="2481"/>
      <c r="G132" s="2482"/>
      <c r="H132" s="624"/>
      <c r="I132" s="629"/>
      <c r="J132" s="624"/>
      <c r="K132" s="628"/>
      <c r="L132" s="625"/>
      <c r="M132" s="502"/>
    </row>
    <row r="133" spans="1:13" ht="15" customHeight="1" x14ac:dyDescent="0.35">
      <c r="A133" s="445"/>
      <c r="B133" s="1011"/>
      <c r="C133" s="1011"/>
      <c r="D133" s="2480" t="s">
        <v>1756</v>
      </c>
      <c r="E133" s="2481"/>
      <c r="F133" s="2481"/>
      <c r="G133" s="2482"/>
      <c r="H133" s="628">
        <f>Form2!N74</f>
        <v>0</v>
      </c>
      <c r="I133" s="629"/>
      <c r="J133" s="624"/>
      <c r="K133" s="628"/>
      <c r="L133" s="625">
        <f>SUM(L134:L135,L137:L138)</f>
        <v>0</v>
      </c>
      <c r="M133" s="502"/>
    </row>
    <row r="134" spans="1:13" ht="15" customHeight="1" x14ac:dyDescent="0.35">
      <c r="A134" s="445"/>
      <c r="B134" s="1011"/>
      <c r="C134" s="1011"/>
      <c r="D134" s="2480" t="s">
        <v>2213</v>
      </c>
      <c r="E134" s="2481"/>
      <c r="F134" s="2481"/>
      <c r="G134" s="2482"/>
      <c r="H134" s="624">
        <v>0</v>
      </c>
      <c r="I134" s="629">
        <v>100</v>
      </c>
      <c r="J134" s="624"/>
      <c r="K134" s="1383">
        <f>SUM(H134-J134)</f>
        <v>0</v>
      </c>
      <c r="L134" s="625">
        <f>ROUND(K134*(I134/100),0)</f>
        <v>0</v>
      </c>
      <c r="M134" s="502"/>
    </row>
    <row r="135" spans="1:13" ht="15" customHeight="1" x14ac:dyDescent="0.35">
      <c r="A135" s="445"/>
      <c r="B135" s="1011"/>
      <c r="C135" s="1011"/>
      <c r="D135" s="2486" t="s">
        <v>2214</v>
      </c>
      <c r="E135" s="2487"/>
      <c r="F135" s="2487"/>
      <c r="G135" s="2488"/>
      <c r="H135" s="624">
        <v>0</v>
      </c>
      <c r="I135" s="629">
        <v>100</v>
      </c>
      <c r="J135" s="624">
        <v>0</v>
      </c>
      <c r="K135" s="1383">
        <f>SUM(H135-J135)</f>
        <v>0</v>
      </c>
      <c r="L135" s="625">
        <f>ROUND(K135*(I135/100),0)</f>
        <v>0</v>
      </c>
      <c r="M135" s="502"/>
    </row>
    <row r="136" spans="1:13" ht="15" customHeight="1" x14ac:dyDescent="0.35">
      <c r="A136" s="445"/>
      <c r="B136" s="1011"/>
      <c r="C136" s="1011"/>
      <c r="D136" s="2480" t="s">
        <v>2215</v>
      </c>
      <c r="E136" s="2481"/>
      <c r="F136" s="2481"/>
      <c r="G136" s="2482"/>
      <c r="H136" s="624"/>
      <c r="I136" s="629"/>
      <c r="J136" s="624"/>
      <c r="K136" s="628"/>
      <c r="L136" s="625"/>
      <c r="M136" s="502"/>
    </row>
    <row r="137" spans="1:13" ht="15" customHeight="1" x14ac:dyDescent="0.35">
      <c r="A137" s="445"/>
      <c r="B137" s="1011"/>
      <c r="C137" s="1011"/>
      <c r="D137" s="2480" t="s">
        <v>2211</v>
      </c>
      <c r="E137" s="2481"/>
      <c r="F137" s="2481"/>
      <c r="G137" s="2482"/>
      <c r="H137" s="624">
        <v>0</v>
      </c>
      <c r="I137" s="629">
        <v>100</v>
      </c>
      <c r="J137" s="624"/>
      <c r="K137" s="1383">
        <f>SUM(H137-J137)</f>
        <v>0</v>
      </c>
      <c r="L137" s="625">
        <f>ROUND(K137*(I137/100),0)</f>
        <v>0</v>
      </c>
      <c r="M137" s="502"/>
    </row>
    <row r="138" spans="1:13" ht="15" customHeight="1" x14ac:dyDescent="0.35">
      <c r="A138" s="445"/>
      <c r="B138" s="1011"/>
      <c r="C138" s="1011"/>
      <c r="D138" s="2486" t="s">
        <v>2212</v>
      </c>
      <c r="E138" s="2487"/>
      <c r="F138" s="2487"/>
      <c r="G138" s="2488"/>
      <c r="H138" s="624">
        <v>0</v>
      </c>
      <c r="I138" s="629">
        <v>100</v>
      </c>
      <c r="J138" s="624">
        <v>0</v>
      </c>
      <c r="K138" s="1383">
        <f>SUM(H138-J138)</f>
        <v>0</v>
      </c>
      <c r="L138" s="625">
        <f>ROUND(K138*(I138/100),0)</f>
        <v>0</v>
      </c>
      <c r="M138" s="502"/>
    </row>
    <row r="139" spans="1:13" ht="15" customHeight="1" x14ac:dyDescent="0.35">
      <c r="A139" s="445"/>
      <c r="B139" s="1011"/>
      <c r="C139" s="1011"/>
      <c r="D139" s="2480" t="s">
        <v>2216</v>
      </c>
      <c r="E139" s="2481"/>
      <c r="F139" s="2481"/>
      <c r="G139" s="2482"/>
      <c r="H139" s="624"/>
      <c r="I139" s="629"/>
      <c r="J139" s="624"/>
      <c r="K139" s="628"/>
      <c r="L139" s="625"/>
      <c r="M139" s="502"/>
    </row>
    <row r="140" spans="1:13" ht="15" customHeight="1" x14ac:dyDescent="0.35">
      <c r="A140" s="445"/>
      <c r="B140" s="1025" t="s">
        <v>59</v>
      </c>
      <c r="C140" s="1025" t="s">
        <v>25</v>
      </c>
      <c r="D140" s="2489" t="s">
        <v>1415</v>
      </c>
      <c r="E140" s="2490"/>
      <c r="F140" s="2490"/>
      <c r="G140" s="2491"/>
      <c r="H140" s="1383">
        <f>Form2!M58</f>
        <v>0</v>
      </c>
      <c r="I140" s="629"/>
      <c r="J140" s="627"/>
      <c r="K140" s="1383"/>
      <c r="L140" s="625">
        <f>SUM(L141,L145)</f>
        <v>0</v>
      </c>
      <c r="M140" s="502"/>
    </row>
    <row r="141" spans="1:13" ht="15" customHeight="1" x14ac:dyDescent="0.35">
      <c r="A141" s="445"/>
      <c r="B141" s="1011"/>
      <c r="C141" s="1011"/>
      <c r="D141" s="2480" t="s">
        <v>1731</v>
      </c>
      <c r="E141" s="2481"/>
      <c r="F141" s="2481"/>
      <c r="G141" s="2482"/>
      <c r="H141" s="628">
        <f>Form2!N14 + Form2!N17 + Form2!N20</f>
        <v>0</v>
      </c>
      <c r="I141" s="629"/>
      <c r="J141" s="624"/>
      <c r="K141" s="628"/>
      <c r="L141" s="625">
        <f>SUM(L142:L144)</f>
        <v>0</v>
      </c>
      <c r="M141" s="502"/>
    </row>
    <row r="142" spans="1:13" ht="15" customHeight="1" x14ac:dyDescent="0.35">
      <c r="A142" s="445"/>
      <c r="B142" s="1011"/>
      <c r="C142" s="1011"/>
      <c r="D142" s="2480" t="s">
        <v>1763</v>
      </c>
      <c r="E142" s="2481"/>
      <c r="F142" s="2481"/>
      <c r="G142" s="2482"/>
      <c r="H142" s="628">
        <f>Form2!N14 + Form2!N17</f>
        <v>0</v>
      </c>
      <c r="I142" s="629">
        <v>0</v>
      </c>
      <c r="J142" s="624">
        <v>0</v>
      </c>
      <c r="K142" s="1383">
        <f>SUM(H142-J142)</f>
        <v>0</v>
      </c>
      <c r="L142" s="625">
        <f>ROUND(K142*(I142/100),0)</f>
        <v>0</v>
      </c>
      <c r="M142" s="502"/>
    </row>
    <row r="143" spans="1:13" ht="15" customHeight="1" x14ac:dyDescent="0.35">
      <c r="A143" s="445"/>
      <c r="B143" s="1011"/>
      <c r="C143" s="1011"/>
      <c r="D143" s="2480" t="s">
        <v>1764</v>
      </c>
      <c r="E143" s="2481"/>
      <c r="F143" s="2481"/>
      <c r="G143" s="2482"/>
      <c r="H143" s="624">
        <v>0</v>
      </c>
      <c r="I143" s="629">
        <v>20</v>
      </c>
      <c r="J143" s="624">
        <v>0</v>
      </c>
      <c r="K143" s="1383">
        <f>SUM(H143-J143)</f>
        <v>0</v>
      </c>
      <c r="L143" s="625">
        <f>ROUND(K143*(I143/100),0)</f>
        <v>0</v>
      </c>
      <c r="M143" s="502"/>
    </row>
    <row r="144" spans="1:13" ht="15" customHeight="1" x14ac:dyDescent="0.35">
      <c r="A144" s="445"/>
      <c r="B144" s="1011"/>
      <c r="C144" s="1011"/>
      <c r="D144" s="2480" t="s">
        <v>1762</v>
      </c>
      <c r="E144" s="2481"/>
      <c r="F144" s="2481"/>
      <c r="G144" s="2482"/>
      <c r="H144" s="624">
        <v>0</v>
      </c>
      <c r="I144" s="629">
        <v>100</v>
      </c>
      <c r="J144" s="624">
        <v>0</v>
      </c>
      <c r="K144" s="1383">
        <f>SUM(H144-J144)</f>
        <v>0</v>
      </c>
      <c r="L144" s="625">
        <f>ROUND(K144*(I144/100),0)</f>
        <v>0</v>
      </c>
      <c r="M144" s="502"/>
    </row>
    <row r="145" spans="1:13" ht="15" customHeight="1" x14ac:dyDescent="0.35">
      <c r="A145" s="445"/>
      <c r="B145" s="1011"/>
      <c r="C145" s="1011"/>
      <c r="D145" s="2480" t="s">
        <v>1761</v>
      </c>
      <c r="E145" s="2481"/>
      <c r="F145" s="2481"/>
      <c r="G145" s="2482"/>
      <c r="H145" s="628">
        <f>Form2!N15 +Form2!N18 + Form2!N21</f>
        <v>0</v>
      </c>
      <c r="I145" s="629"/>
      <c r="J145" s="624"/>
      <c r="K145" s="628"/>
      <c r="L145" s="625">
        <f>SUM(L146:L148)</f>
        <v>0</v>
      </c>
      <c r="M145" s="502"/>
    </row>
    <row r="146" spans="1:13" ht="15" customHeight="1" x14ac:dyDescent="0.35">
      <c r="A146" s="445"/>
      <c r="B146" s="1011"/>
      <c r="C146" s="1011"/>
      <c r="D146" s="2480" t="s">
        <v>1763</v>
      </c>
      <c r="E146" s="2481"/>
      <c r="F146" s="2481"/>
      <c r="G146" s="2482"/>
      <c r="H146" s="628">
        <f>Form2!N15 +Form2!N18</f>
        <v>0</v>
      </c>
      <c r="I146" s="629">
        <v>0</v>
      </c>
      <c r="J146" s="624">
        <v>0</v>
      </c>
      <c r="K146" s="1383">
        <f>SUM(H146-J146)</f>
        <v>0</v>
      </c>
      <c r="L146" s="625">
        <f>ROUND(K146*(I146/100),0)</f>
        <v>0</v>
      </c>
      <c r="M146" s="502"/>
    </row>
    <row r="147" spans="1:13" ht="15" customHeight="1" x14ac:dyDescent="0.35">
      <c r="A147" s="445"/>
      <c r="B147" s="1011"/>
      <c r="C147" s="1011"/>
      <c r="D147" s="2480" t="s">
        <v>1764</v>
      </c>
      <c r="E147" s="2481"/>
      <c r="F147" s="2481"/>
      <c r="G147" s="2482"/>
      <c r="H147" s="624">
        <v>0</v>
      </c>
      <c r="I147" s="629">
        <v>100</v>
      </c>
      <c r="J147" s="624">
        <v>0</v>
      </c>
      <c r="K147" s="1383">
        <f>SUM(H147-J147)</f>
        <v>0</v>
      </c>
      <c r="L147" s="625">
        <f>ROUND(K147*(I147/100),0)</f>
        <v>0</v>
      </c>
      <c r="M147" s="502"/>
    </row>
    <row r="148" spans="1:13" ht="15" customHeight="1" x14ac:dyDescent="0.35">
      <c r="A148" s="445"/>
      <c r="B148" s="1011"/>
      <c r="C148" s="1011"/>
      <c r="D148" s="2480" t="s">
        <v>1762</v>
      </c>
      <c r="E148" s="2481"/>
      <c r="F148" s="2481"/>
      <c r="G148" s="2482"/>
      <c r="H148" s="624">
        <v>0</v>
      </c>
      <c r="I148" s="629">
        <v>100</v>
      </c>
      <c r="J148" s="624">
        <v>0</v>
      </c>
      <c r="K148" s="1383">
        <f>SUM(H148-J148)</f>
        <v>0</v>
      </c>
      <c r="L148" s="625">
        <f>ROUND(K148*(I148/100),0)</f>
        <v>0</v>
      </c>
      <c r="M148" s="502"/>
    </row>
    <row r="149" spans="1:13" ht="15" customHeight="1" x14ac:dyDescent="0.35">
      <c r="A149" s="445"/>
      <c r="B149" s="1025" t="s">
        <v>60</v>
      </c>
      <c r="C149" s="1025" t="s">
        <v>26</v>
      </c>
      <c r="D149" s="2489" t="s">
        <v>1470</v>
      </c>
      <c r="E149" s="2490"/>
      <c r="F149" s="2490"/>
      <c r="G149" s="2491"/>
      <c r="H149" s="1383">
        <f>Form2!N75</f>
        <v>0</v>
      </c>
      <c r="I149" s="960"/>
      <c r="J149" s="1385"/>
      <c r="K149" s="1384"/>
      <c r="L149" s="626"/>
      <c r="M149" s="502"/>
    </row>
    <row r="150" spans="1:13" ht="15" customHeight="1" x14ac:dyDescent="0.35">
      <c r="A150" s="445"/>
      <c r="B150" s="1011"/>
      <c r="C150" s="1011"/>
      <c r="D150" s="2483" t="s">
        <v>1730</v>
      </c>
      <c r="E150" s="2484"/>
      <c r="F150" s="2484"/>
      <c r="G150" s="2485"/>
      <c r="H150" s="628">
        <f>Form2!N76</f>
        <v>0</v>
      </c>
      <c r="I150" s="629"/>
      <c r="J150" s="624"/>
      <c r="K150" s="628"/>
      <c r="L150" s="625">
        <f>SUM(L151:L152)</f>
        <v>0</v>
      </c>
      <c r="M150" s="502"/>
    </row>
    <row r="151" spans="1:13" ht="15" customHeight="1" x14ac:dyDescent="0.35">
      <c r="A151" s="445"/>
      <c r="B151" s="1011"/>
      <c r="C151" s="1026"/>
      <c r="D151" s="2480" t="s">
        <v>1760</v>
      </c>
      <c r="E151" s="2481"/>
      <c r="F151" s="2481"/>
      <c r="G151" s="2482"/>
      <c r="H151" s="628">
        <f>Form2!N77</f>
        <v>0</v>
      </c>
      <c r="I151" s="629">
        <v>20</v>
      </c>
      <c r="J151" s="624">
        <v>0</v>
      </c>
      <c r="K151" s="1383">
        <f t="shared" ref="K151:K157" si="4">SUM(H151-J151)</f>
        <v>0</v>
      </c>
      <c r="L151" s="625">
        <f t="shared" ref="L151:L157" si="5">ROUND(K151*(I151/100),0)</f>
        <v>0</v>
      </c>
      <c r="M151" s="502"/>
    </row>
    <row r="152" spans="1:13" ht="15" customHeight="1" x14ac:dyDescent="0.35">
      <c r="A152" s="445"/>
      <c r="B152" s="1011"/>
      <c r="C152" s="1026"/>
      <c r="D152" s="2480" t="s">
        <v>1759</v>
      </c>
      <c r="E152" s="2481"/>
      <c r="F152" s="2481"/>
      <c r="G152" s="2482"/>
      <c r="H152" s="628">
        <f>Form2!N78</f>
        <v>0</v>
      </c>
      <c r="I152" s="629">
        <v>100</v>
      </c>
      <c r="J152" s="624">
        <v>0</v>
      </c>
      <c r="K152" s="1383">
        <f t="shared" si="4"/>
        <v>0</v>
      </c>
      <c r="L152" s="625">
        <f t="shared" si="5"/>
        <v>0</v>
      </c>
      <c r="M152" s="502"/>
    </row>
    <row r="153" spans="1:13" ht="15" customHeight="1" x14ac:dyDescent="0.35">
      <c r="A153" s="445"/>
      <c r="B153" s="1011"/>
      <c r="C153" s="1011"/>
      <c r="D153" s="2480" t="s">
        <v>1729</v>
      </c>
      <c r="E153" s="2481"/>
      <c r="F153" s="2481"/>
      <c r="G153" s="2482"/>
      <c r="H153" s="628">
        <f>Form2!N79</f>
        <v>0</v>
      </c>
      <c r="I153" s="629">
        <v>100</v>
      </c>
      <c r="J153" s="624">
        <v>0</v>
      </c>
      <c r="K153" s="1383">
        <f t="shared" si="4"/>
        <v>0</v>
      </c>
      <c r="L153" s="625">
        <f t="shared" si="5"/>
        <v>0</v>
      </c>
      <c r="M153" s="502"/>
    </row>
    <row r="154" spans="1:13" ht="15" customHeight="1" x14ac:dyDescent="0.35">
      <c r="A154" s="445"/>
      <c r="B154" s="1011"/>
      <c r="C154" s="1011"/>
      <c r="D154" s="2501" t="s">
        <v>1728</v>
      </c>
      <c r="E154" s="2502"/>
      <c r="F154" s="2502"/>
      <c r="G154" s="2503"/>
      <c r="H154" s="628">
        <f>Form2!N80</f>
        <v>0</v>
      </c>
      <c r="I154" s="629">
        <v>100</v>
      </c>
      <c r="J154" s="624">
        <v>0</v>
      </c>
      <c r="K154" s="1383">
        <f t="shared" si="4"/>
        <v>0</v>
      </c>
      <c r="L154" s="625">
        <f t="shared" si="5"/>
        <v>0</v>
      </c>
      <c r="M154" s="502"/>
    </row>
    <row r="155" spans="1:13" ht="15" customHeight="1" x14ac:dyDescent="0.35">
      <c r="A155" s="445"/>
      <c r="B155" s="1025" t="s">
        <v>61</v>
      </c>
      <c r="C155" s="1025" t="s">
        <v>27</v>
      </c>
      <c r="D155" s="2489" t="s">
        <v>1770</v>
      </c>
      <c r="E155" s="2490"/>
      <c r="F155" s="2490"/>
      <c r="G155" s="2491"/>
      <c r="H155" s="1383">
        <f>Form2!N81</f>
        <v>0</v>
      </c>
      <c r="I155" s="629">
        <v>20</v>
      </c>
      <c r="J155" s="627">
        <v>0</v>
      </c>
      <c r="K155" s="1383">
        <f t="shared" si="4"/>
        <v>0</v>
      </c>
      <c r="L155" s="625">
        <f t="shared" si="5"/>
        <v>0</v>
      </c>
      <c r="M155" s="502"/>
    </row>
    <row r="156" spans="1:13" ht="15" customHeight="1" x14ac:dyDescent="0.35">
      <c r="A156" s="445"/>
      <c r="B156" s="1025" t="s">
        <v>1705</v>
      </c>
      <c r="C156" s="1025" t="s">
        <v>28</v>
      </c>
      <c r="D156" s="2489" t="s">
        <v>1423</v>
      </c>
      <c r="E156" s="2490"/>
      <c r="F156" s="2490"/>
      <c r="G156" s="2491"/>
      <c r="H156" s="1383">
        <f>Form2!N82</f>
        <v>0</v>
      </c>
      <c r="I156" s="629">
        <v>100</v>
      </c>
      <c r="J156" s="627">
        <v>0</v>
      </c>
      <c r="K156" s="1383">
        <f t="shared" si="4"/>
        <v>0</v>
      </c>
      <c r="L156" s="625">
        <f t="shared" si="5"/>
        <v>0</v>
      </c>
      <c r="M156" s="502"/>
    </row>
    <row r="157" spans="1:13" ht="15" customHeight="1" x14ac:dyDescent="0.35">
      <c r="A157" s="445"/>
      <c r="B157" s="1025" t="s">
        <v>63</v>
      </c>
      <c r="C157" s="1025" t="s">
        <v>29</v>
      </c>
      <c r="D157" s="2489" t="s">
        <v>1424</v>
      </c>
      <c r="E157" s="2490"/>
      <c r="F157" s="2490"/>
      <c r="G157" s="2491"/>
      <c r="H157" s="1383">
        <f>Form2!N86</f>
        <v>0</v>
      </c>
      <c r="I157" s="629">
        <v>100</v>
      </c>
      <c r="J157" s="627">
        <v>0</v>
      </c>
      <c r="K157" s="1383">
        <f t="shared" si="4"/>
        <v>0</v>
      </c>
      <c r="L157" s="625">
        <f t="shared" si="5"/>
        <v>0</v>
      </c>
      <c r="M157" s="502"/>
    </row>
    <row r="158" spans="1:13" ht="15" customHeight="1" x14ac:dyDescent="0.35">
      <c r="A158" s="445"/>
      <c r="B158" s="1025" t="s">
        <v>64</v>
      </c>
      <c r="C158" s="1025" t="s">
        <v>58</v>
      </c>
      <c r="D158" s="2489" t="s">
        <v>1771</v>
      </c>
      <c r="E158" s="2490"/>
      <c r="F158" s="2490"/>
      <c r="G158" s="2491"/>
      <c r="H158" s="1383">
        <f>Form2!N87</f>
        <v>0</v>
      </c>
      <c r="I158" s="629"/>
      <c r="J158" s="627"/>
      <c r="K158" s="1383"/>
      <c r="L158" s="625">
        <f>SUM(L159:L162)</f>
        <v>0</v>
      </c>
      <c r="M158" s="502"/>
    </row>
    <row r="159" spans="1:13" ht="15" customHeight="1" x14ac:dyDescent="0.35">
      <c r="A159" s="445"/>
      <c r="B159" s="1011"/>
      <c r="C159" s="1011"/>
      <c r="D159" s="2501" t="s">
        <v>1727</v>
      </c>
      <c r="E159" s="2502"/>
      <c r="F159" s="2502"/>
      <c r="G159" s="2503"/>
      <c r="H159" s="628">
        <f>Form2!N88</f>
        <v>0</v>
      </c>
      <c r="I159" s="629">
        <v>100</v>
      </c>
      <c r="J159" s="624">
        <v>0</v>
      </c>
      <c r="K159" s="1383">
        <f>SUM(H159-J159)</f>
        <v>0</v>
      </c>
      <c r="L159" s="625">
        <f>ROUND(K159*(I159/100),0)</f>
        <v>0</v>
      </c>
      <c r="M159" s="502"/>
    </row>
    <row r="160" spans="1:13" ht="15" customHeight="1" x14ac:dyDescent="0.35">
      <c r="A160" s="445"/>
      <c r="B160" s="1011"/>
      <c r="C160" s="1011"/>
      <c r="D160" s="2480" t="s">
        <v>1663</v>
      </c>
      <c r="E160" s="2481"/>
      <c r="F160" s="2481"/>
      <c r="G160" s="2482"/>
      <c r="H160" s="628">
        <f>Form2!N89</f>
        <v>0</v>
      </c>
      <c r="I160" s="629">
        <v>100</v>
      </c>
      <c r="J160" s="624">
        <v>0</v>
      </c>
      <c r="K160" s="1383">
        <f>SUM(H160-J160)</f>
        <v>0</v>
      </c>
      <c r="L160" s="625">
        <f>ROUND(K160*(I160/100),0)</f>
        <v>0</v>
      </c>
      <c r="M160" s="502"/>
    </row>
    <row r="161" spans="1:13" ht="15" customHeight="1" x14ac:dyDescent="0.35">
      <c r="A161" s="445"/>
      <c r="B161" s="1011"/>
      <c r="C161" s="1011"/>
      <c r="D161" s="2480" t="s">
        <v>1664</v>
      </c>
      <c r="E161" s="2481"/>
      <c r="F161" s="2481"/>
      <c r="G161" s="2482"/>
      <c r="H161" s="628">
        <f>Form2!N90</f>
        <v>0</v>
      </c>
      <c r="I161" s="629">
        <v>100</v>
      </c>
      <c r="J161" s="624">
        <v>0</v>
      </c>
      <c r="K161" s="1383">
        <f>SUM(H161-J161)</f>
        <v>0</v>
      </c>
      <c r="L161" s="625">
        <f>ROUND(K161*(I161/100),0)</f>
        <v>0</v>
      </c>
      <c r="M161" s="502"/>
    </row>
    <row r="162" spans="1:13" ht="15" customHeight="1" x14ac:dyDescent="0.35">
      <c r="A162" s="445"/>
      <c r="B162" s="1011"/>
      <c r="C162" s="1011"/>
      <c r="D162" s="2480" t="s">
        <v>1665</v>
      </c>
      <c r="E162" s="2481"/>
      <c r="F162" s="2481"/>
      <c r="G162" s="2482"/>
      <c r="H162" s="628">
        <f>Form2!N91</f>
        <v>0</v>
      </c>
      <c r="I162" s="629">
        <v>100</v>
      </c>
      <c r="J162" s="624">
        <v>0</v>
      </c>
      <c r="K162" s="1383">
        <f>SUM(H162-J162)</f>
        <v>0</v>
      </c>
      <c r="L162" s="625">
        <f>ROUND(K162*(I162/100),0)</f>
        <v>0</v>
      </c>
      <c r="M162" s="502"/>
    </row>
    <row r="163" spans="1:13" ht="15" customHeight="1" x14ac:dyDescent="0.35">
      <c r="A163" s="445"/>
      <c r="B163" s="1027" t="s">
        <v>65</v>
      </c>
      <c r="C163" s="1027" t="s">
        <v>59</v>
      </c>
      <c r="D163" s="964" t="s">
        <v>1772</v>
      </c>
      <c r="E163" s="961"/>
      <c r="F163" s="962"/>
      <c r="G163" s="963"/>
      <c r="H163" s="626">
        <f>Form2!N92</f>
        <v>0</v>
      </c>
      <c r="I163" s="960"/>
      <c r="J163" s="626"/>
      <c r="K163" s="626"/>
      <c r="L163" s="626">
        <f>SUM(L56:L58,L72,L88,L108,L140,L150,L153,L154,L155,L156,L157,L158)</f>
        <v>0</v>
      </c>
      <c r="M163" s="502"/>
    </row>
    <row r="164" spans="1:13" ht="15" hidden="1" customHeight="1" x14ac:dyDescent="0.35">
      <c r="A164" s="445"/>
      <c r="B164" s="505"/>
      <c r="C164" s="406"/>
      <c r="D164" s="406"/>
      <c r="E164" s="406"/>
      <c r="F164" s="406"/>
      <c r="G164" s="406"/>
      <c r="H164" s="406"/>
      <c r="I164" s="406"/>
      <c r="J164" s="406"/>
      <c r="K164" s="406"/>
      <c r="L164" s="421"/>
      <c r="M164" s="502"/>
    </row>
    <row r="165" spans="1:13" ht="15" customHeight="1" x14ac:dyDescent="0.35">
      <c r="A165" s="445"/>
      <c r="B165" s="516"/>
      <c r="C165" s="517"/>
      <c r="D165" s="517"/>
      <c r="E165" s="517"/>
      <c r="F165" s="517"/>
      <c r="G165" s="517"/>
      <c r="H165" s="517"/>
      <c r="I165" s="517"/>
      <c r="J165" s="517"/>
      <c r="K165" s="517"/>
      <c r="L165" s="418"/>
      <c r="M165" s="502"/>
    </row>
    <row r="166" spans="1:13" ht="15" customHeight="1" x14ac:dyDescent="0.35">
      <c r="A166" s="445"/>
      <c r="B166" s="1011" t="s">
        <v>1666</v>
      </c>
      <c r="C166" s="2504" t="s">
        <v>1724</v>
      </c>
      <c r="D166" s="2462"/>
      <c r="E166" s="2462"/>
      <c r="F166" s="2433"/>
      <c r="G166" s="1231">
        <f>L163</f>
        <v>0</v>
      </c>
      <c r="H166" s="517"/>
      <c r="I166" s="517"/>
      <c r="J166" s="517"/>
      <c r="K166" s="517"/>
      <c r="L166" s="418"/>
      <c r="M166" s="502"/>
    </row>
    <row r="167" spans="1:13" ht="15" customHeight="1" x14ac:dyDescent="0.35">
      <c r="A167" s="445"/>
      <c r="B167" s="1011" t="s">
        <v>1667</v>
      </c>
      <c r="C167" s="2495" t="s">
        <v>1725</v>
      </c>
      <c r="D167" s="2496"/>
      <c r="E167" s="2496"/>
      <c r="F167" s="2497"/>
      <c r="G167" s="1231">
        <f>'OFF Balance Sheet (Non-Deriv)'!K114 + 'OFF Balance Sheet (Deriv)'!P91</f>
        <v>4177.232</v>
      </c>
      <c r="H167" s="517"/>
      <c r="I167" s="517"/>
      <c r="J167" s="517"/>
      <c r="K167" s="517"/>
      <c r="L167" s="418"/>
      <c r="M167" s="502"/>
    </row>
    <row r="168" spans="1:13" ht="15" customHeight="1" x14ac:dyDescent="0.35">
      <c r="A168" s="445"/>
      <c r="B168" s="1011" t="s">
        <v>1668</v>
      </c>
      <c r="C168" s="2498" t="s">
        <v>1766</v>
      </c>
      <c r="D168" s="2499"/>
      <c r="E168" s="2499"/>
      <c r="F168" s="2500"/>
      <c r="G168" s="1231">
        <f>G173*12.5</f>
        <v>0</v>
      </c>
      <c r="H168" s="517"/>
      <c r="I168" s="517"/>
      <c r="J168" s="517"/>
      <c r="K168" s="517"/>
      <c r="L168" s="418"/>
      <c r="M168" s="502"/>
    </row>
    <row r="169" spans="1:13" ht="15" customHeight="1" x14ac:dyDescent="0.35">
      <c r="A169" s="445"/>
      <c r="B169" s="1011" t="s">
        <v>1669</v>
      </c>
      <c r="C169" s="2495" t="s">
        <v>1561</v>
      </c>
      <c r="D169" s="2496"/>
      <c r="E169" s="2496"/>
      <c r="F169" s="2497"/>
      <c r="G169" s="1231">
        <f>SUM(G166:G167)</f>
        <v>4177.232</v>
      </c>
      <c r="H169" s="517"/>
      <c r="I169" s="517"/>
      <c r="J169" s="517"/>
      <c r="K169" s="517"/>
      <c r="L169" s="418"/>
      <c r="M169" s="502"/>
    </row>
    <row r="170" spans="1:13" ht="15" customHeight="1" x14ac:dyDescent="0.35">
      <c r="A170" s="445"/>
      <c r="B170" s="1011" t="s">
        <v>1670</v>
      </c>
      <c r="C170" s="2495" t="s">
        <v>1671</v>
      </c>
      <c r="D170" s="2496"/>
      <c r="E170" s="2496"/>
      <c r="F170" s="2497"/>
      <c r="G170" s="1534"/>
      <c r="H170" s="517"/>
      <c r="I170" s="517"/>
      <c r="J170" s="517"/>
      <c r="K170" s="517"/>
      <c r="L170" s="418"/>
      <c r="M170" s="502"/>
    </row>
    <row r="171" spans="1:13" ht="15" customHeight="1" x14ac:dyDescent="0.35">
      <c r="A171" s="445"/>
      <c r="B171" s="1011" t="s">
        <v>1672</v>
      </c>
      <c r="C171" s="510" t="s">
        <v>1673</v>
      </c>
      <c r="D171" s="237"/>
      <c r="E171" s="237"/>
      <c r="F171" s="515"/>
      <c r="G171" s="1534"/>
      <c r="H171" s="517"/>
      <c r="I171" s="517"/>
      <c r="J171" s="517"/>
      <c r="K171" s="517"/>
      <c r="L171" s="418"/>
      <c r="M171" s="502"/>
    </row>
    <row r="172" spans="1:13" ht="15" customHeight="1" x14ac:dyDescent="0.35">
      <c r="A172" s="445"/>
      <c r="B172" s="1011" t="s">
        <v>1674</v>
      </c>
      <c r="C172" s="2495" t="s">
        <v>1476</v>
      </c>
      <c r="D172" s="2496"/>
      <c r="E172" s="2496"/>
      <c r="F172" s="2497"/>
      <c r="G172" s="1231">
        <f>IF(G170 = "",((G166 + G167)-G168)*0.08,((G166 + G167)-G168)*G170)</f>
        <v>334.17856</v>
      </c>
      <c r="H172" s="517"/>
      <c r="I172" s="517"/>
      <c r="J172" s="517"/>
      <c r="K172" s="517"/>
      <c r="L172" s="418"/>
      <c r="M172" s="502"/>
    </row>
    <row r="173" spans="1:13" ht="15" customHeight="1" x14ac:dyDescent="0.35">
      <c r="A173" s="445"/>
      <c r="B173" s="1011" t="s">
        <v>1675</v>
      </c>
      <c r="C173" s="2495" t="s">
        <v>1477</v>
      </c>
      <c r="D173" s="2496"/>
      <c r="E173" s="2496"/>
      <c r="F173" s="2497"/>
      <c r="G173" s="1231">
        <f>'IRR-Specific'!K21 + FX!E28 + Equity!H31 + Commodities!H31</f>
        <v>0</v>
      </c>
      <c r="H173" s="422"/>
      <c r="I173" s="517"/>
      <c r="J173" s="517"/>
      <c r="K173" s="517"/>
      <c r="L173" s="418"/>
      <c r="M173" s="502"/>
    </row>
    <row r="174" spans="1:13" ht="15" customHeight="1" x14ac:dyDescent="0.35">
      <c r="A174" s="445"/>
      <c r="B174" s="1011" t="s">
        <v>1676</v>
      </c>
      <c r="C174" s="2495" t="s">
        <v>1677</v>
      </c>
      <c r="D174" s="2496"/>
      <c r="E174" s="2496"/>
      <c r="F174" s="2497"/>
      <c r="G174" s="1231">
        <f>SUM(G172:G173)</f>
        <v>334.17856</v>
      </c>
      <c r="H174" s="517"/>
      <c r="I174" s="517"/>
      <c r="J174" s="517"/>
      <c r="K174" s="517"/>
      <c r="L174" s="418"/>
      <c r="M174" s="502"/>
    </row>
    <row r="175" spans="1:13" ht="15" customHeight="1" x14ac:dyDescent="0.35">
      <c r="A175" s="445"/>
      <c r="B175" s="1011" t="s">
        <v>1678</v>
      </c>
      <c r="C175" s="2495" t="s">
        <v>1475</v>
      </c>
      <c r="D175" s="2496"/>
      <c r="E175" s="2496"/>
      <c r="F175" s="2497"/>
      <c r="G175" s="1231">
        <f>H49</f>
        <v>0</v>
      </c>
      <c r="H175" s="517"/>
      <c r="I175" s="517"/>
      <c r="J175" s="517"/>
      <c r="K175" s="517"/>
      <c r="L175" s="418"/>
      <c r="M175" s="502"/>
    </row>
    <row r="176" spans="1:13" ht="15" customHeight="1" x14ac:dyDescent="0.35">
      <c r="A176" s="445"/>
      <c r="B176" s="1011" t="s">
        <v>1679</v>
      </c>
      <c r="C176" s="2498" t="s">
        <v>1680</v>
      </c>
      <c r="D176" s="2499"/>
      <c r="E176" s="2499"/>
      <c r="F176" s="2500"/>
      <c r="G176" s="1232">
        <f>SUM(G175-G174)</f>
        <v>-334.17856</v>
      </c>
      <c r="H176" s="517"/>
      <c r="I176" s="517"/>
      <c r="J176" s="517"/>
      <c r="K176" s="517"/>
      <c r="L176" s="418"/>
      <c r="M176" s="502"/>
    </row>
    <row r="177" spans="1:13" ht="15" customHeight="1" x14ac:dyDescent="0.35">
      <c r="A177" s="445"/>
      <c r="B177" s="1028" t="s">
        <v>1681</v>
      </c>
      <c r="C177" s="2495" t="s">
        <v>1726</v>
      </c>
      <c r="D177" s="2496"/>
      <c r="E177" s="2496"/>
      <c r="F177" s="2497"/>
      <c r="G177" s="1533">
        <f>G175/G169</f>
        <v>0</v>
      </c>
      <c r="H177" s="2492" t="str">
        <f>IF(G177&lt;G170,IF(G177&lt;(G171 + 0.01), "Critically Non-Compliant", "Non-Compliant"), "Compliant")</f>
        <v>Compliant</v>
      </c>
      <c r="I177" s="2493"/>
      <c r="J177" s="2493"/>
      <c r="K177" s="2493"/>
      <c r="L177" s="2494"/>
      <c r="M177" s="502"/>
    </row>
    <row r="178" spans="1:13" ht="15" customHeight="1" thickBot="1" x14ac:dyDescent="0.4">
      <c r="A178" s="503"/>
      <c r="B178" s="501"/>
      <c r="C178" s="500"/>
      <c r="D178" s="500"/>
      <c r="E178" s="500"/>
      <c r="F178" s="500"/>
      <c r="G178" s="500"/>
      <c r="H178" s="500"/>
      <c r="I178" s="500"/>
      <c r="J178" s="500"/>
      <c r="K178" s="500"/>
      <c r="L178" s="500"/>
      <c r="M178" s="504"/>
    </row>
    <row r="179" spans="1:13" ht="15" customHeight="1" x14ac:dyDescent="0.35"/>
  </sheetData>
  <mergeCells count="148">
    <mergeCell ref="D155:G155"/>
    <mergeCell ref="D156:G156"/>
    <mergeCell ref="D157:G157"/>
    <mergeCell ref="D158:G158"/>
    <mergeCell ref="D87:G87"/>
    <mergeCell ref="D72:G72"/>
    <mergeCell ref="D56:G56"/>
    <mergeCell ref="D57:G57"/>
    <mergeCell ref="D58:G58"/>
    <mergeCell ref="D151:G151"/>
    <mergeCell ref="D150:G150"/>
    <mergeCell ref="D148:G148"/>
    <mergeCell ref="D147:G147"/>
    <mergeCell ref="D146:G146"/>
    <mergeCell ref="D145:G145"/>
    <mergeCell ref="D144:G144"/>
    <mergeCell ref="D143:G143"/>
    <mergeCell ref="D142:G142"/>
    <mergeCell ref="D141:G141"/>
    <mergeCell ref="D94:G94"/>
    <mergeCell ref="D95:G95"/>
    <mergeCell ref="D91:G91"/>
    <mergeCell ref="D154:G154"/>
    <mergeCell ref="D153:G153"/>
    <mergeCell ref="B4:H4"/>
    <mergeCell ref="C36:G36"/>
    <mergeCell ref="B53:F54"/>
    <mergeCell ref="I32:K32"/>
    <mergeCell ref="C37:G37"/>
    <mergeCell ref="C38:G38"/>
    <mergeCell ref="C15:G15"/>
    <mergeCell ref="C16:G16"/>
    <mergeCell ref="C14:G14"/>
    <mergeCell ref="C13:G13"/>
    <mergeCell ref="C12:G12"/>
    <mergeCell ref="C6:G6"/>
    <mergeCell ref="C22:G22"/>
    <mergeCell ref="C23:G23"/>
    <mergeCell ref="C24:G24"/>
    <mergeCell ref="C26:G26"/>
    <mergeCell ref="C27:G27"/>
    <mergeCell ref="C5:G5"/>
    <mergeCell ref="C18:G18"/>
    <mergeCell ref="C19:G19"/>
    <mergeCell ref="C20:G20"/>
    <mergeCell ref="C21:G21"/>
    <mergeCell ref="C7:G7"/>
    <mergeCell ref="J51:J52"/>
    <mergeCell ref="K51:K52"/>
    <mergeCell ref="L51:L52"/>
    <mergeCell ref="H53:H54"/>
    <mergeCell ref="I53:I54"/>
    <mergeCell ref="J53:J54"/>
    <mergeCell ref="K53:K54"/>
    <mergeCell ref="L53:L54"/>
    <mergeCell ref="I51:I52"/>
    <mergeCell ref="H51:H52"/>
    <mergeCell ref="C8:G8"/>
    <mergeCell ref="C34:G34"/>
    <mergeCell ref="D63:G63"/>
    <mergeCell ref="D69:G69"/>
    <mergeCell ref="D77:G77"/>
    <mergeCell ref="D85:G85"/>
    <mergeCell ref="D82:G82"/>
    <mergeCell ref="C28:G28"/>
    <mergeCell ref="C29:G29"/>
    <mergeCell ref="C30:G30"/>
    <mergeCell ref="C31:G31"/>
    <mergeCell ref="C32:G32"/>
    <mergeCell ref="C55:G55"/>
    <mergeCell ref="D59:F59"/>
    <mergeCell ref="C41:G41"/>
    <mergeCell ref="C43:G43"/>
    <mergeCell ref="C44:G44"/>
    <mergeCell ref="C40:G40"/>
    <mergeCell ref="C46:G46"/>
    <mergeCell ref="C47:G47"/>
    <mergeCell ref="C9:G9"/>
    <mergeCell ref="C10:G10"/>
    <mergeCell ref="C11:G11"/>
    <mergeCell ref="H177:L177"/>
    <mergeCell ref="C177:F177"/>
    <mergeCell ref="C176:F176"/>
    <mergeCell ref="C175:F175"/>
    <mergeCell ref="C174:F174"/>
    <mergeCell ref="D162:G162"/>
    <mergeCell ref="D161:G161"/>
    <mergeCell ref="D160:G160"/>
    <mergeCell ref="D159:G159"/>
    <mergeCell ref="C173:F173"/>
    <mergeCell ref="C172:F172"/>
    <mergeCell ref="C170:F170"/>
    <mergeCell ref="C169:F169"/>
    <mergeCell ref="C168:F168"/>
    <mergeCell ref="C167:F167"/>
    <mergeCell ref="C166:F166"/>
    <mergeCell ref="D152:G152"/>
    <mergeCell ref="D134:G134"/>
    <mergeCell ref="D133:G133"/>
    <mergeCell ref="D132:G132"/>
    <mergeCell ref="D131:G131"/>
    <mergeCell ref="D128:G128"/>
    <mergeCell ref="D129:G129"/>
    <mergeCell ref="D139:G139"/>
    <mergeCell ref="D138:G138"/>
    <mergeCell ref="D137:G137"/>
    <mergeCell ref="D136:G136"/>
    <mergeCell ref="D135:G135"/>
    <mergeCell ref="D140:G140"/>
    <mergeCell ref="D149:G149"/>
    <mergeCell ref="D126:G126"/>
    <mergeCell ref="D123:G123"/>
    <mergeCell ref="D120:G120"/>
    <mergeCell ref="D119:G119"/>
    <mergeCell ref="D127:G127"/>
    <mergeCell ref="D130:G130"/>
    <mergeCell ref="D124:G124"/>
    <mergeCell ref="D125:G125"/>
    <mergeCell ref="D121:G121"/>
    <mergeCell ref="D122:G122"/>
    <mergeCell ref="D113:G113"/>
    <mergeCell ref="D116:G116"/>
    <mergeCell ref="D109:G109"/>
    <mergeCell ref="D111:G111"/>
    <mergeCell ref="D110:G110"/>
    <mergeCell ref="D117:G117"/>
    <mergeCell ref="D118:G118"/>
    <mergeCell ref="D114:G114"/>
    <mergeCell ref="D115:G115"/>
    <mergeCell ref="D90:G90"/>
    <mergeCell ref="D89:G89"/>
    <mergeCell ref="D88:G88"/>
    <mergeCell ref="D108:G108"/>
    <mergeCell ref="D107:G107"/>
    <mergeCell ref="D104:G104"/>
    <mergeCell ref="D96:G96"/>
    <mergeCell ref="D93:G93"/>
    <mergeCell ref="D112:G112"/>
    <mergeCell ref="D92:G92"/>
    <mergeCell ref="D97:G97"/>
    <mergeCell ref="D105:G105"/>
    <mergeCell ref="D106:G106"/>
    <mergeCell ref="D102:G102"/>
    <mergeCell ref="D103:G103"/>
    <mergeCell ref="D98:G98"/>
    <mergeCell ref="D99:G99"/>
    <mergeCell ref="D101:G101"/>
    <mergeCell ref="D100:G100"/>
  </mergeCells>
  <dataValidations count="2">
    <dataValidation allowBlank="1" showInputMessage="1" showErrorMessage="1" promptTitle="Target Ratio" prompt="Enter Target Ratio assigned by the Central Bank" sqref="G170" xr:uid="{00000000-0002-0000-0F00-000000000000}"/>
    <dataValidation allowBlank="1" showInputMessage="1" showErrorMessage="1" promptTitle="Trigger Ratio" prompt="If there is no Trigger Ratio, please leave this cell blank." sqref="G171" xr:uid="{00000000-0002-0000-0F00-000001000000}"/>
  </dataValidations>
  <pageMargins left="0.7" right="0.7" top="0.5" bottom="0.25" header="0.3" footer="0.3"/>
  <pageSetup paperSize="5" scale="56" fitToHeight="0" orientation="portrait" r:id="rId1"/>
  <headerFooter>
    <oddFooter>&amp;C&amp;1#&amp;"Calibri"&amp;10&amp;K000000I n t e r n a l</oddFooter>
  </headerFooter>
  <ignoredErrors>
    <ignoredError sqref="H56" unlocked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341"/>
  <sheetViews>
    <sheetView showGridLines="0" topLeftCell="C320" zoomScaleNormal="100" workbookViewId="0">
      <selection activeCell="G255" sqref="G255"/>
    </sheetView>
  </sheetViews>
  <sheetFormatPr defaultRowHeight="14.5" x14ac:dyDescent="0.35"/>
  <cols>
    <col min="1" max="2" width="0" hidden="1" customWidth="1" collapsed="1"/>
    <col min="3" max="3" width="2.81640625" customWidth="1" collapsed="1"/>
    <col min="4" max="4" width="9.453125" customWidth="1" collapsed="1"/>
    <col min="5" max="5" width="25.81640625" customWidth="1" collapsed="1"/>
    <col min="6" max="6" width="40.81640625" customWidth="1" collapsed="1"/>
    <col min="7" max="7" width="13" style="1623" customWidth="1" collapsed="1"/>
    <col min="8" max="9" width="12.81640625" style="1623" customWidth="1" collapsed="1"/>
    <col min="10" max="10" width="12.81640625" customWidth="1" collapsed="1"/>
    <col min="11" max="11" width="13.81640625" style="1623" customWidth="1" collapsed="1"/>
    <col min="12" max="12" width="2.81640625" customWidth="1" collapsed="1"/>
  </cols>
  <sheetData>
    <row r="1" spans="1:12" ht="15" hidden="1" thickBot="1" x14ac:dyDescent="0.4">
      <c r="A1" s="445"/>
      <c r="B1" s="524"/>
      <c r="C1" s="524"/>
      <c r="D1" s="119"/>
      <c r="E1" s="119"/>
      <c r="F1" s="119"/>
      <c r="G1" s="1662"/>
      <c r="H1" s="1662"/>
      <c r="I1" s="1662"/>
      <c r="J1" s="119"/>
      <c r="K1" s="1662"/>
      <c r="L1" s="119"/>
    </row>
    <row r="2" spans="1:12" ht="15" hidden="1" thickBot="1" x14ac:dyDescent="0.4">
      <c r="A2" s="445"/>
      <c r="B2" s="524"/>
      <c r="C2" s="524"/>
      <c r="D2" s="119"/>
      <c r="E2" s="119"/>
      <c r="F2" s="119"/>
      <c r="G2" s="1662"/>
      <c r="H2" s="1662"/>
      <c r="I2" s="1662"/>
      <c r="J2" s="119"/>
      <c r="K2" s="1662"/>
      <c r="L2" s="119"/>
    </row>
    <row r="3" spans="1:12" ht="15" hidden="1" thickBot="1" x14ac:dyDescent="0.4">
      <c r="A3" s="445"/>
      <c r="B3" s="524"/>
      <c r="C3" s="524"/>
      <c r="D3" s="119"/>
      <c r="E3" s="119"/>
      <c r="F3" s="119"/>
      <c r="G3" s="1662"/>
      <c r="H3" s="1662"/>
      <c r="I3" s="1662"/>
      <c r="J3" s="119"/>
      <c r="K3" s="1662"/>
      <c r="L3" s="119"/>
    </row>
    <row r="4" spans="1:12" ht="15" hidden="1" thickBot="1" x14ac:dyDescent="0.4">
      <c r="A4" s="445"/>
      <c r="B4" s="524"/>
      <c r="C4" s="524"/>
      <c r="D4" s="119"/>
      <c r="E4" s="119"/>
      <c r="F4" s="119"/>
      <c r="G4" s="1662"/>
      <c r="H4" s="1662"/>
      <c r="I4" s="1662"/>
      <c r="J4" s="119"/>
      <c r="K4" s="1662"/>
      <c r="L4" s="119"/>
    </row>
    <row r="5" spans="1:12" ht="15" hidden="1" thickBot="1" x14ac:dyDescent="0.4">
      <c r="A5" s="445"/>
      <c r="B5" s="524"/>
      <c r="C5" s="524"/>
      <c r="D5" s="119"/>
      <c r="E5" s="119"/>
      <c r="F5" s="119"/>
      <c r="G5" s="1662"/>
      <c r="H5" s="1662"/>
      <c r="I5" s="1662"/>
      <c r="J5" s="119"/>
      <c r="K5" s="1662"/>
      <c r="L5" s="119"/>
    </row>
    <row r="6" spans="1:12" ht="15" hidden="1" thickBot="1" x14ac:dyDescent="0.4">
      <c r="A6" s="445"/>
      <c r="B6" s="524"/>
      <c r="C6" s="524"/>
      <c r="D6" s="119"/>
      <c r="E6" s="119"/>
      <c r="F6" s="119"/>
      <c r="G6" s="1662"/>
      <c r="H6" s="1662"/>
      <c r="I6" s="1662"/>
      <c r="J6" s="119"/>
      <c r="K6" s="1662"/>
      <c r="L6" s="119"/>
    </row>
    <row r="7" spans="1:12" ht="15" hidden="1" thickBot="1" x14ac:dyDescent="0.4">
      <c r="A7" s="445"/>
      <c r="B7" s="524"/>
      <c r="C7" s="524"/>
      <c r="D7" s="119"/>
      <c r="E7" s="119"/>
      <c r="F7" s="119"/>
      <c r="G7" s="1662"/>
      <c r="H7" s="1662"/>
      <c r="I7" s="1662"/>
      <c r="J7" s="119"/>
      <c r="K7" s="1662"/>
      <c r="L7" s="119"/>
    </row>
    <row r="8" spans="1:12" ht="15" hidden="1" thickBot="1" x14ac:dyDescent="0.4">
      <c r="A8" s="445"/>
      <c r="B8" s="524"/>
      <c r="C8" s="524"/>
      <c r="D8" s="119"/>
      <c r="E8" s="119"/>
      <c r="F8" s="119"/>
      <c r="G8" s="1662"/>
      <c r="H8" s="1662"/>
      <c r="I8" s="1662"/>
      <c r="J8" s="119"/>
      <c r="K8" s="1662"/>
      <c r="L8" s="119"/>
    </row>
    <row r="9" spans="1:12" ht="15" hidden="1" thickBot="1" x14ac:dyDescent="0.4">
      <c r="A9" s="445"/>
      <c r="B9" s="524"/>
      <c r="C9" s="524"/>
      <c r="D9" s="119"/>
      <c r="E9" s="119"/>
      <c r="F9" s="119"/>
      <c r="G9" s="1662"/>
      <c r="H9" s="1662"/>
      <c r="I9" s="1662"/>
      <c r="J9" s="119"/>
      <c r="K9" s="1662"/>
      <c r="L9" s="119"/>
    </row>
    <row r="10" spans="1:12" ht="15" hidden="1" thickBot="1" x14ac:dyDescent="0.4">
      <c r="A10" s="445"/>
      <c r="B10" s="524"/>
      <c r="C10" s="524"/>
      <c r="D10" s="119"/>
      <c r="E10" s="119"/>
      <c r="F10" s="119"/>
      <c r="G10" s="1662"/>
      <c r="H10" s="1662"/>
      <c r="I10" s="1662"/>
      <c r="J10" s="119"/>
      <c r="K10" s="1662"/>
      <c r="L10" s="119"/>
    </row>
    <row r="11" spans="1:12" ht="15" hidden="1" thickBot="1" x14ac:dyDescent="0.4">
      <c r="A11" s="445"/>
      <c r="B11" s="524"/>
      <c r="C11" s="524"/>
      <c r="D11" s="119"/>
      <c r="E11" s="119"/>
      <c r="F11" s="119"/>
      <c r="G11" s="1662"/>
      <c r="H11" s="1662"/>
      <c r="I11" s="1662"/>
      <c r="J11" s="119"/>
      <c r="K11" s="1662"/>
      <c r="L11" s="119"/>
    </row>
    <row r="12" spans="1:12" ht="15" hidden="1" thickBot="1" x14ac:dyDescent="0.4">
      <c r="A12" s="445"/>
      <c r="B12" s="524"/>
      <c r="C12" s="524"/>
      <c r="D12" s="119"/>
      <c r="E12" s="119"/>
      <c r="F12" s="119"/>
      <c r="G12" s="1662"/>
      <c r="H12" s="1662"/>
      <c r="I12" s="1662"/>
      <c r="J12" s="119"/>
      <c r="K12" s="1662"/>
      <c r="L12" s="119"/>
    </row>
    <row r="13" spans="1:12" ht="15" hidden="1" thickBot="1" x14ac:dyDescent="0.4">
      <c r="A13" s="445"/>
      <c r="B13" s="524"/>
      <c r="C13" s="524"/>
      <c r="D13" s="119"/>
      <c r="E13" s="119"/>
      <c r="F13" s="119"/>
      <c r="G13" s="1662"/>
      <c r="H13" s="1662"/>
      <c r="I13" s="1662"/>
      <c r="J13" s="119"/>
      <c r="K13" s="1662"/>
      <c r="L13" s="119"/>
    </row>
    <row r="14" spans="1:12" ht="15" hidden="1" thickBot="1" x14ac:dyDescent="0.4">
      <c r="A14" s="445"/>
      <c r="B14" s="524"/>
      <c r="C14" s="524"/>
      <c r="D14" s="119"/>
      <c r="E14" s="119"/>
      <c r="F14" s="119"/>
      <c r="G14" s="1662"/>
      <c r="H14" s="1662"/>
      <c r="I14" s="1662"/>
      <c r="J14" s="119"/>
      <c r="K14" s="1662"/>
      <c r="L14" s="119"/>
    </row>
    <row r="15" spans="1:12" ht="15" hidden="1" thickBot="1" x14ac:dyDescent="0.4">
      <c r="A15" s="445"/>
      <c r="B15" s="524"/>
      <c r="C15" s="524"/>
      <c r="D15" s="119"/>
      <c r="E15" s="119"/>
      <c r="F15" s="119"/>
      <c r="G15" s="1662"/>
      <c r="H15" s="1662"/>
      <c r="I15" s="1662"/>
      <c r="J15" s="119"/>
      <c r="K15" s="1662"/>
      <c r="L15" s="119"/>
    </row>
    <row r="16" spans="1:12" ht="15" hidden="1" thickBot="1" x14ac:dyDescent="0.4">
      <c r="A16" s="445"/>
      <c r="B16" s="524"/>
      <c r="C16" s="524"/>
      <c r="D16" s="119"/>
      <c r="E16" s="119"/>
      <c r="F16" s="119"/>
      <c r="G16" s="1662"/>
      <c r="H16" s="1662"/>
      <c r="I16" s="1662"/>
      <c r="J16" s="119"/>
      <c r="K16" s="1662"/>
      <c r="L16" s="119"/>
    </row>
    <row r="17" spans="1:12" ht="15" hidden="1" thickBot="1" x14ac:dyDescent="0.4">
      <c r="A17" s="445"/>
      <c r="B17" s="524"/>
      <c r="C17" s="524"/>
      <c r="D17" s="119"/>
      <c r="E17" s="119"/>
      <c r="F17" s="119"/>
      <c r="G17" s="1662"/>
      <c r="H17" s="1662"/>
      <c r="I17" s="1662"/>
      <c r="J17" s="119"/>
      <c r="K17" s="1662"/>
      <c r="L17" s="119"/>
    </row>
    <row r="18" spans="1:12" ht="15" hidden="1" thickBot="1" x14ac:dyDescent="0.4">
      <c r="A18" s="445"/>
      <c r="B18" s="524"/>
      <c r="C18" s="524"/>
      <c r="D18" s="119"/>
      <c r="E18" s="119"/>
      <c r="F18" s="119"/>
      <c r="G18" s="1662"/>
      <c r="H18" s="1662"/>
      <c r="I18" s="1662"/>
      <c r="J18" s="119"/>
      <c r="K18" s="1662"/>
      <c r="L18" s="119"/>
    </row>
    <row r="19" spans="1:12" ht="15" hidden="1" thickBot="1" x14ac:dyDescent="0.4">
      <c r="A19" s="445"/>
      <c r="B19" s="524"/>
      <c r="C19" s="524"/>
      <c r="D19" s="119"/>
      <c r="E19" s="119"/>
      <c r="F19" s="119"/>
      <c r="G19" s="1662"/>
      <c r="H19" s="1662"/>
      <c r="I19" s="1662"/>
      <c r="J19" s="119"/>
      <c r="K19" s="1662"/>
      <c r="L19" s="119"/>
    </row>
    <row r="20" spans="1:12" ht="15" hidden="1" thickBot="1" x14ac:dyDescent="0.4">
      <c r="A20" s="445"/>
      <c r="B20" s="524"/>
      <c r="C20" s="524"/>
      <c r="D20" s="119"/>
      <c r="E20" s="119"/>
      <c r="F20" s="119"/>
      <c r="G20" s="1662"/>
      <c r="H20" s="1662"/>
      <c r="I20" s="1662"/>
      <c r="J20" s="119"/>
      <c r="K20" s="1662"/>
      <c r="L20" s="119"/>
    </row>
    <row r="21" spans="1:12" ht="15" hidden="1" thickBot="1" x14ac:dyDescent="0.4">
      <c r="A21" s="445"/>
      <c r="B21" s="524"/>
      <c r="C21" s="524"/>
      <c r="D21" s="119"/>
      <c r="E21" s="119"/>
      <c r="F21" s="119"/>
      <c r="G21" s="1662"/>
      <c r="H21" s="1662"/>
      <c r="I21" s="1662"/>
      <c r="J21" s="119"/>
      <c r="K21" s="1662"/>
      <c r="L21" s="119"/>
    </row>
    <row r="22" spans="1:12" ht="15" hidden="1" thickBot="1" x14ac:dyDescent="0.4">
      <c r="A22" s="445"/>
      <c r="B22" s="524"/>
      <c r="C22" s="524"/>
      <c r="D22" s="119"/>
      <c r="E22" s="119"/>
      <c r="F22" s="119"/>
      <c r="G22" s="1662"/>
      <c r="H22" s="1662"/>
      <c r="I22" s="1662"/>
      <c r="J22" s="119"/>
      <c r="K22" s="1662"/>
      <c r="L22" s="119"/>
    </row>
    <row r="23" spans="1:12" ht="15" hidden="1" thickBot="1" x14ac:dyDescent="0.4">
      <c r="A23" s="445"/>
      <c r="B23" s="524"/>
      <c r="C23" s="524"/>
      <c r="D23" s="119"/>
      <c r="E23" s="119"/>
      <c r="F23" s="119"/>
      <c r="G23" s="1662"/>
      <c r="H23" s="1662"/>
      <c r="I23" s="1662"/>
      <c r="J23" s="119"/>
      <c r="K23" s="1662"/>
      <c r="L23" s="119"/>
    </row>
    <row r="24" spans="1:12" ht="15" hidden="1" thickBot="1" x14ac:dyDescent="0.4">
      <c r="A24" s="445"/>
      <c r="B24" s="524"/>
      <c r="C24" s="524"/>
      <c r="D24" s="119"/>
      <c r="E24" s="119"/>
      <c r="F24" s="119"/>
      <c r="G24" s="1662"/>
      <c r="H24" s="1662"/>
      <c r="I24" s="1662"/>
      <c r="J24" s="119"/>
      <c r="K24" s="1662"/>
      <c r="L24" s="119"/>
    </row>
    <row r="25" spans="1:12" ht="15" hidden="1" thickBot="1" x14ac:dyDescent="0.4">
      <c r="A25" s="445"/>
      <c r="B25" s="524"/>
      <c r="C25" s="524"/>
      <c r="D25" s="119"/>
      <c r="E25" s="119"/>
      <c r="F25" s="119"/>
      <c r="G25" s="1662"/>
      <c r="H25" s="1662"/>
      <c r="I25" s="1662"/>
      <c r="J25" s="119"/>
      <c r="K25" s="1662"/>
      <c r="L25" s="119"/>
    </row>
    <row r="26" spans="1:12" ht="15" hidden="1" thickBot="1" x14ac:dyDescent="0.4">
      <c r="A26" s="445"/>
      <c r="B26" s="524"/>
      <c r="C26" s="524"/>
      <c r="D26" s="119"/>
      <c r="E26" s="119"/>
      <c r="F26" s="119"/>
      <c r="G26" s="1662"/>
      <c r="H26" s="1662"/>
      <c r="I26" s="1662"/>
      <c r="J26" s="119"/>
      <c r="K26" s="1662"/>
      <c r="L26" s="119"/>
    </row>
    <row r="27" spans="1:12" ht="15" hidden="1" thickBot="1" x14ac:dyDescent="0.4">
      <c r="A27" s="445"/>
      <c r="B27" s="524"/>
      <c r="C27" s="524"/>
      <c r="D27" s="119"/>
      <c r="E27" s="119"/>
      <c r="F27" s="119"/>
      <c r="G27" s="1662"/>
      <c r="H27" s="1662"/>
      <c r="I27" s="1662"/>
      <c r="J27" s="119"/>
      <c r="K27" s="1662"/>
      <c r="L27" s="119"/>
    </row>
    <row r="28" spans="1:12" ht="15" hidden="1" thickBot="1" x14ac:dyDescent="0.4">
      <c r="A28" s="445"/>
      <c r="B28" s="524"/>
      <c r="C28" s="524"/>
      <c r="D28" s="119"/>
      <c r="E28" s="119"/>
      <c r="F28" s="119"/>
      <c r="G28" s="1662"/>
      <c r="H28" s="1662"/>
      <c r="I28" s="1662"/>
      <c r="J28" s="119"/>
      <c r="K28" s="1662"/>
      <c r="L28" s="119"/>
    </row>
    <row r="29" spans="1:12" ht="15" hidden="1" thickBot="1" x14ac:dyDescent="0.4">
      <c r="A29" s="445"/>
      <c r="B29" s="524"/>
      <c r="C29" s="524"/>
      <c r="D29" s="119"/>
      <c r="E29" s="119"/>
      <c r="F29" s="119"/>
      <c r="G29" s="1662"/>
      <c r="H29" s="1662"/>
      <c r="I29" s="1662"/>
      <c r="J29" s="119"/>
      <c r="K29" s="1662"/>
      <c r="L29" s="119"/>
    </row>
    <row r="30" spans="1:12" ht="15" hidden="1" thickBot="1" x14ac:dyDescent="0.4">
      <c r="A30" s="445"/>
      <c r="B30" s="524"/>
      <c r="C30" s="524"/>
      <c r="D30" s="119"/>
      <c r="E30" s="119"/>
      <c r="F30" s="119"/>
      <c r="G30" s="1662"/>
      <c r="H30" s="1662"/>
      <c r="I30" s="1662"/>
      <c r="J30" s="119"/>
      <c r="K30" s="1662"/>
      <c r="L30" s="119"/>
    </row>
    <row r="31" spans="1:12" ht="15" hidden="1" thickBot="1" x14ac:dyDescent="0.4">
      <c r="A31" s="445"/>
      <c r="B31" s="524"/>
      <c r="C31" s="524"/>
      <c r="D31" s="119"/>
      <c r="E31" s="119"/>
      <c r="F31" s="119"/>
      <c r="G31" s="1662"/>
      <c r="H31" s="1662"/>
      <c r="I31" s="1662"/>
      <c r="J31" s="119"/>
      <c r="K31" s="1662"/>
      <c r="L31" s="119"/>
    </row>
    <row r="32" spans="1:12" ht="15" hidden="1" thickBot="1" x14ac:dyDescent="0.4">
      <c r="A32" s="445"/>
      <c r="B32" s="524"/>
      <c r="C32" s="524"/>
      <c r="D32" s="119"/>
      <c r="E32" s="119"/>
      <c r="F32" s="119"/>
      <c r="G32" s="1662"/>
      <c r="H32" s="1662"/>
      <c r="I32" s="1662"/>
      <c r="J32" s="119"/>
      <c r="K32" s="1662"/>
      <c r="L32" s="119"/>
    </row>
    <row r="33" spans="1:12" ht="15" hidden="1" thickBot="1" x14ac:dyDescent="0.4">
      <c r="A33" s="445"/>
      <c r="B33" s="524"/>
      <c r="C33" s="524"/>
      <c r="D33" s="119"/>
      <c r="E33" s="119"/>
      <c r="F33" s="119"/>
      <c r="G33" s="1662"/>
      <c r="H33" s="1662"/>
      <c r="I33" s="1662"/>
      <c r="J33" s="119"/>
      <c r="K33" s="1662"/>
      <c r="L33" s="119"/>
    </row>
    <row r="34" spans="1:12" ht="15" hidden="1" thickBot="1" x14ac:dyDescent="0.4">
      <c r="A34" s="445"/>
      <c r="B34" s="524"/>
      <c r="C34" s="524"/>
      <c r="D34" s="119"/>
      <c r="E34" s="119"/>
      <c r="F34" s="119"/>
      <c r="G34" s="1662"/>
      <c r="H34" s="1662"/>
      <c r="I34" s="1662"/>
      <c r="J34" s="119"/>
      <c r="K34" s="1662"/>
      <c r="L34" s="119"/>
    </row>
    <row r="35" spans="1:12" ht="15" hidden="1" thickBot="1" x14ac:dyDescent="0.4">
      <c r="A35" s="445"/>
      <c r="B35" s="524"/>
      <c r="C35" s="524"/>
      <c r="D35" s="119"/>
      <c r="E35" s="119"/>
      <c r="F35" s="119"/>
      <c r="G35" s="1662"/>
      <c r="H35" s="1662"/>
      <c r="I35" s="1662"/>
      <c r="J35" s="119"/>
      <c r="K35" s="1662"/>
      <c r="L35" s="119"/>
    </row>
    <row r="36" spans="1:12" ht="15" hidden="1" thickBot="1" x14ac:dyDescent="0.4">
      <c r="A36" s="445"/>
      <c r="B36" s="524"/>
      <c r="C36" s="524"/>
      <c r="D36" s="119"/>
      <c r="E36" s="119"/>
      <c r="F36" s="119"/>
      <c r="G36" s="1662"/>
      <c r="H36" s="1662"/>
      <c r="I36" s="1662"/>
      <c r="J36" s="119"/>
      <c r="K36" s="1662"/>
      <c r="L36" s="119"/>
    </row>
    <row r="37" spans="1:12" ht="15" hidden="1" thickBot="1" x14ac:dyDescent="0.4">
      <c r="A37" s="445"/>
      <c r="B37" s="524"/>
      <c r="C37" s="524"/>
      <c r="D37" s="119"/>
      <c r="E37" s="119"/>
      <c r="F37" s="119"/>
      <c r="G37" s="1662"/>
      <c r="H37" s="1662"/>
      <c r="I37" s="1662"/>
      <c r="J37" s="119"/>
      <c r="K37" s="1662"/>
      <c r="L37" s="119"/>
    </row>
    <row r="38" spans="1:12" ht="15" hidden="1" thickBot="1" x14ac:dyDescent="0.4">
      <c r="A38" s="445"/>
      <c r="B38" s="524"/>
      <c r="C38" s="524"/>
      <c r="D38" s="119"/>
      <c r="E38" s="119"/>
      <c r="F38" s="119"/>
      <c r="G38" s="1662"/>
      <c r="H38" s="1662"/>
      <c r="I38" s="1662"/>
      <c r="J38" s="119"/>
      <c r="K38" s="1662"/>
      <c r="L38" s="119"/>
    </row>
    <row r="39" spans="1:12" ht="15" hidden="1" thickBot="1" x14ac:dyDescent="0.4">
      <c r="A39" s="445"/>
      <c r="B39" s="524"/>
      <c r="C39" s="524"/>
      <c r="D39" s="119"/>
      <c r="E39" s="119"/>
      <c r="F39" s="119"/>
      <c r="G39" s="1662"/>
      <c r="H39" s="1662"/>
      <c r="I39" s="1662"/>
      <c r="J39" s="119"/>
      <c r="K39" s="1662"/>
      <c r="L39" s="119"/>
    </row>
    <row r="40" spans="1:12" ht="15" hidden="1" thickBot="1" x14ac:dyDescent="0.4">
      <c r="A40" s="445"/>
      <c r="B40" s="524"/>
      <c r="C40" s="524"/>
      <c r="D40" s="119"/>
      <c r="E40" s="119"/>
      <c r="F40" s="119"/>
      <c r="G40" s="1662"/>
      <c r="H40" s="1662"/>
      <c r="I40" s="1662"/>
      <c r="J40" s="119"/>
      <c r="K40" s="1662"/>
      <c r="L40" s="119"/>
    </row>
    <row r="41" spans="1:12" ht="15" hidden="1" thickBot="1" x14ac:dyDescent="0.4">
      <c r="A41" s="445"/>
      <c r="B41" s="524"/>
      <c r="C41" s="524"/>
      <c r="D41" s="119"/>
      <c r="E41" s="119"/>
      <c r="F41" s="119"/>
      <c r="G41" s="1662"/>
      <c r="H41" s="1662"/>
      <c r="I41" s="1662"/>
      <c r="J41" s="119"/>
      <c r="K41" s="1662"/>
      <c r="L41" s="119"/>
    </row>
    <row r="42" spans="1:12" ht="15" hidden="1" thickBot="1" x14ac:dyDescent="0.4">
      <c r="A42" s="445"/>
      <c r="B42" s="524"/>
      <c r="C42" s="524"/>
      <c r="D42" s="119"/>
      <c r="E42" s="119"/>
      <c r="F42" s="119"/>
      <c r="G42" s="1662"/>
      <c r="H42" s="1662"/>
      <c r="I42" s="1662"/>
      <c r="J42" s="119"/>
      <c r="K42" s="1662"/>
      <c r="L42" s="119"/>
    </row>
    <row r="43" spans="1:12" ht="15" hidden="1" thickBot="1" x14ac:dyDescent="0.4">
      <c r="A43" s="445"/>
      <c r="B43" s="524"/>
      <c r="C43" s="524"/>
      <c r="D43" s="119"/>
      <c r="E43" s="119"/>
      <c r="F43" s="119"/>
      <c r="G43" s="1662"/>
      <c r="H43" s="1662"/>
      <c r="I43" s="1662"/>
      <c r="J43" s="119"/>
      <c r="K43" s="1662"/>
      <c r="L43" s="119"/>
    </row>
    <row r="44" spans="1:12" ht="15" hidden="1" thickBot="1" x14ac:dyDescent="0.4">
      <c r="A44" s="445"/>
      <c r="B44" s="524"/>
      <c r="C44" s="524"/>
      <c r="D44" s="119"/>
      <c r="E44" s="119"/>
      <c r="F44" s="119"/>
      <c r="G44" s="1662"/>
      <c r="H44" s="1662"/>
      <c r="I44" s="1662"/>
      <c r="J44" s="119"/>
      <c r="K44" s="1662"/>
      <c r="L44" s="119"/>
    </row>
    <row r="45" spans="1:12" ht="15" hidden="1" thickBot="1" x14ac:dyDescent="0.4">
      <c r="A45" s="445"/>
      <c r="B45" s="524"/>
      <c r="C45" s="524"/>
      <c r="D45" s="119"/>
      <c r="E45" s="119"/>
      <c r="F45" s="119"/>
      <c r="G45" s="1662"/>
      <c r="H45" s="1662"/>
      <c r="I45" s="1662"/>
      <c r="J45" s="119"/>
      <c r="K45" s="1662"/>
      <c r="L45" s="119"/>
    </row>
    <row r="46" spans="1:12" ht="15" hidden="1" thickBot="1" x14ac:dyDescent="0.4">
      <c r="A46" s="445"/>
      <c r="B46" s="524"/>
      <c r="C46" s="524"/>
      <c r="D46" s="119"/>
      <c r="E46" s="119"/>
      <c r="F46" s="119"/>
      <c r="G46" s="1662"/>
      <c r="H46" s="1662"/>
      <c r="I46" s="1662"/>
      <c r="J46" s="119"/>
      <c r="K46" s="1662"/>
      <c r="L46" s="119"/>
    </row>
    <row r="47" spans="1:12" ht="15" hidden="1" thickBot="1" x14ac:dyDescent="0.4">
      <c r="A47" s="445"/>
      <c r="B47" s="524"/>
      <c r="C47" s="524"/>
      <c r="D47" s="119"/>
      <c r="E47" s="119"/>
      <c r="F47" s="119"/>
      <c r="G47" s="1662"/>
      <c r="H47" s="1662"/>
      <c r="I47" s="1662"/>
      <c r="J47" s="119"/>
      <c r="K47" s="1662"/>
      <c r="L47" s="119"/>
    </row>
    <row r="48" spans="1:12" ht="15" hidden="1" thickBot="1" x14ac:dyDescent="0.4">
      <c r="A48" s="445"/>
      <c r="B48" s="524"/>
      <c r="C48" s="524"/>
      <c r="D48" s="119"/>
      <c r="E48" s="119"/>
      <c r="F48" s="119"/>
      <c r="G48" s="1662"/>
      <c r="H48" s="1662"/>
      <c r="I48" s="1662"/>
      <c r="J48" s="119"/>
      <c r="K48" s="1662"/>
      <c r="L48" s="119"/>
    </row>
    <row r="49" spans="1:12" ht="15" hidden="1" thickBot="1" x14ac:dyDescent="0.4">
      <c r="A49" s="445"/>
      <c r="B49" s="524"/>
      <c r="C49" s="524"/>
      <c r="D49" s="119"/>
      <c r="E49" s="119"/>
      <c r="F49" s="119"/>
      <c r="G49" s="1662"/>
      <c r="H49" s="1662"/>
      <c r="I49" s="1662"/>
      <c r="J49" s="119"/>
      <c r="K49" s="1662"/>
      <c r="L49" s="119"/>
    </row>
    <row r="50" spans="1:12" ht="15" hidden="1" thickBot="1" x14ac:dyDescent="0.4">
      <c r="A50" s="445"/>
      <c r="B50" s="524"/>
      <c r="C50" s="524"/>
      <c r="D50" s="119"/>
      <c r="E50" s="119"/>
      <c r="F50" s="119"/>
      <c r="G50" s="1662"/>
      <c r="H50" s="1662"/>
      <c r="I50" s="1662"/>
      <c r="J50" s="119"/>
      <c r="K50" s="1662"/>
      <c r="L50" s="119"/>
    </row>
    <row r="51" spans="1:12" ht="15" hidden="1" thickBot="1" x14ac:dyDescent="0.4">
      <c r="A51" s="445"/>
      <c r="B51" s="524"/>
      <c r="C51" s="524"/>
      <c r="D51" s="119"/>
      <c r="E51" s="119"/>
      <c r="F51" s="119"/>
      <c r="G51" s="1662"/>
      <c r="H51" s="1662"/>
      <c r="I51" s="1662"/>
      <c r="J51" s="119"/>
      <c r="K51" s="1662"/>
      <c r="L51" s="119"/>
    </row>
    <row r="52" spans="1:12" ht="15" hidden="1" thickBot="1" x14ac:dyDescent="0.4">
      <c r="A52" s="445"/>
      <c r="B52" s="524"/>
      <c r="C52" s="524"/>
      <c r="D52" s="119"/>
      <c r="E52" s="119"/>
      <c r="F52" s="119"/>
      <c r="G52" s="1662"/>
      <c r="H52" s="1662"/>
      <c r="I52" s="1662"/>
      <c r="J52" s="119"/>
      <c r="K52" s="1662"/>
      <c r="L52" s="119"/>
    </row>
    <row r="53" spans="1:12" ht="15" hidden="1" thickBot="1" x14ac:dyDescent="0.4">
      <c r="A53" s="445"/>
      <c r="B53" s="524"/>
      <c r="C53" s="524"/>
      <c r="D53" s="119"/>
      <c r="E53" s="119"/>
      <c r="F53" s="119"/>
      <c r="G53" s="1662"/>
      <c r="H53" s="1662"/>
      <c r="I53" s="1662"/>
      <c r="J53" s="119"/>
      <c r="K53" s="1662"/>
      <c r="L53" s="119"/>
    </row>
    <row r="54" spans="1:12" ht="15" hidden="1" thickBot="1" x14ac:dyDescent="0.4">
      <c r="A54" s="445"/>
      <c r="B54" s="524"/>
      <c r="C54" s="524"/>
      <c r="D54" s="119"/>
      <c r="E54" s="119"/>
      <c r="F54" s="119"/>
      <c r="G54" s="1662"/>
      <c r="H54" s="1662"/>
      <c r="I54" s="1662"/>
      <c r="J54" s="119"/>
      <c r="K54" s="1662"/>
      <c r="L54" s="119"/>
    </row>
    <row r="55" spans="1:12" ht="15" hidden="1" thickBot="1" x14ac:dyDescent="0.4">
      <c r="A55" s="445"/>
      <c r="B55" s="524"/>
      <c r="C55" s="524"/>
      <c r="D55" s="119"/>
      <c r="E55" s="119"/>
      <c r="F55" s="119"/>
      <c r="G55" s="1662"/>
      <c r="H55" s="1662"/>
      <c r="I55" s="1662"/>
      <c r="J55" s="119"/>
      <c r="K55" s="1662"/>
      <c r="L55" s="119"/>
    </row>
    <row r="56" spans="1:12" ht="15" hidden="1" thickBot="1" x14ac:dyDescent="0.4">
      <c r="A56" s="445"/>
      <c r="B56" s="524"/>
      <c r="C56" s="524"/>
      <c r="D56" s="119"/>
      <c r="E56" s="119"/>
      <c r="F56" s="119"/>
      <c r="G56" s="1662"/>
      <c r="H56" s="1662"/>
      <c r="I56" s="1662"/>
      <c r="J56" s="119"/>
      <c r="K56" s="1662"/>
      <c r="L56" s="119"/>
    </row>
    <row r="57" spans="1:12" ht="15" hidden="1" thickBot="1" x14ac:dyDescent="0.4">
      <c r="A57" s="445"/>
      <c r="B57" s="524"/>
      <c r="C57" s="524"/>
      <c r="D57" s="119"/>
      <c r="E57" s="119"/>
      <c r="F57" s="119"/>
      <c r="G57" s="1662"/>
      <c r="H57" s="1662"/>
      <c r="I57" s="1662"/>
      <c r="J57" s="119"/>
      <c r="K57" s="1662"/>
      <c r="L57" s="119"/>
    </row>
    <row r="58" spans="1:12" ht="15" hidden="1" thickBot="1" x14ac:dyDescent="0.4">
      <c r="A58" s="445"/>
      <c r="B58" s="524"/>
      <c r="C58" s="524"/>
      <c r="D58" s="119"/>
      <c r="E58" s="119"/>
      <c r="F58" s="119"/>
      <c r="G58" s="1662"/>
      <c r="H58" s="1662"/>
      <c r="I58" s="1662"/>
      <c r="J58" s="119"/>
      <c r="K58" s="1662"/>
      <c r="L58" s="119"/>
    </row>
    <row r="59" spans="1:12" ht="15" hidden="1" thickBot="1" x14ac:dyDescent="0.4">
      <c r="A59" s="445"/>
      <c r="B59" s="524"/>
      <c r="C59" s="524"/>
      <c r="D59" s="119"/>
      <c r="E59" s="119"/>
      <c r="F59" s="119"/>
      <c r="G59" s="1662"/>
      <c r="H59" s="1662"/>
      <c r="I59" s="1662"/>
      <c r="J59" s="119"/>
      <c r="K59" s="1662"/>
      <c r="L59" s="119"/>
    </row>
    <row r="60" spans="1:12" ht="15" hidden="1" thickBot="1" x14ac:dyDescent="0.4">
      <c r="A60" s="445"/>
      <c r="B60" s="524"/>
      <c r="C60" s="524"/>
      <c r="D60" s="119"/>
      <c r="E60" s="119"/>
      <c r="F60" s="119"/>
      <c r="G60" s="1662"/>
      <c r="H60" s="1662"/>
      <c r="I60" s="1662"/>
      <c r="J60" s="119"/>
      <c r="K60" s="1662"/>
      <c r="L60" s="119"/>
    </row>
    <row r="61" spans="1:12" ht="15" hidden="1" thickBot="1" x14ac:dyDescent="0.4">
      <c r="A61" s="445"/>
      <c r="B61" s="524"/>
      <c r="C61" s="524"/>
      <c r="D61" s="119"/>
      <c r="E61" s="119"/>
      <c r="F61" s="119"/>
      <c r="G61" s="1662"/>
      <c r="H61" s="1662"/>
      <c r="I61" s="1662"/>
      <c r="J61" s="119"/>
      <c r="K61" s="1662"/>
      <c r="L61" s="119"/>
    </row>
    <row r="62" spans="1:12" ht="15" hidden="1" thickBot="1" x14ac:dyDescent="0.4">
      <c r="A62" s="445"/>
      <c r="B62" s="524"/>
      <c r="C62" s="524"/>
      <c r="D62" s="119"/>
      <c r="E62" s="119"/>
      <c r="F62" s="119"/>
      <c r="G62" s="1662"/>
      <c r="H62" s="1662"/>
      <c r="I62" s="1662"/>
      <c r="J62" s="119"/>
      <c r="K62" s="1662"/>
      <c r="L62" s="119"/>
    </row>
    <row r="63" spans="1:12" ht="15" hidden="1" thickBot="1" x14ac:dyDescent="0.4">
      <c r="A63" s="445"/>
      <c r="B63" s="524"/>
      <c r="C63" s="524"/>
      <c r="D63" s="119"/>
      <c r="E63" s="119"/>
      <c r="F63" s="119"/>
      <c r="G63" s="1662"/>
      <c r="H63" s="1662"/>
      <c r="I63" s="1662"/>
      <c r="J63" s="119"/>
      <c r="K63" s="1662"/>
      <c r="L63" s="119"/>
    </row>
    <row r="64" spans="1:12" ht="15" hidden="1" thickBot="1" x14ac:dyDescent="0.4">
      <c r="A64" s="445"/>
      <c r="B64" s="524"/>
      <c r="C64" s="524"/>
      <c r="D64" s="119"/>
      <c r="E64" s="119"/>
      <c r="F64" s="119"/>
      <c r="G64" s="1662"/>
      <c r="H64" s="1662"/>
      <c r="I64" s="1662"/>
      <c r="J64" s="119"/>
      <c r="K64" s="1662"/>
      <c r="L64" s="119"/>
    </row>
    <row r="65" spans="1:12" ht="15" hidden="1" thickBot="1" x14ac:dyDescent="0.4">
      <c r="A65" s="445"/>
      <c r="B65" s="524"/>
      <c r="C65" s="524"/>
      <c r="D65" s="119"/>
      <c r="E65" s="119"/>
      <c r="F65" s="119"/>
      <c r="G65" s="1662"/>
      <c r="H65" s="1662"/>
      <c r="I65" s="1662"/>
      <c r="J65" s="119"/>
      <c r="K65" s="1662"/>
      <c r="L65" s="119"/>
    </row>
    <row r="66" spans="1:12" ht="15" hidden="1" thickBot="1" x14ac:dyDescent="0.4">
      <c r="A66" s="445"/>
      <c r="B66" s="524"/>
      <c r="C66" s="524"/>
      <c r="D66" s="119"/>
      <c r="E66" s="119"/>
      <c r="F66" s="119"/>
      <c r="G66" s="1662"/>
      <c r="H66" s="1662"/>
      <c r="I66" s="1662"/>
      <c r="J66" s="119"/>
      <c r="K66" s="1662"/>
      <c r="L66" s="119"/>
    </row>
    <row r="67" spans="1:12" ht="15" hidden="1" thickBot="1" x14ac:dyDescent="0.4">
      <c r="A67" s="445"/>
      <c r="B67" s="524"/>
      <c r="C67" s="524"/>
      <c r="D67" s="119"/>
      <c r="E67" s="119"/>
      <c r="F67" s="119"/>
      <c r="G67" s="1662"/>
      <c r="H67" s="1662"/>
      <c r="I67" s="1662"/>
      <c r="J67" s="119"/>
      <c r="K67" s="1662"/>
      <c r="L67" s="119"/>
    </row>
    <row r="68" spans="1:12" ht="15" hidden="1" thickBot="1" x14ac:dyDescent="0.4">
      <c r="A68" s="445"/>
      <c r="B68" s="524"/>
      <c r="C68" s="524"/>
      <c r="D68" s="119"/>
      <c r="E68" s="119"/>
      <c r="F68" s="119"/>
      <c r="G68" s="1662"/>
      <c r="H68" s="1662"/>
      <c r="I68" s="1662"/>
      <c r="J68" s="119"/>
      <c r="K68" s="1662"/>
      <c r="L68" s="119"/>
    </row>
    <row r="69" spans="1:12" ht="15" hidden="1" thickBot="1" x14ac:dyDescent="0.4">
      <c r="A69" s="445"/>
      <c r="B69" s="524"/>
      <c r="C69" s="524"/>
      <c r="D69" s="119"/>
      <c r="E69" s="119"/>
      <c r="F69" s="119"/>
      <c r="G69" s="1662"/>
      <c r="H69" s="1662"/>
      <c r="I69" s="1662"/>
      <c r="J69" s="119"/>
      <c r="K69" s="1662"/>
      <c r="L69" s="119"/>
    </row>
    <row r="70" spans="1:12" ht="15" hidden="1" thickBot="1" x14ac:dyDescent="0.4">
      <c r="A70" s="445"/>
      <c r="B70" s="524"/>
      <c r="C70" s="524"/>
      <c r="D70" s="119"/>
      <c r="E70" s="119"/>
      <c r="F70" s="119"/>
      <c r="G70" s="1662"/>
      <c r="H70" s="1662"/>
      <c r="I70" s="1662"/>
      <c r="J70" s="119"/>
      <c r="K70" s="1662"/>
      <c r="L70" s="119"/>
    </row>
    <row r="71" spans="1:12" ht="15" hidden="1" thickBot="1" x14ac:dyDescent="0.4">
      <c r="A71" s="445"/>
      <c r="B71" s="524"/>
      <c r="C71" s="524"/>
      <c r="D71" s="119"/>
      <c r="E71" s="119"/>
      <c r="F71" s="119"/>
      <c r="G71" s="1662"/>
      <c r="H71" s="1662"/>
      <c r="I71" s="1662"/>
      <c r="J71" s="119"/>
      <c r="K71" s="1662"/>
      <c r="L71" s="119"/>
    </row>
    <row r="72" spans="1:12" ht="15" hidden="1" thickBot="1" x14ac:dyDescent="0.4">
      <c r="A72" s="445"/>
      <c r="B72" s="524"/>
      <c r="C72" s="524"/>
      <c r="D72" s="119"/>
      <c r="E72" s="119"/>
      <c r="F72" s="119"/>
      <c r="G72" s="1662"/>
      <c r="H72" s="1662"/>
      <c r="I72" s="1662"/>
      <c r="J72" s="119"/>
      <c r="K72" s="1662"/>
      <c r="L72" s="119"/>
    </row>
    <row r="73" spans="1:12" ht="15" hidden="1" thickBot="1" x14ac:dyDescent="0.4">
      <c r="A73" s="445"/>
      <c r="B73" s="524"/>
      <c r="C73" s="524"/>
      <c r="D73" s="119"/>
      <c r="E73" s="119"/>
      <c r="F73" s="119"/>
      <c r="G73" s="1662"/>
      <c r="H73" s="1662"/>
      <c r="I73" s="1662"/>
      <c r="J73" s="119"/>
      <c r="K73" s="1662"/>
      <c r="L73" s="119"/>
    </row>
    <row r="74" spans="1:12" ht="15" hidden="1" thickBot="1" x14ac:dyDescent="0.4">
      <c r="A74" s="445"/>
      <c r="B74" s="524"/>
      <c r="C74" s="524"/>
      <c r="D74" s="119"/>
      <c r="E74" s="119"/>
      <c r="F74" s="119"/>
      <c r="G74" s="1662"/>
      <c r="H74" s="1662"/>
      <c r="I74" s="1662"/>
      <c r="J74" s="119"/>
      <c r="K74" s="1662"/>
      <c r="L74" s="119"/>
    </row>
    <row r="75" spans="1:12" ht="15" hidden="1" thickBot="1" x14ac:dyDescent="0.4">
      <c r="A75" s="445"/>
      <c r="B75" s="524"/>
      <c r="C75" s="524"/>
      <c r="D75" s="119"/>
      <c r="E75" s="119"/>
      <c r="F75" s="119"/>
      <c r="G75" s="1662"/>
      <c r="H75" s="1662"/>
      <c r="I75" s="1662"/>
      <c r="J75" s="119"/>
      <c r="K75" s="1662"/>
      <c r="L75" s="119"/>
    </row>
    <row r="76" spans="1:12" ht="15" hidden="1" thickBot="1" x14ac:dyDescent="0.4">
      <c r="A76" s="445"/>
      <c r="B76" s="524"/>
      <c r="C76" s="524"/>
      <c r="D76" s="119"/>
      <c r="E76" s="119"/>
      <c r="F76" s="119"/>
      <c r="G76" s="1662"/>
      <c r="H76" s="1662"/>
      <c r="I76" s="1662"/>
      <c r="J76" s="119"/>
      <c r="K76" s="1662"/>
      <c r="L76" s="119"/>
    </row>
    <row r="77" spans="1:12" ht="15" hidden="1" thickBot="1" x14ac:dyDescent="0.4">
      <c r="A77" s="445"/>
      <c r="B77" s="524"/>
      <c r="C77" s="524"/>
      <c r="D77" s="119"/>
      <c r="E77" s="119"/>
      <c r="F77" s="119"/>
      <c r="G77" s="1662"/>
      <c r="H77" s="1662"/>
      <c r="I77" s="1662"/>
      <c r="J77" s="119"/>
      <c r="K77" s="1662"/>
      <c r="L77" s="119"/>
    </row>
    <row r="78" spans="1:12" ht="15" hidden="1" thickBot="1" x14ac:dyDescent="0.4">
      <c r="A78" s="445"/>
      <c r="B78" s="524"/>
      <c r="C78" s="524"/>
      <c r="D78" s="119"/>
      <c r="E78" s="119"/>
      <c r="F78" s="119"/>
      <c r="G78" s="1662"/>
      <c r="H78" s="1662"/>
      <c r="I78" s="1662"/>
      <c r="J78" s="119"/>
      <c r="K78" s="1662"/>
      <c r="L78" s="119"/>
    </row>
    <row r="79" spans="1:12" ht="15" hidden="1" thickBot="1" x14ac:dyDescent="0.4">
      <c r="A79" s="445"/>
      <c r="B79" s="524"/>
      <c r="C79" s="524"/>
      <c r="D79" s="119"/>
      <c r="E79" s="119"/>
      <c r="F79" s="119"/>
      <c r="G79" s="1662"/>
      <c r="H79" s="1662"/>
      <c r="I79" s="1662"/>
      <c r="J79" s="119"/>
      <c r="K79" s="1662"/>
      <c r="L79" s="119"/>
    </row>
    <row r="80" spans="1:12" ht="15" hidden="1" thickBot="1" x14ac:dyDescent="0.4">
      <c r="A80" s="445"/>
      <c r="B80" s="524"/>
      <c r="C80" s="524"/>
      <c r="D80" s="119"/>
      <c r="E80" s="119"/>
      <c r="F80" s="119"/>
      <c r="G80" s="1662"/>
      <c r="H80" s="1662"/>
      <c r="I80" s="1662"/>
      <c r="J80" s="119"/>
      <c r="K80" s="1662"/>
      <c r="L80" s="119"/>
    </row>
    <row r="81" spans="1:12" ht="15" hidden="1" thickBot="1" x14ac:dyDescent="0.4">
      <c r="A81" s="445"/>
      <c r="B81" s="524"/>
      <c r="C81" s="524"/>
      <c r="D81" s="119"/>
      <c r="E81" s="119"/>
      <c r="F81" s="119"/>
      <c r="G81" s="1662"/>
      <c r="H81" s="1662"/>
      <c r="I81" s="1662"/>
      <c r="J81" s="119"/>
      <c r="K81" s="1662"/>
      <c r="L81" s="119"/>
    </row>
    <row r="82" spans="1:12" ht="15" hidden="1" thickBot="1" x14ac:dyDescent="0.4">
      <c r="A82" s="445"/>
      <c r="B82" s="524"/>
      <c r="C82" s="524"/>
      <c r="D82" s="119"/>
      <c r="E82" s="119"/>
      <c r="F82" s="119"/>
      <c r="G82" s="1662"/>
      <c r="H82" s="1662"/>
      <c r="I82" s="1662"/>
      <c r="J82" s="119"/>
      <c r="K82" s="1662"/>
      <c r="L82" s="119"/>
    </row>
    <row r="83" spans="1:12" ht="15" hidden="1" thickBot="1" x14ac:dyDescent="0.4">
      <c r="A83" s="445"/>
      <c r="B83" s="524"/>
      <c r="C83" s="524"/>
      <c r="D83" s="119"/>
      <c r="E83" s="119"/>
      <c r="F83" s="119"/>
      <c r="G83" s="1662"/>
      <c r="H83" s="1662"/>
      <c r="I83" s="1662"/>
      <c r="J83" s="119"/>
      <c r="K83" s="1662"/>
      <c r="L83" s="119"/>
    </row>
    <row r="84" spans="1:12" ht="15" hidden="1" thickBot="1" x14ac:dyDescent="0.4">
      <c r="A84" s="445"/>
      <c r="B84" s="524"/>
      <c r="C84" s="524"/>
      <c r="D84" s="119"/>
      <c r="E84" s="119"/>
      <c r="F84" s="119"/>
      <c r="G84" s="1662"/>
      <c r="H84" s="1662"/>
      <c r="I84" s="1662"/>
      <c r="J84" s="119"/>
      <c r="K84" s="1662"/>
      <c r="L84" s="119"/>
    </row>
    <row r="85" spans="1:12" ht="15" hidden="1" thickBot="1" x14ac:dyDescent="0.4">
      <c r="A85" s="445"/>
      <c r="B85" s="524"/>
      <c r="C85" s="524"/>
      <c r="D85" s="119"/>
      <c r="E85" s="119"/>
      <c r="F85" s="119"/>
      <c r="G85" s="1662"/>
      <c r="H85" s="1662"/>
      <c r="I85" s="1662"/>
      <c r="J85" s="119"/>
      <c r="K85" s="1662"/>
      <c r="L85" s="119"/>
    </row>
    <row r="86" spans="1:12" ht="15" hidden="1" thickBot="1" x14ac:dyDescent="0.4">
      <c r="A86" s="445"/>
      <c r="B86" s="524"/>
      <c r="C86" s="524"/>
      <c r="D86" s="119"/>
      <c r="E86" s="119"/>
      <c r="F86" s="119"/>
      <c r="G86" s="1662"/>
      <c r="H86" s="1662"/>
      <c r="I86" s="1662"/>
      <c r="J86" s="119"/>
      <c r="K86" s="1662"/>
      <c r="L86" s="119"/>
    </row>
    <row r="87" spans="1:12" ht="15" hidden="1" thickBot="1" x14ac:dyDescent="0.4">
      <c r="A87" s="445"/>
      <c r="B87" s="524"/>
      <c r="C87" s="524"/>
      <c r="D87" s="119"/>
      <c r="E87" s="119"/>
      <c r="F87" s="119"/>
      <c r="G87" s="1662"/>
      <c r="H87" s="1662"/>
      <c r="I87" s="1662"/>
      <c r="J87" s="119"/>
      <c r="K87" s="1662"/>
      <c r="L87" s="119"/>
    </row>
    <row r="88" spans="1:12" ht="15" hidden="1" thickBot="1" x14ac:dyDescent="0.4">
      <c r="A88" s="445"/>
      <c r="B88" s="524"/>
      <c r="C88" s="524"/>
      <c r="D88" s="119"/>
      <c r="E88" s="119"/>
      <c r="F88" s="119"/>
      <c r="G88" s="1662"/>
      <c r="H88" s="1662"/>
      <c r="I88" s="1662"/>
      <c r="J88" s="119"/>
      <c r="K88" s="1662"/>
      <c r="L88" s="119"/>
    </row>
    <row r="89" spans="1:12" ht="15" hidden="1" thickBot="1" x14ac:dyDescent="0.4">
      <c r="A89" s="445"/>
      <c r="B89" s="524"/>
      <c r="C89" s="524"/>
      <c r="D89" s="119"/>
      <c r="E89" s="119"/>
      <c r="F89" s="119"/>
      <c r="G89" s="1662"/>
      <c r="H89" s="1662"/>
      <c r="I89" s="1662"/>
      <c r="J89" s="119"/>
      <c r="K89" s="1662"/>
      <c r="L89" s="119"/>
    </row>
    <row r="90" spans="1:12" ht="15" hidden="1" thickBot="1" x14ac:dyDescent="0.4">
      <c r="A90" s="445"/>
      <c r="B90" s="524"/>
      <c r="C90" s="524"/>
      <c r="D90" s="119"/>
      <c r="E90" s="119"/>
      <c r="F90" s="119"/>
      <c r="G90" s="1662"/>
      <c r="H90" s="1662"/>
      <c r="I90" s="1662"/>
      <c r="J90" s="119"/>
      <c r="K90" s="1662"/>
      <c r="L90" s="119"/>
    </row>
    <row r="91" spans="1:12" ht="15" hidden="1" thickBot="1" x14ac:dyDescent="0.4">
      <c r="A91" s="445"/>
      <c r="B91" s="524"/>
      <c r="C91" s="524"/>
      <c r="D91" s="119"/>
      <c r="E91" s="119"/>
      <c r="F91" s="119"/>
      <c r="G91" s="1662"/>
      <c r="H91" s="1662"/>
      <c r="I91" s="1662"/>
      <c r="J91" s="119"/>
      <c r="K91" s="1662"/>
      <c r="L91" s="119"/>
    </row>
    <row r="92" spans="1:12" ht="15" hidden="1" thickBot="1" x14ac:dyDescent="0.4">
      <c r="A92" s="445"/>
      <c r="B92" s="524"/>
      <c r="C92" s="524"/>
      <c r="D92" s="119"/>
      <c r="E92" s="119"/>
      <c r="F92" s="119"/>
      <c r="G92" s="1662"/>
      <c r="H92" s="1662"/>
      <c r="I92" s="1662"/>
      <c r="J92" s="119"/>
      <c r="K92" s="1662"/>
      <c r="L92" s="119"/>
    </row>
    <row r="93" spans="1:12" ht="15" hidden="1" thickBot="1" x14ac:dyDescent="0.4">
      <c r="A93" s="445"/>
      <c r="B93" s="524"/>
      <c r="C93" s="524"/>
      <c r="D93" s="119"/>
      <c r="E93" s="119"/>
      <c r="F93" s="119"/>
      <c r="G93" s="1662"/>
      <c r="H93" s="1662"/>
      <c r="I93" s="1662"/>
      <c r="J93" s="119"/>
      <c r="K93" s="1662"/>
      <c r="L93" s="119"/>
    </row>
    <row r="94" spans="1:12" ht="15" hidden="1" thickBot="1" x14ac:dyDescent="0.4">
      <c r="A94" s="445"/>
      <c r="B94" s="524"/>
      <c r="C94" s="524"/>
      <c r="D94" s="119"/>
      <c r="E94" s="119"/>
      <c r="F94" s="119"/>
      <c r="G94" s="1662"/>
      <c r="H94" s="1662"/>
      <c r="I94" s="1662"/>
      <c r="J94" s="119"/>
      <c r="K94" s="1662"/>
      <c r="L94" s="119"/>
    </row>
    <row r="95" spans="1:12" ht="15" hidden="1" thickBot="1" x14ac:dyDescent="0.4">
      <c r="A95" s="445"/>
      <c r="B95" s="524"/>
      <c r="C95" s="524"/>
      <c r="D95" s="119"/>
      <c r="E95" s="119"/>
      <c r="F95" s="119"/>
      <c r="G95" s="1662"/>
      <c r="H95" s="1662"/>
      <c r="I95" s="1662"/>
      <c r="J95" s="119"/>
      <c r="K95" s="1662"/>
      <c r="L95" s="119"/>
    </row>
    <row r="96" spans="1:12" ht="15" hidden="1" thickBot="1" x14ac:dyDescent="0.4">
      <c r="A96" s="445"/>
      <c r="B96" s="524"/>
      <c r="C96" s="524"/>
      <c r="D96" s="119"/>
      <c r="E96" s="119"/>
      <c r="F96" s="119"/>
      <c r="G96" s="1662"/>
      <c r="H96" s="1662"/>
      <c r="I96" s="1662"/>
      <c r="J96" s="119"/>
      <c r="K96" s="1662"/>
      <c r="L96" s="119"/>
    </row>
    <row r="97" spans="1:12" ht="15" hidden="1" thickBot="1" x14ac:dyDescent="0.4">
      <c r="A97" s="445"/>
      <c r="B97" s="524"/>
      <c r="C97" s="524"/>
      <c r="D97" s="119"/>
      <c r="E97" s="119"/>
      <c r="F97" s="119"/>
      <c r="G97" s="1662"/>
      <c r="H97" s="1662"/>
      <c r="I97" s="1662"/>
      <c r="J97" s="119"/>
      <c r="K97" s="1662"/>
      <c r="L97" s="119"/>
    </row>
    <row r="98" spans="1:12" ht="15" hidden="1" thickBot="1" x14ac:dyDescent="0.4">
      <c r="A98" s="445"/>
      <c r="B98" s="524"/>
      <c r="C98" s="524"/>
      <c r="D98" s="119"/>
      <c r="E98" s="119"/>
      <c r="F98" s="119"/>
      <c r="G98" s="1662"/>
      <c r="H98" s="1662"/>
      <c r="I98" s="1662"/>
      <c r="J98" s="119"/>
      <c r="K98" s="1662"/>
      <c r="L98" s="119"/>
    </row>
    <row r="99" spans="1:12" ht="15" hidden="1" thickBot="1" x14ac:dyDescent="0.4">
      <c r="A99" s="445"/>
      <c r="B99" s="524"/>
      <c r="C99" s="524"/>
      <c r="D99" s="119"/>
      <c r="E99" s="119"/>
      <c r="F99" s="119"/>
      <c r="G99" s="1662"/>
      <c r="H99" s="1662"/>
      <c r="I99" s="1662"/>
      <c r="J99" s="119"/>
      <c r="K99" s="1662"/>
      <c r="L99" s="119"/>
    </row>
    <row r="100" spans="1:12" ht="15" hidden="1" thickBot="1" x14ac:dyDescent="0.4">
      <c r="A100" s="445"/>
      <c r="B100" s="524"/>
      <c r="C100" s="524"/>
      <c r="D100" s="119"/>
      <c r="E100" s="119"/>
      <c r="F100" s="119"/>
      <c r="G100" s="1662"/>
      <c r="H100" s="1662"/>
      <c r="I100" s="1662"/>
      <c r="J100" s="119"/>
      <c r="K100" s="1662"/>
      <c r="L100" s="119"/>
    </row>
    <row r="101" spans="1:12" ht="15" hidden="1" thickBot="1" x14ac:dyDescent="0.4">
      <c r="A101" s="445"/>
      <c r="B101" s="524"/>
      <c r="C101" s="524"/>
      <c r="D101" s="119"/>
      <c r="E101" s="119"/>
      <c r="F101" s="119"/>
      <c r="G101" s="1662"/>
      <c r="H101" s="1662"/>
      <c r="I101" s="1662"/>
      <c r="J101" s="119"/>
      <c r="K101" s="1662"/>
      <c r="L101" s="119"/>
    </row>
    <row r="102" spans="1:12" ht="15" hidden="1" thickBot="1" x14ac:dyDescent="0.4">
      <c r="A102" s="445"/>
      <c r="B102" s="524"/>
      <c r="C102" s="524"/>
      <c r="D102" s="119"/>
      <c r="E102" s="119"/>
      <c r="F102" s="119"/>
      <c r="G102" s="1662"/>
      <c r="H102" s="1662"/>
      <c r="I102" s="1662"/>
      <c r="J102" s="119"/>
      <c r="K102" s="1662"/>
      <c r="L102" s="119"/>
    </row>
    <row r="103" spans="1:12" ht="15" hidden="1" thickBot="1" x14ac:dyDescent="0.4">
      <c r="A103" s="445"/>
      <c r="B103" s="524"/>
      <c r="C103" s="524"/>
      <c r="D103" s="119"/>
      <c r="E103" s="119"/>
      <c r="F103" s="119"/>
      <c r="G103" s="1662"/>
      <c r="H103" s="1662"/>
      <c r="I103" s="1662"/>
      <c r="J103" s="119"/>
      <c r="K103" s="1662"/>
      <c r="L103" s="119"/>
    </row>
    <row r="104" spans="1:12" ht="15" hidden="1" thickBot="1" x14ac:dyDescent="0.4">
      <c r="A104" s="445"/>
      <c r="B104" s="524"/>
      <c r="C104" s="524"/>
      <c r="D104" s="119"/>
      <c r="E104" s="119"/>
      <c r="F104" s="119"/>
      <c r="G104" s="1662"/>
      <c r="H104" s="1662"/>
      <c r="I104" s="1662"/>
      <c r="J104" s="119"/>
      <c r="K104" s="1662"/>
      <c r="L104" s="119"/>
    </row>
    <row r="105" spans="1:12" ht="15" hidden="1" thickBot="1" x14ac:dyDescent="0.4">
      <c r="A105" s="445"/>
      <c r="B105" s="524"/>
      <c r="C105" s="524"/>
      <c r="D105" s="119"/>
      <c r="E105" s="119"/>
      <c r="F105" s="119"/>
      <c r="G105" s="1662"/>
      <c r="H105" s="1662"/>
      <c r="I105" s="1662"/>
      <c r="J105" s="119"/>
      <c r="K105" s="1662"/>
      <c r="L105" s="119"/>
    </row>
    <row r="106" spans="1:12" ht="15" hidden="1" thickBot="1" x14ac:dyDescent="0.4">
      <c r="A106" s="445"/>
      <c r="B106" s="524"/>
      <c r="C106" s="524"/>
      <c r="D106" s="119"/>
      <c r="E106" s="119"/>
      <c r="F106" s="119"/>
      <c r="G106" s="1662"/>
      <c r="H106" s="1662"/>
      <c r="I106" s="1662"/>
      <c r="J106" s="119"/>
      <c r="K106" s="1662"/>
      <c r="L106" s="119"/>
    </row>
    <row r="107" spans="1:12" ht="15" hidden="1" thickBot="1" x14ac:dyDescent="0.4">
      <c r="A107" s="445"/>
      <c r="B107" s="524"/>
      <c r="C107" s="524"/>
      <c r="D107" s="119"/>
      <c r="E107" s="119"/>
      <c r="F107" s="119"/>
      <c r="G107" s="1662"/>
      <c r="H107" s="1662"/>
      <c r="I107" s="1662"/>
      <c r="J107" s="119"/>
      <c r="K107" s="1662"/>
      <c r="L107" s="119"/>
    </row>
    <row r="108" spans="1:12" ht="15" hidden="1" thickBot="1" x14ac:dyDescent="0.4">
      <c r="A108" s="445"/>
      <c r="B108" s="524"/>
      <c r="C108" s="524"/>
      <c r="D108" s="119"/>
      <c r="E108" s="119"/>
      <c r="F108" s="119"/>
      <c r="G108" s="1662"/>
      <c r="H108" s="1662"/>
      <c r="I108" s="1662"/>
      <c r="J108" s="119"/>
      <c r="K108" s="1662"/>
      <c r="L108" s="119"/>
    </row>
    <row r="109" spans="1:12" ht="15" hidden="1" thickBot="1" x14ac:dyDescent="0.4">
      <c r="A109" s="445"/>
      <c r="B109" s="524"/>
      <c r="C109" s="524"/>
      <c r="D109" s="119"/>
      <c r="E109" s="119"/>
      <c r="F109" s="119"/>
      <c r="G109" s="1662"/>
      <c r="H109" s="1662"/>
      <c r="I109" s="1662"/>
      <c r="J109" s="119"/>
      <c r="K109" s="1662"/>
      <c r="L109" s="119"/>
    </row>
    <row r="110" spans="1:12" ht="15" hidden="1" thickBot="1" x14ac:dyDescent="0.4">
      <c r="A110" s="445"/>
      <c r="B110" s="524"/>
      <c r="C110" s="524"/>
      <c r="D110" s="119"/>
      <c r="E110" s="119"/>
      <c r="F110" s="119"/>
      <c r="G110" s="1662"/>
      <c r="H110" s="1662"/>
      <c r="I110" s="1662"/>
      <c r="J110" s="119"/>
      <c r="K110" s="1662"/>
      <c r="L110" s="119"/>
    </row>
    <row r="111" spans="1:12" ht="15" hidden="1" thickBot="1" x14ac:dyDescent="0.4">
      <c r="A111" s="445"/>
      <c r="B111" s="524"/>
      <c r="C111" s="524"/>
      <c r="D111" s="119"/>
      <c r="E111" s="119"/>
      <c r="F111" s="119"/>
      <c r="G111" s="1662"/>
      <c r="H111" s="1662"/>
      <c r="I111" s="1662"/>
      <c r="J111" s="119"/>
      <c r="K111" s="1662"/>
      <c r="L111" s="119"/>
    </row>
    <row r="112" spans="1:12" ht="15" hidden="1" thickBot="1" x14ac:dyDescent="0.4">
      <c r="A112" s="445"/>
      <c r="B112" s="524"/>
      <c r="C112" s="524"/>
      <c r="D112" s="119"/>
      <c r="E112" s="119"/>
      <c r="F112" s="119"/>
      <c r="G112" s="1662"/>
      <c r="H112" s="1662"/>
      <c r="I112" s="1662"/>
      <c r="J112" s="119"/>
      <c r="K112" s="1662"/>
      <c r="L112" s="119"/>
    </row>
    <row r="113" spans="1:12" ht="15" hidden="1" thickBot="1" x14ac:dyDescent="0.4">
      <c r="A113" s="445"/>
      <c r="B113" s="524"/>
      <c r="C113" s="524"/>
      <c r="D113" s="119"/>
      <c r="E113" s="119"/>
      <c r="F113" s="119"/>
      <c r="G113" s="1662"/>
      <c r="H113" s="1662"/>
      <c r="I113" s="1662"/>
      <c r="J113" s="119"/>
      <c r="K113" s="1662"/>
      <c r="L113" s="119"/>
    </row>
    <row r="114" spans="1:12" ht="15" hidden="1" thickBot="1" x14ac:dyDescent="0.4">
      <c r="A114" s="445"/>
      <c r="B114" s="524"/>
      <c r="C114" s="524"/>
      <c r="D114" s="119"/>
      <c r="E114" s="119"/>
      <c r="F114" s="119"/>
      <c r="G114" s="1662"/>
      <c r="H114" s="1662"/>
      <c r="I114" s="1662"/>
      <c r="J114" s="119"/>
      <c r="K114" s="1662"/>
      <c r="L114" s="119"/>
    </row>
    <row r="115" spans="1:12" ht="15" hidden="1" thickBot="1" x14ac:dyDescent="0.4">
      <c r="A115" s="445"/>
      <c r="B115" s="524"/>
      <c r="C115" s="524"/>
      <c r="D115" s="119"/>
      <c r="E115" s="119"/>
      <c r="F115" s="119"/>
      <c r="G115" s="1662"/>
      <c r="H115" s="1662"/>
      <c r="I115" s="1662"/>
      <c r="J115" s="119"/>
      <c r="K115" s="1662"/>
      <c r="L115" s="119"/>
    </row>
    <row r="116" spans="1:12" ht="15" hidden="1" thickBot="1" x14ac:dyDescent="0.4">
      <c r="A116" s="445"/>
      <c r="B116" s="524"/>
      <c r="C116" s="524"/>
      <c r="D116" s="119"/>
      <c r="E116" s="119"/>
      <c r="F116" s="119"/>
      <c r="G116" s="1662"/>
      <c r="H116" s="1662"/>
      <c r="I116" s="1662"/>
      <c r="J116" s="119"/>
      <c r="K116" s="1662"/>
      <c r="L116" s="119"/>
    </row>
    <row r="117" spans="1:12" ht="15" hidden="1" thickBot="1" x14ac:dyDescent="0.4">
      <c r="A117" s="445"/>
      <c r="B117" s="524"/>
      <c r="C117" s="524"/>
      <c r="D117" s="119"/>
      <c r="E117" s="119"/>
      <c r="F117" s="119"/>
      <c r="G117" s="1662"/>
      <c r="H117" s="1662"/>
      <c r="I117" s="1662"/>
      <c r="J117" s="119"/>
      <c r="K117" s="1662"/>
      <c r="L117" s="119"/>
    </row>
    <row r="118" spans="1:12" ht="15" hidden="1" thickBot="1" x14ac:dyDescent="0.4">
      <c r="A118" s="445"/>
      <c r="B118" s="524"/>
      <c r="C118" s="524"/>
      <c r="D118" s="119"/>
      <c r="E118" s="119"/>
      <c r="F118" s="119"/>
      <c r="G118" s="1662"/>
      <c r="H118" s="1662"/>
      <c r="I118" s="1662"/>
      <c r="J118" s="119"/>
      <c r="K118" s="1662"/>
      <c r="L118" s="119"/>
    </row>
    <row r="119" spans="1:12" ht="15" hidden="1" thickBot="1" x14ac:dyDescent="0.4">
      <c r="A119" s="445"/>
      <c r="B119" s="524"/>
      <c r="C119" s="524"/>
      <c r="D119" s="119"/>
      <c r="E119" s="119"/>
      <c r="F119" s="119"/>
      <c r="G119" s="1662"/>
      <c r="H119" s="1662"/>
      <c r="I119" s="1662"/>
      <c r="J119" s="119"/>
      <c r="K119" s="1662"/>
      <c r="L119" s="119"/>
    </row>
    <row r="120" spans="1:12" ht="15" hidden="1" thickBot="1" x14ac:dyDescent="0.4">
      <c r="A120" s="445"/>
      <c r="B120" s="524"/>
      <c r="C120" s="524"/>
      <c r="D120" s="119"/>
      <c r="E120" s="119"/>
      <c r="F120" s="119"/>
      <c r="G120" s="1662"/>
      <c r="H120" s="1662"/>
      <c r="I120" s="1662"/>
      <c r="J120" s="119"/>
      <c r="K120" s="1662"/>
      <c r="L120" s="119"/>
    </row>
    <row r="121" spans="1:12" ht="15" hidden="1" thickBot="1" x14ac:dyDescent="0.4">
      <c r="A121" s="445"/>
      <c r="B121" s="524"/>
      <c r="C121" s="524"/>
      <c r="D121" s="119"/>
      <c r="E121" s="119"/>
      <c r="F121" s="119"/>
      <c r="G121" s="1662"/>
      <c r="H121" s="1662"/>
      <c r="I121" s="1662"/>
      <c r="J121" s="119"/>
      <c r="K121" s="1662"/>
      <c r="L121" s="119"/>
    </row>
    <row r="122" spans="1:12" x14ac:dyDescent="0.35">
      <c r="A122" s="445"/>
      <c r="B122" s="524"/>
      <c r="C122" s="197"/>
      <c r="D122" s="197"/>
      <c r="E122" s="197"/>
      <c r="F122" s="197"/>
      <c r="G122" s="1663"/>
      <c r="H122" s="1663"/>
      <c r="I122" s="1663"/>
      <c r="J122" s="197"/>
      <c r="K122" s="1663"/>
      <c r="L122" s="198"/>
    </row>
    <row r="123" spans="1:12" ht="30" customHeight="1" x14ac:dyDescent="0.35">
      <c r="A123" s="445"/>
      <c r="B123" s="524"/>
      <c r="C123" s="524"/>
      <c r="D123" s="2466" t="s">
        <v>2763</v>
      </c>
      <c r="E123" s="2466"/>
      <c r="F123" s="2466"/>
      <c r="G123" s="2466"/>
      <c r="H123" s="2466"/>
      <c r="I123" s="2466"/>
      <c r="J123" s="2466"/>
      <c r="K123" s="2466"/>
      <c r="L123" s="502"/>
    </row>
    <row r="124" spans="1:12" ht="15" customHeight="1" x14ac:dyDescent="0.35">
      <c r="A124" s="445"/>
      <c r="B124" s="524"/>
      <c r="C124" s="524"/>
      <c r="D124" s="2467" t="s">
        <v>2300</v>
      </c>
      <c r="E124" s="2469" t="s">
        <v>2301</v>
      </c>
      <c r="F124" s="2470"/>
      <c r="G124" s="2473" t="s">
        <v>1103</v>
      </c>
      <c r="H124" s="2475" t="s">
        <v>2302</v>
      </c>
      <c r="I124" s="2477" t="s">
        <v>2303</v>
      </c>
      <c r="J124" s="2478" t="s">
        <v>1521</v>
      </c>
      <c r="K124" s="2475" t="s">
        <v>2304</v>
      </c>
      <c r="L124" s="1664"/>
    </row>
    <row r="125" spans="1:12" ht="15" customHeight="1" x14ac:dyDescent="0.35">
      <c r="A125" s="445"/>
      <c r="B125" s="524"/>
      <c r="C125" s="524"/>
      <c r="D125" s="2468"/>
      <c r="E125" s="2471"/>
      <c r="F125" s="2472"/>
      <c r="G125" s="2474"/>
      <c r="H125" s="2476"/>
      <c r="I125" s="2474"/>
      <c r="J125" s="2479"/>
      <c r="K125" s="2476"/>
      <c r="L125" s="1664"/>
    </row>
    <row r="126" spans="1:12" ht="15" customHeight="1" x14ac:dyDescent="0.35">
      <c r="A126" s="445"/>
      <c r="B126" s="524"/>
      <c r="C126" s="524"/>
      <c r="D126" s="1665"/>
      <c r="E126" s="1666"/>
      <c r="F126" s="1666"/>
      <c r="G126" s="1667"/>
      <c r="H126" s="1667"/>
      <c r="I126" s="1667"/>
      <c r="J126" s="1666"/>
      <c r="K126" s="1668"/>
      <c r="L126" s="1664"/>
    </row>
    <row r="127" spans="1:12" ht="15" customHeight="1" x14ac:dyDescent="0.35">
      <c r="A127" s="445"/>
      <c r="B127" s="524"/>
      <c r="C127" s="524"/>
      <c r="D127" s="1665">
        <v>1</v>
      </c>
      <c r="E127" s="2463" t="s">
        <v>2305</v>
      </c>
      <c r="F127" s="2464"/>
      <c r="G127" s="1669">
        <f>SUM(G129:G134)</f>
        <v>0</v>
      </c>
      <c r="H127" s="1669">
        <f>SUM(H129:H134)</f>
        <v>0</v>
      </c>
      <c r="I127" s="1669">
        <f>SUM(I129:I134)</f>
        <v>0</v>
      </c>
      <c r="J127" s="1670"/>
      <c r="K127" s="1671">
        <f>SUM(K129:K134)</f>
        <v>0</v>
      </c>
      <c r="L127" s="1664"/>
    </row>
    <row r="128" spans="1:12" ht="15" customHeight="1" x14ac:dyDescent="0.35">
      <c r="A128" s="445"/>
      <c r="B128" s="524"/>
      <c r="C128" s="524"/>
      <c r="D128" s="1672"/>
      <c r="E128" s="1666"/>
      <c r="F128" s="1673"/>
      <c r="G128" s="1674"/>
      <c r="H128" s="1674"/>
      <c r="I128" s="1674"/>
      <c r="J128" s="1675"/>
      <c r="K128" s="1676"/>
      <c r="L128" s="1664"/>
    </row>
    <row r="129" spans="1:12" ht="15" customHeight="1" x14ac:dyDescent="0.35">
      <c r="A129" s="445"/>
      <c r="B129" s="524"/>
      <c r="C129" s="524"/>
      <c r="D129" s="1677">
        <v>1.1000000000000001</v>
      </c>
      <c r="E129" s="2437" t="s">
        <v>1570</v>
      </c>
      <c r="F129" s="2465"/>
      <c r="G129" s="1678">
        <f>Form2!N9</f>
        <v>0</v>
      </c>
      <c r="H129" s="1732"/>
      <c r="I129" s="1679">
        <f>G129-H129</f>
        <v>0</v>
      </c>
      <c r="J129" s="1680">
        <v>0</v>
      </c>
      <c r="K129" s="1681">
        <f>I129*(J129/100)</f>
        <v>0</v>
      </c>
      <c r="L129" s="1664"/>
    </row>
    <row r="130" spans="1:12" ht="15" customHeight="1" x14ac:dyDescent="0.35">
      <c r="A130" s="445"/>
      <c r="B130" s="524"/>
      <c r="C130" s="524"/>
      <c r="D130" s="1672">
        <v>1.2</v>
      </c>
      <c r="E130" s="2437" t="s">
        <v>2306</v>
      </c>
      <c r="F130" s="2465"/>
      <c r="G130" s="1731"/>
      <c r="H130" s="1732"/>
      <c r="I130" s="1679">
        <f>G130-H130</f>
        <v>0</v>
      </c>
      <c r="J130" s="1680">
        <v>0</v>
      </c>
      <c r="K130" s="1681">
        <f>I130*(J130/100)</f>
        <v>0</v>
      </c>
      <c r="L130" s="1664"/>
    </row>
    <row r="131" spans="1:12" ht="15" customHeight="1" x14ac:dyDescent="0.35">
      <c r="A131" s="445"/>
      <c r="B131" s="524"/>
      <c r="C131" s="524"/>
      <c r="D131" s="1672">
        <v>1.3</v>
      </c>
      <c r="E131" s="2437" t="s">
        <v>2307</v>
      </c>
      <c r="F131" s="2465"/>
      <c r="G131" s="1731"/>
      <c r="H131" s="1732"/>
      <c r="I131" s="1679">
        <f t="shared" ref="I131:I133" si="0">G131-H131</f>
        <v>0</v>
      </c>
      <c r="J131" s="1680">
        <v>100</v>
      </c>
      <c r="K131" s="1681">
        <f t="shared" ref="K131:K133" si="1">I131*(J131/100)</f>
        <v>0</v>
      </c>
      <c r="L131" s="1664"/>
    </row>
    <row r="132" spans="1:12" ht="15" customHeight="1" x14ac:dyDescent="0.35">
      <c r="A132" s="445"/>
      <c r="B132" s="524"/>
      <c r="C132" s="524"/>
      <c r="D132" s="1672">
        <v>1.4</v>
      </c>
      <c r="E132" s="2437" t="s">
        <v>2308</v>
      </c>
      <c r="F132" s="2465"/>
      <c r="G132" s="1731"/>
      <c r="H132" s="1732"/>
      <c r="I132" s="1679">
        <f t="shared" si="0"/>
        <v>0</v>
      </c>
      <c r="J132" s="1680">
        <v>100</v>
      </c>
      <c r="K132" s="1681">
        <f t="shared" si="1"/>
        <v>0</v>
      </c>
      <c r="L132" s="1664"/>
    </row>
    <row r="133" spans="1:12" ht="15" customHeight="1" x14ac:dyDescent="0.35">
      <c r="A133" s="445"/>
      <c r="B133" s="524"/>
      <c r="C133" s="524"/>
      <c r="D133" s="1672">
        <v>1.5</v>
      </c>
      <c r="E133" s="2437" t="s">
        <v>2309</v>
      </c>
      <c r="F133" s="2465"/>
      <c r="G133" s="1678">
        <f>Form2!N81</f>
        <v>0</v>
      </c>
      <c r="H133" s="1732"/>
      <c r="I133" s="1679">
        <f t="shared" si="0"/>
        <v>0</v>
      </c>
      <c r="J133" s="1680">
        <v>20</v>
      </c>
      <c r="K133" s="1681">
        <f t="shared" si="1"/>
        <v>0</v>
      </c>
      <c r="L133" s="1664"/>
    </row>
    <row r="134" spans="1:12" ht="15" customHeight="1" x14ac:dyDescent="0.35">
      <c r="A134" s="445"/>
      <c r="B134" s="524"/>
      <c r="C134" s="524"/>
      <c r="D134" s="1672">
        <v>1.6</v>
      </c>
      <c r="E134" s="2436" t="s">
        <v>2505</v>
      </c>
      <c r="F134" s="2437"/>
      <c r="G134" s="1731"/>
      <c r="H134" s="1732"/>
      <c r="I134" s="1679">
        <f>G134-H134</f>
        <v>0</v>
      </c>
      <c r="J134" s="1680">
        <v>0</v>
      </c>
      <c r="K134" s="1681">
        <f>I134*(J134/100)</f>
        <v>0</v>
      </c>
      <c r="L134" s="1664"/>
    </row>
    <row r="135" spans="1:12" ht="15" customHeight="1" x14ac:dyDescent="0.35">
      <c r="A135" s="445"/>
      <c r="B135" s="524"/>
      <c r="C135" s="524"/>
      <c r="D135" s="1682"/>
      <c r="E135" s="1683"/>
      <c r="F135" s="1684"/>
      <c r="G135" s="1685"/>
      <c r="H135" s="1685"/>
      <c r="I135" s="1685"/>
      <c r="J135" s="1686"/>
      <c r="K135" s="1687"/>
      <c r="L135" s="1664"/>
    </row>
    <row r="136" spans="1:12" ht="15" customHeight="1" x14ac:dyDescent="0.35">
      <c r="A136" s="445"/>
      <c r="B136" s="524"/>
      <c r="C136" s="524"/>
      <c r="D136" s="1672">
        <v>2</v>
      </c>
      <c r="E136" s="2463" t="s">
        <v>2310</v>
      </c>
      <c r="F136" s="2464"/>
      <c r="G136" s="1858">
        <f>SUM(G138:G139)</f>
        <v>0</v>
      </c>
      <c r="H136" s="1858">
        <f>SUM(H138:H139)</f>
        <v>0</v>
      </c>
      <c r="I136" s="1858">
        <f>SUM(I138:I139)</f>
        <v>0</v>
      </c>
      <c r="J136" s="1680"/>
      <c r="K136" s="1671">
        <f>ROUND(SUM(K138:K145),0)</f>
        <v>0</v>
      </c>
      <c r="L136" s="1664"/>
    </row>
    <row r="137" spans="1:12" ht="15" customHeight="1" x14ac:dyDescent="0.35">
      <c r="A137" s="445"/>
      <c r="B137" s="524"/>
      <c r="C137" s="524"/>
      <c r="D137" s="1682"/>
      <c r="E137" s="1673"/>
      <c r="F137" s="1673"/>
      <c r="G137" s="1688"/>
      <c r="H137" s="1688"/>
      <c r="I137" s="1688"/>
      <c r="J137" s="1680"/>
      <c r="K137" s="1689"/>
      <c r="L137" s="1664"/>
    </row>
    <row r="138" spans="1:12" ht="15" customHeight="1" x14ac:dyDescent="0.35">
      <c r="A138" s="445"/>
      <c r="B138" s="524"/>
      <c r="C138" s="524"/>
      <c r="D138" s="1672">
        <v>2.1</v>
      </c>
      <c r="E138" s="2459" t="s">
        <v>2311</v>
      </c>
      <c r="F138" s="2460"/>
      <c r="G138" s="2066">
        <f>Form2!N12</f>
        <v>0</v>
      </c>
      <c r="H138" s="1732"/>
      <c r="I138" s="2066">
        <f>G138-H138</f>
        <v>0</v>
      </c>
      <c r="J138" s="1680">
        <v>0</v>
      </c>
      <c r="K138" s="1681">
        <f>I138*(J138/100)</f>
        <v>0</v>
      </c>
      <c r="L138" s="1664"/>
    </row>
    <row r="139" spans="1:12" ht="15" customHeight="1" x14ac:dyDescent="0.35">
      <c r="A139" s="445"/>
      <c r="B139" s="524"/>
      <c r="C139" s="524"/>
      <c r="D139" s="1672">
        <v>2.2000000000000002</v>
      </c>
      <c r="E139" s="2459" t="s">
        <v>2312</v>
      </c>
      <c r="F139" s="2460"/>
      <c r="G139" s="2066">
        <f>SUM(G140:G145)</f>
        <v>0</v>
      </c>
      <c r="H139" s="2066">
        <f>SUM(H140:H145)</f>
        <v>0</v>
      </c>
      <c r="I139" s="2066">
        <f>G139-H139</f>
        <v>0</v>
      </c>
      <c r="J139" s="1680"/>
      <c r="K139" s="1681"/>
      <c r="L139" s="1664"/>
    </row>
    <row r="140" spans="1:12" ht="15" customHeight="1" x14ac:dyDescent="0.35">
      <c r="A140" s="445"/>
      <c r="B140" s="524"/>
      <c r="C140" s="524"/>
      <c r="D140" s="1697" t="s">
        <v>2506</v>
      </c>
      <c r="E140" s="2453" t="s">
        <v>2313</v>
      </c>
      <c r="F140" s="1691" t="s">
        <v>2314</v>
      </c>
      <c r="G140" s="1732"/>
      <c r="H140" s="1732"/>
      <c r="I140" s="2066">
        <f>G140-H140</f>
        <v>0</v>
      </c>
      <c r="J140" s="1680">
        <v>0</v>
      </c>
      <c r="K140" s="1681">
        <f t="shared" ref="K140:K144" si="2">I140*(J140/100)</f>
        <v>0</v>
      </c>
      <c r="L140" s="1664"/>
    </row>
    <row r="141" spans="1:12" ht="15" customHeight="1" x14ac:dyDescent="0.35">
      <c r="A141" s="445"/>
      <c r="B141" s="524"/>
      <c r="C141" s="524"/>
      <c r="D141" s="1697" t="s">
        <v>2507</v>
      </c>
      <c r="E141" s="2453"/>
      <c r="F141" s="1691" t="s">
        <v>2315</v>
      </c>
      <c r="G141" s="1732"/>
      <c r="H141" s="1732"/>
      <c r="I141" s="2066">
        <f t="shared" ref="I141:I144" si="3">G141-H141</f>
        <v>0</v>
      </c>
      <c r="J141" s="1680">
        <v>20</v>
      </c>
      <c r="K141" s="1681">
        <f t="shared" si="2"/>
        <v>0</v>
      </c>
      <c r="L141" s="1664"/>
    </row>
    <row r="142" spans="1:12" ht="15" customHeight="1" x14ac:dyDescent="0.35">
      <c r="A142" s="445"/>
      <c r="B142" s="524"/>
      <c r="C142" s="524"/>
      <c r="D142" s="1697" t="s">
        <v>2508</v>
      </c>
      <c r="E142" s="2453"/>
      <c r="F142" s="1691" t="s">
        <v>2316</v>
      </c>
      <c r="G142" s="1732"/>
      <c r="H142" s="1732"/>
      <c r="I142" s="2066">
        <f t="shared" si="3"/>
        <v>0</v>
      </c>
      <c r="J142" s="1680">
        <v>50</v>
      </c>
      <c r="K142" s="1681">
        <f t="shared" si="2"/>
        <v>0</v>
      </c>
      <c r="L142" s="1664"/>
    </row>
    <row r="143" spans="1:12" ht="15" customHeight="1" x14ac:dyDescent="0.35">
      <c r="A143" s="445"/>
      <c r="B143" s="524"/>
      <c r="C143" s="524"/>
      <c r="D143" s="1697" t="s">
        <v>2509</v>
      </c>
      <c r="E143" s="2453"/>
      <c r="F143" s="1691" t="s">
        <v>1571</v>
      </c>
      <c r="G143" s="1732"/>
      <c r="H143" s="1732"/>
      <c r="I143" s="2066">
        <f t="shared" si="3"/>
        <v>0</v>
      </c>
      <c r="J143" s="1680">
        <v>100</v>
      </c>
      <c r="K143" s="1681">
        <f t="shared" si="2"/>
        <v>0</v>
      </c>
      <c r="L143" s="1664"/>
    </row>
    <row r="144" spans="1:12" ht="15" customHeight="1" x14ac:dyDescent="0.35">
      <c r="A144" s="445"/>
      <c r="B144" s="524"/>
      <c r="C144" s="524"/>
      <c r="D144" s="1697" t="s">
        <v>2510</v>
      </c>
      <c r="E144" s="2453"/>
      <c r="F144" s="1691" t="s">
        <v>1572</v>
      </c>
      <c r="G144" s="1732"/>
      <c r="H144" s="1732"/>
      <c r="I144" s="2066">
        <f t="shared" si="3"/>
        <v>0</v>
      </c>
      <c r="J144" s="1680">
        <v>150</v>
      </c>
      <c r="K144" s="1681">
        <f t="shared" si="2"/>
        <v>0</v>
      </c>
      <c r="L144" s="1664"/>
    </row>
    <row r="145" spans="1:12" ht="15" customHeight="1" x14ac:dyDescent="0.35">
      <c r="A145" s="445"/>
      <c r="B145" s="524"/>
      <c r="C145" s="524"/>
      <c r="D145" s="1697" t="s">
        <v>2511</v>
      </c>
      <c r="E145" s="2454"/>
      <c r="F145" s="1691" t="s">
        <v>1573</v>
      </c>
      <c r="G145" s="1732"/>
      <c r="H145" s="1732"/>
      <c r="I145" s="2066">
        <f>G145-H145</f>
        <v>0</v>
      </c>
      <c r="J145" s="1680">
        <v>100</v>
      </c>
      <c r="K145" s="1681">
        <f>I145*(J145/100)</f>
        <v>0</v>
      </c>
      <c r="L145" s="1664"/>
    </row>
    <row r="146" spans="1:12" ht="15" customHeight="1" x14ac:dyDescent="0.35">
      <c r="A146" s="445"/>
      <c r="B146" s="524"/>
      <c r="C146" s="524"/>
      <c r="D146" s="1682"/>
      <c r="E146" s="1673"/>
      <c r="F146" s="1673"/>
      <c r="G146" s="2067"/>
      <c r="H146" s="2067"/>
      <c r="I146" s="2067"/>
      <c r="J146" s="1680"/>
      <c r="K146" s="1692"/>
      <c r="L146" s="1664"/>
    </row>
    <row r="147" spans="1:12" ht="15" customHeight="1" x14ac:dyDescent="0.35">
      <c r="A147" s="445"/>
      <c r="B147" s="524"/>
      <c r="C147" s="524"/>
      <c r="D147" s="1672">
        <v>3</v>
      </c>
      <c r="E147" s="2463" t="s">
        <v>2317</v>
      </c>
      <c r="F147" s="2464"/>
      <c r="G147" s="1858">
        <f>SUM(G149:G151)</f>
        <v>0</v>
      </c>
      <c r="H147" s="1858">
        <f>SUM(H149:H151)</f>
        <v>0</v>
      </c>
      <c r="I147" s="1858">
        <f>G147-H147</f>
        <v>0</v>
      </c>
      <c r="J147" s="1680"/>
      <c r="K147" s="1717">
        <f>ROUND(SUM(K149:K151),0)</f>
        <v>0</v>
      </c>
      <c r="L147" s="1664"/>
    </row>
    <row r="148" spans="1:12" ht="15" customHeight="1" x14ac:dyDescent="0.35">
      <c r="A148" s="445"/>
      <c r="B148" s="524"/>
      <c r="C148" s="524"/>
      <c r="D148" s="1682"/>
      <c r="E148" s="1694"/>
      <c r="F148" s="1694"/>
      <c r="G148" s="2067"/>
      <c r="H148" s="2067"/>
      <c r="I148" s="2067"/>
      <c r="J148" s="1680"/>
      <c r="K148" s="1692"/>
      <c r="L148" s="1664"/>
    </row>
    <row r="149" spans="1:12" ht="15" customHeight="1" x14ac:dyDescent="0.35">
      <c r="A149" s="445"/>
      <c r="B149" s="524"/>
      <c r="C149" s="524"/>
      <c r="D149" s="1672">
        <v>3.1</v>
      </c>
      <c r="E149" s="2538" t="s">
        <v>2490</v>
      </c>
      <c r="F149" s="2539"/>
      <c r="G149" s="1732"/>
      <c r="H149" s="1732"/>
      <c r="I149" s="2066">
        <f t="shared" ref="I149:I157" si="4">G149-H149</f>
        <v>0</v>
      </c>
      <c r="J149" s="1963">
        <v>0</v>
      </c>
      <c r="K149" s="1681">
        <f>I149*(J149/100)</f>
        <v>0</v>
      </c>
      <c r="L149" s="1664"/>
    </row>
    <row r="150" spans="1:12" ht="15" customHeight="1" x14ac:dyDescent="0.35">
      <c r="A150" s="445"/>
      <c r="B150" s="524"/>
      <c r="C150" s="524"/>
      <c r="D150" s="1672">
        <v>3.2</v>
      </c>
      <c r="E150" s="2540" t="s">
        <v>2318</v>
      </c>
      <c r="F150" s="2541"/>
      <c r="G150" s="2068"/>
      <c r="H150" s="2068"/>
      <c r="I150" s="2066">
        <f t="shared" si="4"/>
        <v>0</v>
      </c>
      <c r="J150" s="1963">
        <v>0</v>
      </c>
      <c r="K150" s="1681">
        <f>I151*(J150/100)</f>
        <v>0</v>
      </c>
      <c r="L150" s="1664"/>
    </row>
    <row r="151" spans="1:12" ht="15" customHeight="1" x14ac:dyDescent="0.35">
      <c r="A151" s="445"/>
      <c r="B151" s="524"/>
      <c r="C151" s="524"/>
      <c r="D151" s="1672">
        <v>3.3</v>
      </c>
      <c r="E151" s="2462" t="s">
        <v>2485</v>
      </c>
      <c r="F151" s="2433"/>
      <c r="G151" s="2066">
        <f>SUM(G152:G157)</f>
        <v>0</v>
      </c>
      <c r="H151" s="2066">
        <f>SUM(H152:H157)</f>
        <v>0</v>
      </c>
      <c r="I151" s="2066">
        <f t="shared" si="4"/>
        <v>0</v>
      </c>
      <c r="J151" s="1680"/>
      <c r="K151" s="1856">
        <f>SUM(K152:K157)</f>
        <v>0</v>
      </c>
      <c r="L151" s="1664"/>
    </row>
    <row r="152" spans="1:12" ht="15" customHeight="1" x14ac:dyDescent="0.35">
      <c r="A152" s="445"/>
      <c r="B152" s="524"/>
      <c r="C152" s="524"/>
      <c r="D152" s="1697" t="s">
        <v>2479</v>
      </c>
      <c r="E152" s="2453" t="s">
        <v>2313</v>
      </c>
      <c r="F152" s="1691" t="s">
        <v>2314</v>
      </c>
      <c r="G152" s="1732"/>
      <c r="H152" s="1732"/>
      <c r="I152" s="2066">
        <f t="shared" si="4"/>
        <v>0</v>
      </c>
      <c r="J152" s="1680">
        <v>0</v>
      </c>
      <c r="K152" s="1681">
        <f t="shared" ref="K152:K157" si="5">I152*(J152/100)</f>
        <v>0</v>
      </c>
      <c r="L152" s="1664"/>
    </row>
    <row r="153" spans="1:12" ht="15" customHeight="1" x14ac:dyDescent="0.35">
      <c r="A153" s="445"/>
      <c r="B153" s="524"/>
      <c r="C153" s="524"/>
      <c r="D153" s="1697" t="s">
        <v>2480</v>
      </c>
      <c r="E153" s="2453"/>
      <c r="F153" s="1691" t="s">
        <v>2315</v>
      </c>
      <c r="G153" s="1732"/>
      <c r="H153" s="1732"/>
      <c r="I153" s="2066">
        <f t="shared" si="4"/>
        <v>0</v>
      </c>
      <c r="J153" s="1680">
        <v>20</v>
      </c>
      <c r="K153" s="1681">
        <f t="shared" si="5"/>
        <v>0</v>
      </c>
      <c r="L153" s="1664"/>
    </row>
    <row r="154" spans="1:12" ht="15" customHeight="1" x14ac:dyDescent="0.35">
      <c r="A154" s="445"/>
      <c r="B154" s="524"/>
      <c r="C154" s="524"/>
      <c r="D154" s="1697" t="s">
        <v>2481</v>
      </c>
      <c r="E154" s="2453"/>
      <c r="F154" s="1691" t="s">
        <v>2316</v>
      </c>
      <c r="G154" s="1732"/>
      <c r="H154" s="1732"/>
      <c r="I154" s="2066">
        <f t="shared" si="4"/>
        <v>0</v>
      </c>
      <c r="J154" s="1680">
        <v>50</v>
      </c>
      <c r="K154" s="1681">
        <f t="shared" si="5"/>
        <v>0</v>
      </c>
      <c r="L154" s="1664"/>
    </row>
    <row r="155" spans="1:12" ht="15" customHeight="1" x14ac:dyDescent="0.35">
      <c r="A155" s="445"/>
      <c r="B155" s="524"/>
      <c r="C155" s="524"/>
      <c r="D155" s="1697" t="s">
        <v>2482</v>
      </c>
      <c r="E155" s="2453"/>
      <c r="F155" s="1691" t="s">
        <v>1571</v>
      </c>
      <c r="G155" s="1732"/>
      <c r="H155" s="1732"/>
      <c r="I155" s="2066">
        <f t="shared" si="4"/>
        <v>0</v>
      </c>
      <c r="J155" s="1680">
        <v>100</v>
      </c>
      <c r="K155" s="1681">
        <f t="shared" si="5"/>
        <v>0</v>
      </c>
      <c r="L155" s="1664"/>
    </row>
    <row r="156" spans="1:12" ht="15" customHeight="1" x14ac:dyDescent="0.35">
      <c r="A156" s="445"/>
      <c r="B156" s="524"/>
      <c r="C156" s="524"/>
      <c r="D156" s="1697" t="s">
        <v>2483</v>
      </c>
      <c r="E156" s="2453"/>
      <c r="F156" s="1691" t="s">
        <v>1572</v>
      </c>
      <c r="G156" s="1732"/>
      <c r="H156" s="1732"/>
      <c r="I156" s="2066">
        <f t="shared" si="4"/>
        <v>0</v>
      </c>
      <c r="J156" s="1680">
        <v>150</v>
      </c>
      <c r="K156" s="1681">
        <f t="shared" si="5"/>
        <v>0</v>
      </c>
      <c r="L156" s="1664"/>
    </row>
    <row r="157" spans="1:12" ht="15" customHeight="1" x14ac:dyDescent="0.35">
      <c r="A157" s="445"/>
      <c r="B157" s="524"/>
      <c r="C157" s="524"/>
      <c r="D157" s="1697" t="s">
        <v>2484</v>
      </c>
      <c r="E157" s="2454"/>
      <c r="F157" s="1691" t="s">
        <v>1573</v>
      </c>
      <c r="G157" s="1732"/>
      <c r="H157" s="1732"/>
      <c r="I157" s="2066">
        <f t="shared" si="4"/>
        <v>0</v>
      </c>
      <c r="J157" s="1680">
        <v>100</v>
      </c>
      <c r="K157" s="1681">
        <f t="shared" si="5"/>
        <v>0</v>
      </c>
      <c r="L157" s="1664"/>
    </row>
    <row r="158" spans="1:12" ht="15" customHeight="1" x14ac:dyDescent="0.35">
      <c r="A158" s="445"/>
      <c r="B158" s="524"/>
      <c r="C158" s="524"/>
      <c r="D158" s="1682"/>
      <c r="E158" s="1695"/>
      <c r="F158" s="1673"/>
      <c r="G158" s="2067"/>
      <c r="H158" s="2067"/>
      <c r="I158" s="2067"/>
      <c r="J158" s="1680"/>
      <c r="K158" s="1692"/>
      <c r="L158" s="1664"/>
    </row>
    <row r="159" spans="1:12" ht="15" customHeight="1" x14ac:dyDescent="0.35">
      <c r="A159" s="445"/>
      <c r="B159" s="524"/>
      <c r="C159" s="524"/>
      <c r="D159" s="1672">
        <v>4</v>
      </c>
      <c r="E159" s="2463" t="s">
        <v>2319</v>
      </c>
      <c r="F159" s="2464"/>
      <c r="G159" s="1858">
        <f>SUM(G161,G170,G181)</f>
        <v>0</v>
      </c>
      <c r="H159" s="1858">
        <f>SUM(H161,H170,H181)</f>
        <v>0</v>
      </c>
      <c r="I159" s="1858">
        <f>SUM(I161,I170,I181)</f>
        <v>0</v>
      </c>
      <c r="J159" s="1680"/>
      <c r="K159" s="1717">
        <f>SUM(K162:K168,K171:K176,K182:K186)</f>
        <v>0</v>
      </c>
      <c r="L159" s="1664"/>
    </row>
    <row r="160" spans="1:12" ht="15" customHeight="1" x14ac:dyDescent="0.35">
      <c r="A160" s="445"/>
      <c r="B160" s="524"/>
      <c r="C160" s="524"/>
      <c r="D160" s="1682"/>
      <c r="E160" s="1696"/>
      <c r="F160" s="1696"/>
      <c r="G160" s="2067"/>
      <c r="H160" s="2067"/>
      <c r="I160" s="2067"/>
      <c r="J160" s="1680"/>
      <c r="K160" s="1692"/>
      <c r="L160" s="1664"/>
    </row>
    <row r="161" spans="1:12" ht="15" customHeight="1" x14ac:dyDescent="0.35">
      <c r="A161" s="445"/>
      <c r="B161" s="524"/>
      <c r="C161" s="524"/>
      <c r="D161" s="1672">
        <v>4.0999999999999996</v>
      </c>
      <c r="E161" s="2460" t="s">
        <v>2320</v>
      </c>
      <c r="F161" s="2461"/>
      <c r="G161" s="2069">
        <f>SUM(G162:G168)</f>
        <v>0</v>
      </c>
      <c r="H161" s="2069">
        <f>SUM(H162:H168)</f>
        <v>0</v>
      </c>
      <c r="I161" s="2069">
        <f>G161-H161</f>
        <v>0</v>
      </c>
      <c r="J161" s="1680"/>
      <c r="K161" s="1681"/>
      <c r="L161" s="1664"/>
    </row>
    <row r="162" spans="1:12" ht="15" customHeight="1" x14ac:dyDescent="0.35">
      <c r="A162" s="445"/>
      <c r="B162" s="524"/>
      <c r="C162" s="524"/>
      <c r="D162" s="2098" t="s">
        <v>2762</v>
      </c>
      <c r="E162" s="2085" t="s">
        <v>2815</v>
      </c>
      <c r="F162" s="2085"/>
      <c r="G162" s="2099"/>
      <c r="H162" s="2099"/>
      <c r="I162" s="2077">
        <f t="shared" ref="I162:I168" si="6">G162-H162</f>
        <v>0</v>
      </c>
      <c r="J162" s="1880">
        <v>0</v>
      </c>
      <c r="K162" s="1856">
        <f t="shared" ref="K162:K168" si="7">I162*(J162/100)</f>
        <v>0</v>
      </c>
      <c r="L162" s="1664"/>
    </row>
    <row r="163" spans="1:12" ht="15" customHeight="1" x14ac:dyDescent="0.35">
      <c r="A163" s="445"/>
      <c r="B163" s="524"/>
      <c r="C163" s="524"/>
      <c r="D163" s="2098" t="s">
        <v>2761</v>
      </c>
      <c r="E163" s="2544" t="s">
        <v>2323</v>
      </c>
      <c r="F163" s="2100" t="s">
        <v>2314</v>
      </c>
      <c r="G163" s="2076"/>
      <c r="H163" s="2076"/>
      <c r="I163" s="2077">
        <f t="shared" si="6"/>
        <v>0</v>
      </c>
      <c r="J163" s="1880">
        <v>0</v>
      </c>
      <c r="K163" s="1856">
        <f t="shared" si="7"/>
        <v>0</v>
      </c>
      <c r="L163" s="1664"/>
    </row>
    <row r="164" spans="1:12" ht="15" customHeight="1" x14ac:dyDescent="0.35">
      <c r="A164" s="445"/>
      <c r="B164" s="524"/>
      <c r="C164" s="524"/>
      <c r="D164" s="2098" t="s">
        <v>2760</v>
      </c>
      <c r="E164" s="2544"/>
      <c r="F164" s="2100" t="s">
        <v>2315</v>
      </c>
      <c r="G164" s="2076"/>
      <c r="H164" s="2076"/>
      <c r="I164" s="2077">
        <f t="shared" si="6"/>
        <v>0</v>
      </c>
      <c r="J164" s="1880">
        <v>20</v>
      </c>
      <c r="K164" s="1856">
        <f t="shared" si="7"/>
        <v>0</v>
      </c>
      <c r="L164" s="1664"/>
    </row>
    <row r="165" spans="1:12" ht="15" customHeight="1" x14ac:dyDescent="0.35">
      <c r="A165" s="445"/>
      <c r="B165" s="524"/>
      <c r="C165" s="524"/>
      <c r="D165" s="2098" t="s">
        <v>2759</v>
      </c>
      <c r="E165" s="2544"/>
      <c r="F165" s="2100" t="s">
        <v>2316</v>
      </c>
      <c r="G165" s="2076"/>
      <c r="H165" s="2076"/>
      <c r="I165" s="2077">
        <f t="shared" si="6"/>
        <v>0</v>
      </c>
      <c r="J165" s="1880">
        <v>50</v>
      </c>
      <c r="K165" s="1856">
        <f t="shared" si="7"/>
        <v>0</v>
      </c>
      <c r="L165" s="1664"/>
    </row>
    <row r="166" spans="1:12" ht="15" customHeight="1" x14ac:dyDescent="0.35">
      <c r="A166" s="445"/>
      <c r="B166" s="524"/>
      <c r="C166" s="524"/>
      <c r="D166" s="2098" t="s">
        <v>2758</v>
      </c>
      <c r="E166" s="2544"/>
      <c r="F166" s="2100" t="s">
        <v>1571</v>
      </c>
      <c r="G166" s="2076"/>
      <c r="H166" s="2076"/>
      <c r="I166" s="2077">
        <f t="shared" si="6"/>
        <v>0</v>
      </c>
      <c r="J166" s="1880">
        <v>100</v>
      </c>
      <c r="K166" s="1856">
        <f t="shared" si="7"/>
        <v>0</v>
      </c>
      <c r="L166" s="1664"/>
    </row>
    <row r="167" spans="1:12" ht="15" customHeight="1" x14ac:dyDescent="0.35">
      <c r="A167" s="445"/>
      <c r="B167" s="524"/>
      <c r="C167" s="524"/>
      <c r="D167" s="2098" t="s">
        <v>2757</v>
      </c>
      <c r="E167" s="2544"/>
      <c r="F167" s="2100" t="s">
        <v>1572</v>
      </c>
      <c r="G167" s="2076"/>
      <c r="H167" s="2076"/>
      <c r="I167" s="2077">
        <f t="shared" si="6"/>
        <v>0</v>
      </c>
      <c r="J167" s="1880">
        <v>150</v>
      </c>
      <c r="K167" s="1856">
        <f t="shared" si="7"/>
        <v>0</v>
      </c>
      <c r="L167" s="1664"/>
    </row>
    <row r="168" spans="1:12" ht="15" customHeight="1" x14ac:dyDescent="0.35">
      <c r="A168" s="445"/>
      <c r="B168" s="524"/>
      <c r="C168" s="524"/>
      <c r="D168" s="2098" t="s">
        <v>2816</v>
      </c>
      <c r="E168" s="2544"/>
      <c r="F168" s="1988" t="s">
        <v>1573</v>
      </c>
      <c r="G168" s="2076"/>
      <c r="H168" s="2076"/>
      <c r="I168" s="2101">
        <f t="shared" si="6"/>
        <v>0</v>
      </c>
      <c r="J168" s="2102">
        <v>100</v>
      </c>
      <c r="K168" s="1856">
        <f t="shared" si="7"/>
        <v>0</v>
      </c>
      <c r="L168" s="1664"/>
    </row>
    <row r="169" spans="1:12" ht="15" customHeight="1" x14ac:dyDescent="0.35">
      <c r="A169" s="445"/>
      <c r="B169" s="524"/>
      <c r="C169" s="524"/>
      <c r="D169" s="1672"/>
      <c r="E169" s="1947"/>
      <c r="F169" s="1948"/>
      <c r="G169" s="2070"/>
      <c r="H169" s="2070"/>
      <c r="I169" s="2066"/>
      <c r="J169" s="1680"/>
      <c r="K169" s="1681"/>
      <c r="L169" s="1664"/>
    </row>
    <row r="170" spans="1:12" ht="15" customHeight="1" x14ac:dyDescent="0.35">
      <c r="A170" s="445"/>
      <c r="B170" s="524"/>
      <c r="C170" s="524"/>
      <c r="D170" s="1672">
        <v>4.2</v>
      </c>
      <c r="E170" s="2460" t="s">
        <v>2776</v>
      </c>
      <c r="F170" s="2461"/>
      <c r="G170" s="2069">
        <f>SUM(G171:G176)</f>
        <v>0</v>
      </c>
      <c r="H170" s="2069">
        <f>SUM(H171:H176)</f>
        <v>0</v>
      </c>
      <c r="I170" s="2069">
        <f>G170-H170</f>
        <v>0</v>
      </c>
      <c r="J170" s="1680"/>
      <c r="K170" s="1671"/>
      <c r="L170" s="1664"/>
    </row>
    <row r="171" spans="1:12" ht="15" customHeight="1" x14ac:dyDescent="0.35">
      <c r="A171" s="445"/>
      <c r="B171" s="524"/>
      <c r="C171" s="524"/>
      <c r="D171" s="2098" t="s">
        <v>2322</v>
      </c>
      <c r="E171" s="2535" t="s">
        <v>2323</v>
      </c>
      <c r="F171" s="2100" t="s">
        <v>2314</v>
      </c>
      <c r="G171" s="2076"/>
      <c r="H171" s="2076"/>
      <c r="I171" s="2077">
        <f t="shared" ref="I171:I179" si="8">G171-H171</f>
        <v>0</v>
      </c>
      <c r="J171" s="1880">
        <v>20</v>
      </c>
      <c r="K171" s="1856">
        <f t="shared" ref="K171:K175" si="9">I171*(J171/100)</f>
        <v>0</v>
      </c>
      <c r="L171" s="1664"/>
    </row>
    <row r="172" spans="1:12" ht="15" customHeight="1" x14ac:dyDescent="0.35">
      <c r="A172" s="445"/>
      <c r="B172" s="524"/>
      <c r="C172" s="524"/>
      <c r="D172" s="2098" t="s">
        <v>2324</v>
      </c>
      <c r="E172" s="2536"/>
      <c r="F172" s="2100" t="s">
        <v>2315</v>
      </c>
      <c r="G172" s="2076"/>
      <c r="H172" s="2076"/>
      <c r="I172" s="2077">
        <f t="shared" si="8"/>
        <v>0</v>
      </c>
      <c r="J172" s="1880">
        <v>30</v>
      </c>
      <c r="K172" s="1856">
        <f t="shared" si="9"/>
        <v>0</v>
      </c>
      <c r="L172" s="1664"/>
    </row>
    <row r="173" spans="1:12" ht="15" customHeight="1" x14ac:dyDescent="0.35">
      <c r="A173" s="445"/>
      <c r="B173" s="524"/>
      <c r="C173" s="524"/>
      <c r="D173" s="2098" t="s">
        <v>2325</v>
      </c>
      <c r="E173" s="2536"/>
      <c r="F173" s="2100" t="s">
        <v>2316</v>
      </c>
      <c r="G173" s="2076"/>
      <c r="H173" s="2076"/>
      <c r="I173" s="2077">
        <f t="shared" si="8"/>
        <v>0</v>
      </c>
      <c r="J173" s="1880">
        <v>50</v>
      </c>
      <c r="K173" s="1856">
        <f t="shared" si="9"/>
        <v>0</v>
      </c>
      <c r="L173" s="1664"/>
    </row>
    <row r="174" spans="1:12" ht="15" customHeight="1" x14ac:dyDescent="0.35">
      <c r="A174" s="445"/>
      <c r="B174" s="524"/>
      <c r="C174" s="524"/>
      <c r="D174" s="2098" t="s">
        <v>2326</v>
      </c>
      <c r="E174" s="2536"/>
      <c r="F174" s="2100" t="s">
        <v>1571</v>
      </c>
      <c r="G174" s="2076"/>
      <c r="H174" s="2076"/>
      <c r="I174" s="2077">
        <f t="shared" si="8"/>
        <v>0</v>
      </c>
      <c r="J174" s="1880">
        <v>100</v>
      </c>
      <c r="K174" s="1856">
        <f t="shared" si="9"/>
        <v>0</v>
      </c>
      <c r="L174" s="1664"/>
    </row>
    <row r="175" spans="1:12" ht="15" customHeight="1" x14ac:dyDescent="0.35">
      <c r="A175" s="445"/>
      <c r="B175" s="524"/>
      <c r="C175" s="524"/>
      <c r="D175" s="2098" t="s">
        <v>2327</v>
      </c>
      <c r="E175" s="2536"/>
      <c r="F175" s="2100" t="s">
        <v>1572</v>
      </c>
      <c r="G175" s="2076"/>
      <c r="H175" s="2076"/>
      <c r="I175" s="2077">
        <f t="shared" si="8"/>
        <v>0</v>
      </c>
      <c r="J175" s="1880">
        <v>150</v>
      </c>
      <c r="K175" s="1856">
        <f t="shared" si="9"/>
        <v>0</v>
      </c>
      <c r="L175" s="1664"/>
    </row>
    <row r="176" spans="1:12" ht="15" customHeight="1" x14ac:dyDescent="0.35">
      <c r="A176" s="445"/>
      <c r="B176" s="524"/>
      <c r="C176" s="524"/>
      <c r="D176" s="2098" t="s">
        <v>2328</v>
      </c>
      <c r="E176" s="2536"/>
      <c r="F176" s="1988" t="s">
        <v>1573</v>
      </c>
      <c r="G176" s="2190">
        <f>SUM(G177:G179)</f>
        <v>0</v>
      </c>
      <c r="H176" s="2190">
        <f>SUM(H177:H179)</f>
        <v>0</v>
      </c>
      <c r="I176" s="2103"/>
      <c r="J176" s="2102"/>
      <c r="K176" s="1856">
        <f>SUM(K177:K179)</f>
        <v>0</v>
      </c>
      <c r="L176" s="1664"/>
    </row>
    <row r="177" spans="1:12" ht="15" customHeight="1" x14ac:dyDescent="0.35">
      <c r="A177" s="445"/>
      <c r="B177" s="524"/>
      <c r="C177" s="524"/>
      <c r="D177" s="2098" t="s">
        <v>2773</v>
      </c>
      <c r="E177" s="2536"/>
      <c r="F177" s="2100" t="s">
        <v>2745</v>
      </c>
      <c r="G177" s="2076"/>
      <c r="H177" s="2076"/>
      <c r="I177" s="2077">
        <f t="shared" si="8"/>
        <v>0</v>
      </c>
      <c r="J177" s="1880">
        <v>40</v>
      </c>
      <c r="K177" s="1856">
        <f>I177*(J177/100)</f>
        <v>0</v>
      </c>
      <c r="L177" s="1664"/>
    </row>
    <row r="178" spans="1:12" ht="15" customHeight="1" x14ac:dyDescent="0.35">
      <c r="A178" s="445"/>
      <c r="B178" s="524"/>
      <c r="C178" s="524"/>
      <c r="D178" s="2098" t="s">
        <v>2774</v>
      </c>
      <c r="E178" s="2536"/>
      <c r="F178" s="2100" t="s">
        <v>2743</v>
      </c>
      <c r="G178" s="2076"/>
      <c r="H178" s="2076"/>
      <c r="I178" s="2077">
        <f t="shared" si="8"/>
        <v>0</v>
      </c>
      <c r="J178" s="1880">
        <v>75</v>
      </c>
      <c r="K178" s="1856">
        <f>I178*(J178/100)</f>
        <v>0</v>
      </c>
      <c r="L178" s="1664"/>
    </row>
    <row r="179" spans="1:12" ht="15" customHeight="1" x14ac:dyDescent="0.35">
      <c r="A179" s="445"/>
      <c r="B179" s="524"/>
      <c r="C179" s="524"/>
      <c r="D179" s="2098" t="s">
        <v>2775</v>
      </c>
      <c r="E179" s="2537"/>
      <c r="F179" s="2100" t="s">
        <v>2741</v>
      </c>
      <c r="G179" s="2076"/>
      <c r="H179" s="2076"/>
      <c r="I179" s="2077">
        <f t="shared" si="8"/>
        <v>0</v>
      </c>
      <c r="J179" s="1880">
        <v>100</v>
      </c>
      <c r="K179" s="1856">
        <f>I179*(J179/100)</f>
        <v>0</v>
      </c>
      <c r="L179" s="1664"/>
    </row>
    <row r="180" spans="1:12" ht="15" customHeight="1" x14ac:dyDescent="0.35">
      <c r="A180" s="445"/>
      <c r="B180" s="524"/>
      <c r="C180" s="524"/>
      <c r="D180" s="1962"/>
      <c r="E180" s="1957"/>
      <c r="F180" s="1684"/>
      <c r="G180" s="1731"/>
      <c r="H180" s="1731"/>
      <c r="I180" s="1678"/>
      <c r="J180" s="1961"/>
      <c r="K180" s="1960"/>
      <c r="L180" s="1664"/>
    </row>
    <row r="181" spans="1:12" ht="15" customHeight="1" x14ac:dyDescent="0.35">
      <c r="A181" s="445"/>
      <c r="B181" s="524"/>
      <c r="C181" s="524"/>
      <c r="D181" s="1672">
        <v>4.3</v>
      </c>
      <c r="E181" s="2545" t="s">
        <v>2329</v>
      </c>
      <c r="F181" s="2460"/>
      <c r="G181" s="2069">
        <f>SUM(G182:G186)</f>
        <v>0</v>
      </c>
      <c r="H181" s="2069">
        <f>SUM(H182:H186)</f>
        <v>0</v>
      </c>
      <c r="I181" s="2069">
        <f t="shared" ref="I181:I186" si="10">G181-H181</f>
        <v>0</v>
      </c>
      <c r="J181" s="1959"/>
      <c r="K181" s="1681"/>
      <c r="L181" s="1664"/>
    </row>
    <row r="182" spans="1:12" ht="15" customHeight="1" x14ac:dyDescent="0.35">
      <c r="A182" s="445"/>
      <c r="B182" s="524"/>
      <c r="C182" s="524"/>
      <c r="D182" s="2098" t="s">
        <v>2756</v>
      </c>
      <c r="E182" s="2544" t="s">
        <v>2323</v>
      </c>
      <c r="F182" s="2100" t="s">
        <v>2314</v>
      </c>
      <c r="G182" s="2104"/>
      <c r="H182" s="2104"/>
      <c r="I182" s="2105">
        <f t="shared" si="10"/>
        <v>0</v>
      </c>
      <c r="J182" s="1880">
        <v>20</v>
      </c>
      <c r="K182" s="1681">
        <f>I182*(J182/100)</f>
        <v>0</v>
      </c>
      <c r="L182" s="1664"/>
    </row>
    <row r="183" spans="1:12" ht="15" customHeight="1" x14ac:dyDescent="0.35">
      <c r="A183" s="445"/>
      <c r="B183" s="524"/>
      <c r="C183" s="524"/>
      <c r="D183" s="2098" t="s">
        <v>2755</v>
      </c>
      <c r="E183" s="2544"/>
      <c r="F183" s="2100" t="s">
        <v>2315</v>
      </c>
      <c r="G183" s="2104"/>
      <c r="H183" s="2104"/>
      <c r="I183" s="2105">
        <f t="shared" si="10"/>
        <v>0</v>
      </c>
      <c r="J183" s="1880">
        <v>50</v>
      </c>
      <c r="K183" s="1681">
        <f>I183*(J183/100)</f>
        <v>0</v>
      </c>
      <c r="L183" s="1664"/>
    </row>
    <row r="184" spans="1:12" ht="15" customHeight="1" x14ac:dyDescent="0.35">
      <c r="A184" s="445"/>
      <c r="B184" s="524"/>
      <c r="C184" s="524"/>
      <c r="D184" s="2098" t="s">
        <v>2754</v>
      </c>
      <c r="E184" s="2544"/>
      <c r="F184" s="2100" t="s">
        <v>2736</v>
      </c>
      <c r="G184" s="2104"/>
      <c r="H184" s="2104"/>
      <c r="I184" s="2105">
        <f t="shared" si="10"/>
        <v>0</v>
      </c>
      <c r="J184" s="1880">
        <v>100</v>
      </c>
      <c r="K184" s="1681">
        <f>I184*(J184/100)</f>
        <v>0</v>
      </c>
      <c r="L184" s="1664"/>
    </row>
    <row r="185" spans="1:12" ht="15" customHeight="1" x14ac:dyDescent="0.35">
      <c r="A185" s="445"/>
      <c r="B185" s="524"/>
      <c r="C185" s="524"/>
      <c r="D185" s="2098" t="s">
        <v>2753</v>
      </c>
      <c r="E185" s="2544"/>
      <c r="F185" s="2100" t="s">
        <v>2365</v>
      </c>
      <c r="G185" s="2104"/>
      <c r="H185" s="2104"/>
      <c r="I185" s="2105">
        <f t="shared" si="10"/>
        <v>0</v>
      </c>
      <c r="J185" s="1880">
        <v>150</v>
      </c>
      <c r="K185" s="1681">
        <f>I185*(J185/100)</f>
        <v>0</v>
      </c>
      <c r="L185" s="1664"/>
    </row>
    <row r="186" spans="1:12" ht="15" customHeight="1" x14ac:dyDescent="0.35">
      <c r="A186" s="445"/>
      <c r="B186" s="524"/>
      <c r="C186" s="524"/>
      <c r="D186" s="2098" t="s">
        <v>2752</v>
      </c>
      <c r="E186" s="2544"/>
      <c r="F186" s="1988" t="s">
        <v>1573</v>
      </c>
      <c r="G186" s="2104"/>
      <c r="H186" s="2104"/>
      <c r="I186" s="2105">
        <f t="shared" si="10"/>
        <v>0</v>
      </c>
      <c r="J186" s="1880">
        <v>100</v>
      </c>
      <c r="K186" s="1671">
        <f>I186*(J186/100)</f>
        <v>0</v>
      </c>
      <c r="L186" s="1664"/>
    </row>
    <row r="187" spans="1:12" ht="15" customHeight="1" x14ac:dyDescent="0.35">
      <c r="A187" s="445"/>
      <c r="B187" s="524"/>
      <c r="C187" s="524"/>
      <c r="D187" s="1958"/>
      <c r="E187" s="1957"/>
      <c r="F187" s="1684"/>
      <c r="G187" s="2071"/>
      <c r="H187" s="2071"/>
      <c r="I187" s="2072"/>
      <c r="J187" s="1956"/>
      <c r="K187" s="1671"/>
      <c r="L187" s="1664"/>
    </row>
    <row r="188" spans="1:12" ht="15" customHeight="1" x14ac:dyDescent="0.35">
      <c r="A188" s="445"/>
      <c r="B188" s="524"/>
      <c r="C188" s="524"/>
      <c r="D188" s="1672">
        <v>5</v>
      </c>
      <c r="E188" s="2543" t="s">
        <v>2330</v>
      </c>
      <c r="F188" s="2463"/>
      <c r="G188" s="2073">
        <f>Form2!N49</f>
        <v>0</v>
      </c>
      <c r="H188" s="2073">
        <f>SUM(H191:H196)</f>
        <v>0</v>
      </c>
      <c r="I188" s="2073">
        <f>SUM(I191:I196)</f>
        <v>0</v>
      </c>
      <c r="J188" s="1680"/>
      <c r="K188" s="1671">
        <f>ROUND(SUM(K191:K196),0)</f>
        <v>0</v>
      </c>
      <c r="L188" s="1664"/>
    </row>
    <row r="189" spans="1:12" ht="15" customHeight="1" x14ac:dyDescent="0.35">
      <c r="A189" s="445"/>
      <c r="B189" s="524"/>
      <c r="C189" s="524"/>
      <c r="D189" s="1682"/>
      <c r="E189" s="1666"/>
      <c r="F189" s="1666"/>
      <c r="G189" s="2067"/>
      <c r="H189" s="2067"/>
      <c r="I189" s="2067"/>
      <c r="J189" s="1680"/>
      <c r="K189" s="1692"/>
      <c r="L189" s="1664"/>
    </row>
    <row r="190" spans="1:12" ht="15" customHeight="1" x14ac:dyDescent="0.35">
      <c r="A190" s="445"/>
      <c r="B190" s="524"/>
      <c r="C190" s="524"/>
      <c r="D190" s="1672">
        <v>5.0999999999999996</v>
      </c>
      <c r="E190" s="2504" t="s">
        <v>2751</v>
      </c>
      <c r="F190" s="2433"/>
      <c r="G190" s="2074"/>
      <c r="H190" s="2074"/>
      <c r="I190" s="2074"/>
      <c r="J190" s="1680"/>
      <c r="K190" s="1671"/>
      <c r="L190" s="1664"/>
    </row>
    <row r="191" spans="1:12" ht="15" customHeight="1" x14ac:dyDescent="0.35">
      <c r="A191" s="445"/>
      <c r="B191" s="524"/>
      <c r="C191" s="524"/>
      <c r="D191" s="1697" t="s">
        <v>2777</v>
      </c>
      <c r="E191" s="2453" t="s">
        <v>2334</v>
      </c>
      <c r="F191" s="1691" t="s">
        <v>2314</v>
      </c>
      <c r="G191" s="1732"/>
      <c r="H191" s="1732"/>
      <c r="I191" s="2066">
        <f t="shared" ref="I191:I196" si="11">G191-H191</f>
        <v>0</v>
      </c>
      <c r="J191" s="1680">
        <v>20</v>
      </c>
      <c r="K191" s="1681">
        <f t="shared" ref="K191:K196" si="12">I191*(J191/100)</f>
        <v>0</v>
      </c>
      <c r="L191" s="1664"/>
    </row>
    <row r="192" spans="1:12" ht="15" customHeight="1" x14ac:dyDescent="0.35">
      <c r="A192" s="445"/>
      <c r="B192" s="524"/>
      <c r="C192" s="524"/>
      <c r="D192" s="1697" t="s">
        <v>2778</v>
      </c>
      <c r="E192" s="2453"/>
      <c r="F192" s="1691" t="s">
        <v>2315</v>
      </c>
      <c r="G192" s="1732"/>
      <c r="H192" s="1732"/>
      <c r="I192" s="2066">
        <f t="shared" si="11"/>
        <v>0</v>
      </c>
      <c r="J192" s="1880">
        <v>100</v>
      </c>
      <c r="K192" s="1681">
        <f t="shared" si="12"/>
        <v>0</v>
      </c>
      <c r="L192" s="1664"/>
    </row>
    <row r="193" spans="1:12" ht="15" customHeight="1" x14ac:dyDescent="0.35">
      <c r="A193" s="445"/>
      <c r="B193" s="524"/>
      <c r="C193" s="524"/>
      <c r="D193" s="1697" t="s">
        <v>2779</v>
      </c>
      <c r="E193" s="2453"/>
      <c r="F193" s="1691" t="s">
        <v>2316</v>
      </c>
      <c r="G193" s="1732"/>
      <c r="H193" s="1732"/>
      <c r="I193" s="2066">
        <f t="shared" si="11"/>
        <v>0</v>
      </c>
      <c r="J193" s="1880">
        <v>100</v>
      </c>
      <c r="K193" s="1681">
        <f t="shared" si="12"/>
        <v>0</v>
      </c>
      <c r="L193" s="1664"/>
    </row>
    <row r="194" spans="1:12" ht="15" customHeight="1" x14ac:dyDescent="0.35">
      <c r="A194" s="445"/>
      <c r="B194" s="524"/>
      <c r="C194" s="524"/>
      <c r="D194" s="1697" t="s">
        <v>2780</v>
      </c>
      <c r="E194" s="2453"/>
      <c r="F194" s="1691" t="s">
        <v>1571</v>
      </c>
      <c r="G194" s="1732"/>
      <c r="H194" s="1732"/>
      <c r="I194" s="2066">
        <f t="shared" si="11"/>
        <v>0</v>
      </c>
      <c r="J194" s="1880">
        <v>100</v>
      </c>
      <c r="K194" s="1681">
        <f t="shared" si="12"/>
        <v>0</v>
      </c>
      <c r="L194" s="1664"/>
    </row>
    <row r="195" spans="1:12" ht="15" customHeight="1" x14ac:dyDescent="0.35">
      <c r="A195" s="445"/>
      <c r="B195" s="524"/>
      <c r="C195" s="524"/>
      <c r="D195" s="1697" t="s">
        <v>2781</v>
      </c>
      <c r="E195" s="2453"/>
      <c r="F195" s="1691" t="s">
        <v>1572</v>
      </c>
      <c r="G195" s="1732"/>
      <c r="H195" s="1732"/>
      <c r="I195" s="2066">
        <f t="shared" si="11"/>
        <v>0</v>
      </c>
      <c r="J195" s="1880">
        <v>100</v>
      </c>
      <c r="K195" s="1681">
        <f t="shared" si="12"/>
        <v>0</v>
      </c>
      <c r="L195" s="1664"/>
    </row>
    <row r="196" spans="1:12" ht="15" customHeight="1" x14ac:dyDescent="0.35">
      <c r="A196" s="445"/>
      <c r="B196" s="524"/>
      <c r="C196" s="524"/>
      <c r="D196" s="1697" t="s">
        <v>2782</v>
      </c>
      <c r="E196" s="2454"/>
      <c r="F196" s="1691" t="s">
        <v>1573</v>
      </c>
      <c r="G196" s="1732"/>
      <c r="H196" s="1732"/>
      <c r="I196" s="2066">
        <f t="shared" si="11"/>
        <v>0</v>
      </c>
      <c r="J196" s="1880">
        <v>100</v>
      </c>
      <c r="K196" s="1681">
        <f t="shared" si="12"/>
        <v>0</v>
      </c>
      <c r="L196" s="1664"/>
    </row>
    <row r="197" spans="1:12" ht="15" customHeight="1" x14ac:dyDescent="0.35">
      <c r="A197" s="445"/>
      <c r="B197" s="524"/>
      <c r="C197" s="524"/>
      <c r="D197" s="1682"/>
      <c r="E197" s="1673"/>
      <c r="F197" s="1673"/>
      <c r="G197" s="2067"/>
      <c r="H197" s="2067"/>
      <c r="I197" s="2067"/>
      <c r="J197" s="1699"/>
      <c r="K197" s="1692"/>
      <c r="L197" s="1664"/>
    </row>
    <row r="198" spans="1:12" ht="15" customHeight="1" x14ac:dyDescent="0.35">
      <c r="A198" s="445"/>
      <c r="B198" s="524"/>
      <c r="C198" s="524"/>
      <c r="D198" s="1672">
        <v>6</v>
      </c>
      <c r="E198" s="2543" t="s">
        <v>2340</v>
      </c>
      <c r="F198" s="2463"/>
      <c r="G198" s="1669">
        <f>SUM(G200,G211,G215)</f>
        <v>0</v>
      </c>
      <c r="H198" s="1669">
        <f t="shared" ref="H198:K198" si="13">SUM(H200,H211,H215)</f>
        <v>0</v>
      </c>
      <c r="I198" s="1669">
        <f t="shared" si="13"/>
        <v>0</v>
      </c>
      <c r="J198" s="1699"/>
      <c r="K198" s="1671">
        <f t="shared" si="13"/>
        <v>0</v>
      </c>
      <c r="L198" s="1664"/>
    </row>
    <row r="199" spans="1:12" ht="15" customHeight="1" x14ac:dyDescent="0.35">
      <c r="A199" s="445"/>
      <c r="B199" s="524"/>
      <c r="C199" s="524"/>
      <c r="D199" s="1682"/>
      <c r="E199" s="1666"/>
      <c r="F199" s="1673"/>
      <c r="G199" s="2067"/>
      <c r="H199" s="2067"/>
      <c r="I199" s="2067"/>
      <c r="J199" s="1680"/>
      <c r="K199" s="1692"/>
      <c r="L199" s="1664"/>
    </row>
    <row r="200" spans="1:12" ht="29" customHeight="1" x14ac:dyDescent="0.35">
      <c r="A200" s="445"/>
      <c r="B200" s="524"/>
      <c r="C200" s="524"/>
      <c r="D200" s="1672">
        <v>6.1</v>
      </c>
      <c r="E200" s="2450" t="s">
        <v>2341</v>
      </c>
      <c r="F200" s="2451"/>
      <c r="G200" s="2074">
        <f>SUM(G201:G206)</f>
        <v>0</v>
      </c>
      <c r="H200" s="2074">
        <f>SUM(H201:H206)</f>
        <v>0</v>
      </c>
      <c r="I200" s="2074">
        <f>SUM(I201:I206)</f>
        <v>0</v>
      </c>
      <c r="J200" s="1680"/>
      <c r="K200" s="1671">
        <f>SUM(K201:K206)</f>
        <v>0</v>
      </c>
      <c r="L200" s="1664"/>
    </row>
    <row r="201" spans="1:12" ht="15" customHeight="1" x14ac:dyDescent="0.35">
      <c r="A201" s="445"/>
      <c r="B201" s="524"/>
      <c r="C201" s="524"/>
      <c r="D201" s="2098" t="s">
        <v>2342</v>
      </c>
      <c r="E201" s="2535" t="s">
        <v>2750</v>
      </c>
      <c r="F201" s="2100" t="s">
        <v>2314</v>
      </c>
      <c r="G201" s="2076"/>
      <c r="H201" s="2076"/>
      <c r="I201" s="2077">
        <f t="shared" ref="I201:I209" si="14">G201-H201</f>
        <v>0</v>
      </c>
      <c r="J201" s="1880">
        <v>20</v>
      </c>
      <c r="K201" s="1681">
        <f>I201*(J201/100)</f>
        <v>0</v>
      </c>
      <c r="L201" s="1664"/>
    </row>
    <row r="202" spans="1:12" ht="15" customHeight="1" x14ac:dyDescent="0.35">
      <c r="A202" s="445"/>
      <c r="B202" s="524"/>
      <c r="C202" s="524"/>
      <c r="D202" s="2098" t="s">
        <v>2344</v>
      </c>
      <c r="E202" s="2536"/>
      <c r="F202" s="2100" t="s">
        <v>2315</v>
      </c>
      <c r="G202" s="2076"/>
      <c r="H202" s="2076"/>
      <c r="I202" s="2077">
        <f t="shared" si="14"/>
        <v>0</v>
      </c>
      <c r="J202" s="1880">
        <v>30</v>
      </c>
      <c r="K202" s="1681">
        <f>I202*(J202/100)</f>
        <v>0</v>
      </c>
      <c r="L202" s="1664"/>
    </row>
    <row r="203" spans="1:12" ht="15" customHeight="1" x14ac:dyDescent="0.35">
      <c r="A203" s="445"/>
      <c r="B203" s="524"/>
      <c r="C203" s="524"/>
      <c r="D203" s="2098" t="s">
        <v>2345</v>
      </c>
      <c r="E203" s="2536"/>
      <c r="F203" s="2100" t="s">
        <v>2316</v>
      </c>
      <c r="G203" s="2076"/>
      <c r="H203" s="2076"/>
      <c r="I203" s="2077">
        <f t="shared" si="14"/>
        <v>0</v>
      </c>
      <c r="J203" s="1880">
        <v>50</v>
      </c>
      <c r="K203" s="1681">
        <f>I203*(J203/100)</f>
        <v>0</v>
      </c>
      <c r="L203" s="1664"/>
    </row>
    <row r="204" spans="1:12" ht="15" customHeight="1" x14ac:dyDescent="0.35">
      <c r="A204" s="445"/>
      <c r="B204" s="524"/>
      <c r="C204" s="524"/>
      <c r="D204" s="2098" t="s">
        <v>2346</v>
      </c>
      <c r="E204" s="2536"/>
      <c r="F204" s="2100" t="s">
        <v>2347</v>
      </c>
      <c r="G204" s="2076"/>
      <c r="H204" s="2076"/>
      <c r="I204" s="2077">
        <f t="shared" si="14"/>
        <v>0</v>
      </c>
      <c r="J204" s="1880">
        <v>100</v>
      </c>
      <c r="K204" s="1681">
        <f>I204*(J204/100)</f>
        <v>0</v>
      </c>
      <c r="L204" s="1664"/>
    </row>
    <row r="205" spans="1:12" ht="15" customHeight="1" x14ac:dyDescent="0.35">
      <c r="A205" s="445"/>
      <c r="B205" s="524"/>
      <c r="C205" s="524"/>
      <c r="D205" s="2098" t="s">
        <v>2348</v>
      </c>
      <c r="E205" s="2536"/>
      <c r="F205" s="2100" t="s">
        <v>1572</v>
      </c>
      <c r="G205" s="2076"/>
      <c r="H205" s="2076"/>
      <c r="I205" s="2077">
        <f t="shared" si="14"/>
        <v>0</v>
      </c>
      <c r="J205" s="1880">
        <v>150</v>
      </c>
      <c r="K205" s="1681">
        <f>I205*(J205/100)</f>
        <v>0</v>
      </c>
      <c r="L205" s="1664"/>
    </row>
    <row r="206" spans="1:12" ht="15" customHeight="1" x14ac:dyDescent="0.35">
      <c r="A206" s="445"/>
      <c r="B206" s="524"/>
      <c r="C206" s="524"/>
      <c r="D206" s="2098" t="s">
        <v>2349</v>
      </c>
      <c r="E206" s="2536"/>
      <c r="F206" s="2100" t="s">
        <v>1573</v>
      </c>
      <c r="G206" s="2110">
        <f>SUM(G207:G209)</f>
        <v>0</v>
      </c>
      <c r="H206" s="2110">
        <f>SUM(H207:H209)</f>
        <v>0</v>
      </c>
      <c r="I206" s="2110">
        <f>G206-H206</f>
        <v>0</v>
      </c>
      <c r="J206" s="1880"/>
      <c r="K206" s="1681">
        <f>SUM(K207:K209)</f>
        <v>0</v>
      </c>
      <c r="L206" s="1664"/>
    </row>
    <row r="207" spans="1:12" ht="15" customHeight="1" x14ac:dyDescent="0.35">
      <c r="A207" s="445"/>
      <c r="B207" s="524"/>
      <c r="C207" s="524"/>
      <c r="D207" s="2098" t="s">
        <v>2749</v>
      </c>
      <c r="E207" s="2536"/>
      <c r="F207" s="2100" t="s">
        <v>2745</v>
      </c>
      <c r="G207" s="2076"/>
      <c r="H207" s="2076"/>
      <c r="I207" s="2077">
        <f t="shared" si="14"/>
        <v>0</v>
      </c>
      <c r="J207" s="1880">
        <v>40</v>
      </c>
      <c r="K207" s="1681">
        <f>I207*(J207/100)</f>
        <v>0</v>
      </c>
      <c r="L207" s="1664"/>
    </row>
    <row r="208" spans="1:12" ht="15" customHeight="1" x14ac:dyDescent="0.35">
      <c r="A208" s="445"/>
      <c r="B208" s="524"/>
      <c r="C208" s="524"/>
      <c r="D208" s="2098" t="s">
        <v>2748</v>
      </c>
      <c r="E208" s="2536"/>
      <c r="F208" s="2100" t="s">
        <v>2743</v>
      </c>
      <c r="G208" s="2076"/>
      <c r="H208" s="2076"/>
      <c r="I208" s="2077">
        <f t="shared" si="14"/>
        <v>0</v>
      </c>
      <c r="J208" s="1880">
        <v>75</v>
      </c>
      <c r="K208" s="1681">
        <f>I208*(J208/100)</f>
        <v>0</v>
      </c>
      <c r="L208" s="1664"/>
    </row>
    <row r="209" spans="1:12" ht="15" customHeight="1" x14ac:dyDescent="0.35">
      <c r="A209" s="445"/>
      <c r="B209" s="524"/>
      <c r="C209" s="524"/>
      <c r="D209" s="2098" t="s">
        <v>2747</v>
      </c>
      <c r="E209" s="2537"/>
      <c r="F209" s="2100" t="s">
        <v>2741</v>
      </c>
      <c r="G209" s="2076"/>
      <c r="H209" s="2076"/>
      <c r="I209" s="2077">
        <f t="shared" si="14"/>
        <v>0</v>
      </c>
      <c r="J209" s="1880">
        <v>100</v>
      </c>
      <c r="K209" s="1681">
        <f>I209*(J209/100)</f>
        <v>0</v>
      </c>
      <c r="L209" s="1664"/>
    </row>
    <row r="210" spans="1:12" ht="15" customHeight="1" x14ac:dyDescent="0.35">
      <c r="A210" s="445"/>
      <c r="B210" s="524"/>
      <c r="C210" s="524"/>
      <c r="D210" s="1700"/>
      <c r="E210" s="2559"/>
      <c r="F210" s="2560"/>
      <c r="G210" s="2560"/>
      <c r="H210" s="2560"/>
      <c r="I210" s="2446"/>
      <c r="J210" s="1680"/>
      <c r="K210" s="1692"/>
      <c r="L210" s="1664"/>
    </row>
    <row r="211" spans="1:12" ht="30" customHeight="1" x14ac:dyDescent="0.35">
      <c r="A211" s="445"/>
      <c r="B211" s="524"/>
      <c r="C211" s="524"/>
      <c r="D211" s="1701">
        <v>6.2</v>
      </c>
      <c r="E211" s="2457" t="s">
        <v>2350</v>
      </c>
      <c r="F211" s="2458"/>
      <c r="G211" s="2074">
        <f>SUM(G212:G212)</f>
        <v>0</v>
      </c>
      <c r="H211" s="2074">
        <f>SUM(H212:H212)</f>
        <v>0</v>
      </c>
      <c r="I211" s="2074">
        <f>SUM(I212:I212)</f>
        <v>0</v>
      </c>
      <c r="J211" s="1680"/>
      <c r="K211" s="1671">
        <f>K212</f>
        <v>0</v>
      </c>
      <c r="L211" s="1664"/>
    </row>
    <row r="212" spans="1:12" ht="15" customHeight="1" x14ac:dyDescent="0.35">
      <c r="A212" s="445"/>
      <c r="B212" s="524"/>
      <c r="C212" s="524"/>
      <c r="D212" s="1702" t="s">
        <v>2351</v>
      </c>
      <c r="E212" s="2435" t="s">
        <v>2408</v>
      </c>
      <c r="F212" s="2431"/>
      <c r="G212" s="1732"/>
      <c r="H212" s="1732"/>
      <c r="I212" s="2066">
        <f>G212-H212</f>
        <v>0</v>
      </c>
      <c r="J212" s="1680">
        <v>20</v>
      </c>
      <c r="K212" s="1681">
        <f>I212*(J212/100)</f>
        <v>0</v>
      </c>
      <c r="L212" s="1664"/>
    </row>
    <row r="213" spans="1:12" ht="15" customHeight="1" x14ac:dyDescent="0.35">
      <c r="A213" s="445"/>
      <c r="B213" s="524"/>
      <c r="C213" s="524"/>
      <c r="D213" s="1703"/>
      <c r="E213" s="1704"/>
      <c r="F213" s="1673"/>
      <c r="G213" s="1674"/>
      <c r="H213" s="1674"/>
      <c r="I213" s="1674"/>
      <c r="J213" s="1698"/>
      <c r="K213" s="1692"/>
      <c r="L213" s="1664"/>
    </row>
    <row r="214" spans="1:12" ht="15" customHeight="1" x14ac:dyDescent="0.35">
      <c r="A214" s="445"/>
      <c r="B214" s="524"/>
      <c r="C214" s="524"/>
      <c r="D214" s="1703"/>
      <c r="E214" s="1704"/>
      <c r="F214" s="1673"/>
      <c r="G214" s="1674"/>
      <c r="H214" s="1674"/>
      <c r="I214" s="1674"/>
      <c r="J214" s="1699"/>
      <c r="K214" s="1692"/>
      <c r="L214" s="1664"/>
    </row>
    <row r="215" spans="1:12" ht="25.5" customHeight="1" x14ac:dyDescent="0.35">
      <c r="A215" s="445"/>
      <c r="B215" s="524"/>
      <c r="C215" s="524"/>
      <c r="D215" s="1701">
        <v>6.3</v>
      </c>
      <c r="E215" s="2546" t="s">
        <v>2783</v>
      </c>
      <c r="F215" s="2456"/>
      <c r="G215" s="2074">
        <f>SUM(G216:G221)</f>
        <v>0</v>
      </c>
      <c r="H215" s="2074">
        <f>SUM(H216:H221)</f>
        <v>0</v>
      </c>
      <c r="I215" s="2074">
        <f>SUM(I216:I221)</f>
        <v>0</v>
      </c>
      <c r="J215" s="1680"/>
      <c r="K215" s="1671">
        <f>SUM(K216:K221)</f>
        <v>0</v>
      </c>
      <c r="L215" s="1664"/>
    </row>
    <row r="216" spans="1:12" ht="15" customHeight="1" x14ac:dyDescent="0.35">
      <c r="A216" s="445"/>
      <c r="B216" s="524"/>
      <c r="C216" s="524"/>
      <c r="D216" s="2106" t="s">
        <v>2353</v>
      </c>
      <c r="E216" s="2542" t="s">
        <v>2739</v>
      </c>
      <c r="F216" s="2100" t="s">
        <v>2314</v>
      </c>
      <c r="G216" s="2076"/>
      <c r="H216" s="2076"/>
      <c r="I216" s="2077">
        <f t="shared" ref="I216:I224" si="15">G216-H216</f>
        <v>0</v>
      </c>
      <c r="J216" s="1880">
        <v>20</v>
      </c>
      <c r="K216" s="1681">
        <f t="shared" ref="K216:K224" si="16">I216*(J216/100)</f>
        <v>0</v>
      </c>
      <c r="L216" s="1664"/>
    </row>
    <row r="217" spans="1:12" ht="15" customHeight="1" x14ac:dyDescent="0.35">
      <c r="A217" s="445"/>
      <c r="B217" s="524"/>
      <c r="C217" s="524"/>
      <c r="D217" s="2106" t="s">
        <v>2354</v>
      </c>
      <c r="E217" s="2542"/>
      <c r="F217" s="2100" t="s">
        <v>2315</v>
      </c>
      <c r="G217" s="2076"/>
      <c r="H217" s="2076"/>
      <c r="I217" s="2077">
        <f t="shared" si="15"/>
        <v>0</v>
      </c>
      <c r="J217" s="1880">
        <v>20</v>
      </c>
      <c r="K217" s="1681">
        <f t="shared" si="16"/>
        <v>0</v>
      </c>
      <c r="L217" s="1664"/>
    </row>
    <row r="218" spans="1:12" ht="15" customHeight="1" x14ac:dyDescent="0.35">
      <c r="A218" s="445"/>
      <c r="B218" s="524"/>
      <c r="C218" s="524"/>
      <c r="D218" s="2106" t="s">
        <v>2355</v>
      </c>
      <c r="E218" s="2542"/>
      <c r="F218" s="2100" t="s">
        <v>2316</v>
      </c>
      <c r="G218" s="2076"/>
      <c r="H218" s="2076"/>
      <c r="I218" s="2077">
        <f t="shared" si="15"/>
        <v>0</v>
      </c>
      <c r="J218" s="1880">
        <v>20</v>
      </c>
      <c r="K218" s="1681">
        <f t="shared" si="16"/>
        <v>0</v>
      </c>
      <c r="L218" s="1664"/>
    </row>
    <row r="219" spans="1:12" ht="15" customHeight="1" x14ac:dyDescent="0.35">
      <c r="A219" s="445"/>
      <c r="B219" s="524"/>
      <c r="C219" s="524"/>
      <c r="D219" s="2106" t="s">
        <v>2356</v>
      </c>
      <c r="E219" s="2542"/>
      <c r="F219" s="2100" t="s">
        <v>2347</v>
      </c>
      <c r="G219" s="2076"/>
      <c r="H219" s="2076"/>
      <c r="I219" s="2077">
        <f t="shared" si="15"/>
        <v>0</v>
      </c>
      <c r="J219" s="1880">
        <v>50</v>
      </c>
      <c r="K219" s="1681">
        <f t="shared" si="16"/>
        <v>0</v>
      </c>
      <c r="L219" s="1664"/>
    </row>
    <row r="220" spans="1:12" ht="15" customHeight="1" x14ac:dyDescent="0.35">
      <c r="A220" s="445"/>
      <c r="B220" s="524"/>
      <c r="C220" s="524"/>
      <c r="D220" s="2106" t="s">
        <v>2357</v>
      </c>
      <c r="E220" s="2542"/>
      <c r="F220" s="2100" t="s">
        <v>1572</v>
      </c>
      <c r="G220" s="2076"/>
      <c r="H220" s="2076"/>
      <c r="I220" s="2077">
        <f t="shared" si="15"/>
        <v>0</v>
      </c>
      <c r="J220" s="1880">
        <v>150</v>
      </c>
      <c r="K220" s="1681">
        <f t="shared" si="16"/>
        <v>0</v>
      </c>
      <c r="L220" s="1664"/>
    </row>
    <row r="221" spans="1:12" ht="15" customHeight="1" x14ac:dyDescent="0.35">
      <c r="A221" s="445"/>
      <c r="B221" s="524"/>
      <c r="C221" s="524"/>
      <c r="D221" s="2106" t="s">
        <v>2358</v>
      </c>
      <c r="E221" s="2542"/>
      <c r="F221" s="2100" t="s">
        <v>1573</v>
      </c>
      <c r="G221" s="2110">
        <f>SUM(G222:G224)</f>
        <v>0</v>
      </c>
      <c r="H221" s="2110">
        <f>SUM(H222:H224)</f>
        <v>0</v>
      </c>
      <c r="I221" s="2077">
        <f>G221-H221</f>
        <v>0</v>
      </c>
      <c r="J221" s="1880"/>
      <c r="K221" s="1681">
        <f>SUM(K222:K224)</f>
        <v>0</v>
      </c>
      <c r="L221" s="1664"/>
    </row>
    <row r="222" spans="1:12" ht="15" customHeight="1" x14ac:dyDescent="0.35">
      <c r="A222" s="445"/>
      <c r="B222" s="524"/>
      <c r="C222" s="524"/>
      <c r="D222" s="2106" t="s">
        <v>2817</v>
      </c>
      <c r="E222" s="2542"/>
      <c r="F222" s="2100" t="s">
        <v>2745</v>
      </c>
      <c r="G222" s="2076"/>
      <c r="H222" s="2076"/>
      <c r="I222" s="2077">
        <f t="shared" si="15"/>
        <v>0</v>
      </c>
      <c r="J222" s="1880">
        <v>20</v>
      </c>
      <c r="K222" s="1681">
        <f t="shared" si="16"/>
        <v>0</v>
      </c>
      <c r="L222" s="1664"/>
    </row>
    <row r="223" spans="1:12" ht="15" customHeight="1" x14ac:dyDescent="0.35">
      <c r="A223" s="445"/>
      <c r="B223" s="524"/>
      <c r="C223" s="524"/>
      <c r="D223" s="2106" t="s">
        <v>2818</v>
      </c>
      <c r="E223" s="2542"/>
      <c r="F223" s="2100" t="s">
        <v>2743</v>
      </c>
      <c r="G223" s="2076"/>
      <c r="H223" s="2076"/>
      <c r="I223" s="2077">
        <f t="shared" si="15"/>
        <v>0</v>
      </c>
      <c r="J223" s="1880">
        <v>50</v>
      </c>
      <c r="K223" s="1681">
        <f t="shared" si="16"/>
        <v>0</v>
      </c>
      <c r="L223" s="1664"/>
    </row>
    <row r="224" spans="1:12" ht="15" customHeight="1" x14ac:dyDescent="0.35">
      <c r="A224" s="445"/>
      <c r="B224" s="524"/>
      <c r="C224" s="524"/>
      <c r="D224" s="2106" t="s">
        <v>2819</v>
      </c>
      <c r="E224" s="2542"/>
      <c r="F224" s="2100" t="s">
        <v>2741</v>
      </c>
      <c r="G224" s="2076"/>
      <c r="H224" s="2076"/>
      <c r="I224" s="2077">
        <f t="shared" si="15"/>
        <v>0</v>
      </c>
      <c r="J224" s="1880">
        <v>100</v>
      </c>
      <c r="K224" s="1681">
        <f t="shared" si="16"/>
        <v>0</v>
      </c>
      <c r="L224" s="1664"/>
    </row>
    <row r="225" spans="1:12" ht="15" customHeight="1" x14ac:dyDescent="0.35">
      <c r="A225" s="445"/>
      <c r="B225" s="524"/>
      <c r="C225" s="524"/>
      <c r="D225" s="1703"/>
      <c r="E225" s="1704"/>
      <c r="F225" s="1673"/>
      <c r="G225" s="1674"/>
      <c r="H225" s="1674"/>
      <c r="I225" s="1674"/>
      <c r="J225" s="1699"/>
      <c r="K225" s="1692"/>
      <c r="L225" s="1664"/>
    </row>
    <row r="226" spans="1:12" ht="15" customHeight="1" x14ac:dyDescent="0.35">
      <c r="A226" s="445"/>
      <c r="B226" s="524"/>
      <c r="C226" s="524"/>
      <c r="D226" s="1702">
        <v>7</v>
      </c>
      <c r="E226" s="2543" t="s">
        <v>2359</v>
      </c>
      <c r="F226" s="2463"/>
      <c r="G226" s="1669">
        <f>SUM(G228:G233)</f>
        <v>0</v>
      </c>
      <c r="H226" s="1669">
        <f>SUM(H228:H233)</f>
        <v>0</v>
      </c>
      <c r="I226" s="1669">
        <f>SUM(I228:I233)</f>
        <v>0</v>
      </c>
      <c r="J226" s="1680"/>
      <c r="K226" s="1671">
        <f>SUM(K228:K232,K234:K236)</f>
        <v>0</v>
      </c>
      <c r="L226" s="1664"/>
    </row>
    <row r="227" spans="1:12" ht="15" customHeight="1" x14ac:dyDescent="0.35">
      <c r="A227" s="445"/>
      <c r="B227" s="524"/>
      <c r="C227" s="524"/>
      <c r="D227" s="1703"/>
      <c r="E227" s="1705"/>
      <c r="F227" s="1673"/>
      <c r="G227" s="2067"/>
      <c r="H227" s="2067"/>
      <c r="I227" s="2067"/>
      <c r="J227" s="1680"/>
      <c r="K227" s="1692"/>
      <c r="L227" s="1664"/>
    </row>
    <row r="228" spans="1:12" ht="15" customHeight="1" x14ac:dyDescent="0.35">
      <c r="A228" s="445"/>
      <c r="B228" s="524"/>
      <c r="C228" s="524"/>
      <c r="D228" s="2106" t="s">
        <v>2360</v>
      </c>
      <c r="E228" s="2535" t="s">
        <v>2739</v>
      </c>
      <c r="F228" s="2100" t="s">
        <v>2314</v>
      </c>
      <c r="G228" s="2076"/>
      <c r="H228" s="2076"/>
      <c r="I228" s="2077">
        <f>G228-H228</f>
        <v>0</v>
      </c>
      <c r="J228" s="1880">
        <v>20</v>
      </c>
      <c r="K228" s="1681">
        <f>I228*(J228/100)</f>
        <v>0</v>
      </c>
      <c r="L228" s="1664"/>
    </row>
    <row r="229" spans="1:12" ht="15" customHeight="1" x14ac:dyDescent="0.35">
      <c r="A229" s="445"/>
      <c r="B229" s="524"/>
      <c r="C229" s="524"/>
      <c r="D229" s="2106" t="s">
        <v>2361</v>
      </c>
      <c r="E229" s="2536"/>
      <c r="F229" s="2100" t="s">
        <v>2315</v>
      </c>
      <c r="G229" s="2076"/>
      <c r="H229" s="2076"/>
      <c r="I229" s="2077">
        <f t="shared" ref="I229:I236" si="17">G229-H229</f>
        <v>0</v>
      </c>
      <c r="J229" s="1880">
        <v>30</v>
      </c>
      <c r="K229" s="1681">
        <f t="shared" ref="K229:K236" si="18">I229*(J229/100)</f>
        <v>0</v>
      </c>
      <c r="L229" s="1664"/>
    </row>
    <row r="230" spans="1:12" ht="15" customHeight="1" x14ac:dyDescent="0.35">
      <c r="A230" s="445"/>
      <c r="B230" s="524"/>
      <c r="C230" s="524"/>
      <c r="D230" s="2106" t="s">
        <v>2362</v>
      </c>
      <c r="E230" s="2536"/>
      <c r="F230" s="2100" t="s">
        <v>2316</v>
      </c>
      <c r="G230" s="2076"/>
      <c r="H230" s="2076"/>
      <c r="I230" s="2077">
        <f t="shared" si="17"/>
        <v>0</v>
      </c>
      <c r="J230" s="1880">
        <v>50</v>
      </c>
      <c r="K230" s="1681">
        <f t="shared" si="18"/>
        <v>0</v>
      </c>
      <c r="L230" s="1664"/>
    </row>
    <row r="231" spans="1:12" ht="15" customHeight="1" x14ac:dyDescent="0.35">
      <c r="A231" s="445"/>
      <c r="B231" s="524"/>
      <c r="C231" s="524"/>
      <c r="D231" s="2106" t="s">
        <v>2363</v>
      </c>
      <c r="E231" s="2536"/>
      <c r="F231" s="2100" t="s">
        <v>2347</v>
      </c>
      <c r="G231" s="2076"/>
      <c r="H231" s="2076"/>
      <c r="I231" s="2077">
        <f t="shared" si="17"/>
        <v>0</v>
      </c>
      <c r="J231" s="1880">
        <v>100</v>
      </c>
      <c r="K231" s="1681">
        <f t="shared" si="18"/>
        <v>0</v>
      </c>
      <c r="L231" s="1664"/>
    </row>
    <row r="232" spans="1:12" ht="15" customHeight="1" x14ac:dyDescent="0.35">
      <c r="A232" s="445"/>
      <c r="B232" s="524"/>
      <c r="C232" s="524"/>
      <c r="D232" s="2106" t="s">
        <v>2364</v>
      </c>
      <c r="E232" s="2536"/>
      <c r="F232" s="2100" t="s">
        <v>2365</v>
      </c>
      <c r="G232" s="2076"/>
      <c r="H232" s="2076"/>
      <c r="I232" s="2077">
        <f t="shared" si="17"/>
        <v>0</v>
      </c>
      <c r="J232" s="1880">
        <v>150</v>
      </c>
      <c r="K232" s="1681">
        <f t="shared" si="18"/>
        <v>0</v>
      </c>
      <c r="L232" s="1664"/>
    </row>
    <row r="233" spans="1:12" ht="15" customHeight="1" x14ac:dyDescent="0.35">
      <c r="A233" s="445"/>
      <c r="B233" s="524"/>
      <c r="C233" s="524"/>
      <c r="D233" s="2106" t="s">
        <v>2366</v>
      </c>
      <c r="E233" s="2536"/>
      <c r="F233" s="2100" t="s">
        <v>1573</v>
      </c>
      <c r="G233" s="2110">
        <f>SUM(G234:G236)</f>
        <v>0</v>
      </c>
      <c r="H233" s="2110">
        <f>SUM(H234:H236)</f>
        <v>0</v>
      </c>
      <c r="I233" s="2077">
        <f>G233-H233</f>
        <v>0</v>
      </c>
      <c r="J233" s="1880"/>
      <c r="K233" s="1681">
        <f>I233*(J233/100)</f>
        <v>0</v>
      </c>
      <c r="L233" s="1664"/>
    </row>
    <row r="234" spans="1:12" ht="15" customHeight="1" x14ac:dyDescent="0.35">
      <c r="A234" s="445"/>
      <c r="B234" s="524"/>
      <c r="C234" s="524"/>
      <c r="D234" s="2106" t="s">
        <v>2746</v>
      </c>
      <c r="E234" s="2536"/>
      <c r="F234" s="2100" t="s">
        <v>2745</v>
      </c>
      <c r="G234" s="2076"/>
      <c r="H234" s="2076"/>
      <c r="I234" s="2077">
        <f>G234-H234</f>
        <v>0</v>
      </c>
      <c r="J234" s="1880">
        <v>40</v>
      </c>
      <c r="K234" s="1681">
        <f t="shared" si="18"/>
        <v>0</v>
      </c>
      <c r="L234" s="1664"/>
    </row>
    <row r="235" spans="1:12" ht="15" customHeight="1" x14ac:dyDescent="0.35">
      <c r="A235" s="445"/>
      <c r="B235" s="524"/>
      <c r="C235" s="524"/>
      <c r="D235" s="2106" t="s">
        <v>2744</v>
      </c>
      <c r="E235" s="2536"/>
      <c r="F235" s="2100" t="s">
        <v>2743</v>
      </c>
      <c r="G235" s="2076"/>
      <c r="H235" s="2076"/>
      <c r="I235" s="2077">
        <f t="shared" si="17"/>
        <v>0</v>
      </c>
      <c r="J235" s="1880">
        <v>75</v>
      </c>
      <c r="K235" s="1681">
        <f t="shared" si="18"/>
        <v>0</v>
      </c>
      <c r="L235" s="1664"/>
    </row>
    <row r="236" spans="1:12" ht="15" customHeight="1" x14ac:dyDescent="0.35">
      <c r="A236" s="445"/>
      <c r="B236" s="524"/>
      <c r="C236" s="524"/>
      <c r="D236" s="2106" t="s">
        <v>2742</v>
      </c>
      <c r="E236" s="2537"/>
      <c r="F236" s="2100" t="s">
        <v>2741</v>
      </c>
      <c r="G236" s="2076"/>
      <c r="H236" s="2076"/>
      <c r="I236" s="2077">
        <f t="shared" si="17"/>
        <v>0</v>
      </c>
      <c r="J236" s="1880">
        <v>100</v>
      </c>
      <c r="K236" s="1681">
        <f t="shared" si="18"/>
        <v>0</v>
      </c>
      <c r="L236" s="1664"/>
    </row>
    <row r="237" spans="1:12" ht="15" customHeight="1" x14ac:dyDescent="0.35">
      <c r="A237" s="445"/>
      <c r="B237" s="524"/>
      <c r="C237" s="524"/>
      <c r="D237" s="1706"/>
      <c r="E237" s="1705"/>
      <c r="F237" s="1673"/>
      <c r="G237" s="2067"/>
      <c r="H237" s="2067"/>
      <c r="I237" s="2067"/>
      <c r="J237" s="1680"/>
      <c r="K237" s="1692"/>
      <c r="L237" s="1664"/>
    </row>
    <row r="238" spans="1:12" ht="15" customHeight="1" x14ac:dyDescent="0.35">
      <c r="A238" s="445"/>
      <c r="B238" s="524"/>
      <c r="C238" s="524"/>
      <c r="D238" s="1697">
        <v>8</v>
      </c>
      <c r="E238" s="2543" t="s">
        <v>2367</v>
      </c>
      <c r="F238" s="2463"/>
      <c r="G238" s="1669">
        <f>SUM(G241:G245)</f>
        <v>0</v>
      </c>
      <c r="H238" s="1669">
        <f>SUM(H241:H245)</f>
        <v>0</v>
      </c>
      <c r="I238" s="1669">
        <f>G238-H238</f>
        <v>0</v>
      </c>
      <c r="J238" s="1680"/>
      <c r="K238" s="1671">
        <f>ROUND(SUM(K241:K245),0)</f>
        <v>0</v>
      </c>
      <c r="L238" s="1664"/>
    </row>
    <row r="239" spans="1:12" ht="15" customHeight="1" x14ac:dyDescent="0.35">
      <c r="A239" s="445"/>
      <c r="B239" s="524"/>
      <c r="C239" s="524"/>
      <c r="D239" s="1700"/>
      <c r="E239" s="1705"/>
      <c r="F239" s="1673"/>
      <c r="G239" s="2067"/>
      <c r="H239" s="2067"/>
      <c r="I239" s="2067"/>
      <c r="J239" s="1680"/>
      <c r="K239" s="1692"/>
      <c r="L239" s="1664"/>
    </row>
    <row r="240" spans="1:12" ht="15" customHeight="1" x14ac:dyDescent="0.35">
      <c r="A240" s="445"/>
      <c r="B240" s="524"/>
      <c r="C240" s="524"/>
      <c r="D240" s="2098">
        <v>8.1</v>
      </c>
      <c r="E240" s="2547" t="s">
        <v>2409</v>
      </c>
      <c r="F240" s="2427"/>
      <c r="G240" s="2099"/>
      <c r="H240" s="2099"/>
      <c r="I240" s="2099"/>
      <c r="J240" s="1880"/>
      <c r="K240" s="1681"/>
      <c r="L240" s="1664"/>
    </row>
    <row r="241" spans="1:12" ht="15" customHeight="1" x14ac:dyDescent="0.35">
      <c r="A241" s="445"/>
      <c r="B241" s="524"/>
      <c r="C241" s="524"/>
      <c r="D241" s="2098" t="s">
        <v>2740</v>
      </c>
      <c r="E241" s="2542" t="s">
        <v>2739</v>
      </c>
      <c r="F241" s="2100" t="s">
        <v>2314</v>
      </c>
      <c r="G241" s="2109"/>
      <c r="H241" s="2109"/>
      <c r="I241" s="2077">
        <f>G241-H241</f>
        <v>0</v>
      </c>
      <c r="J241" s="1880">
        <v>20</v>
      </c>
      <c r="K241" s="1681">
        <f t="shared" ref="K241:K245" si="19">I241*(J241/100)</f>
        <v>0</v>
      </c>
      <c r="L241" s="1664"/>
    </row>
    <row r="242" spans="1:12" ht="15" customHeight="1" x14ac:dyDescent="0.35">
      <c r="A242" s="445"/>
      <c r="B242" s="524"/>
      <c r="C242" s="524"/>
      <c r="D242" s="2098" t="s">
        <v>2738</v>
      </c>
      <c r="E242" s="2542"/>
      <c r="F242" s="2100" t="s">
        <v>2315</v>
      </c>
      <c r="G242" s="2109"/>
      <c r="H242" s="2109"/>
      <c r="I242" s="2077">
        <f t="shared" ref="I242:I245" si="20">G242-H242</f>
        <v>0</v>
      </c>
      <c r="J242" s="1880">
        <v>50</v>
      </c>
      <c r="K242" s="1681">
        <f t="shared" si="19"/>
        <v>0</v>
      </c>
      <c r="L242" s="1664"/>
    </row>
    <row r="243" spans="1:12" ht="15" customHeight="1" x14ac:dyDescent="0.35">
      <c r="A243" s="445"/>
      <c r="B243" s="524"/>
      <c r="C243" s="524"/>
      <c r="D243" s="2098" t="s">
        <v>2737</v>
      </c>
      <c r="E243" s="2542"/>
      <c r="F243" s="2100" t="s">
        <v>2736</v>
      </c>
      <c r="G243" s="2109"/>
      <c r="H243" s="2109"/>
      <c r="I243" s="2077">
        <f t="shared" si="20"/>
        <v>0</v>
      </c>
      <c r="J243" s="1880">
        <v>100</v>
      </c>
      <c r="K243" s="1681">
        <f t="shared" si="19"/>
        <v>0</v>
      </c>
      <c r="L243" s="1664"/>
    </row>
    <row r="244" spans="1:12" ht="15" customHeight="1" x14ac:dyDescent="0.35">
      <c r="A244" s="445"/>
      <c r="B244" s="524"/>
      <c r="C244" s="524"/>
      <c r="D244" s="2098" t="s">
        <v>2735</v>
      </c>
      <c r="E244" s="2542"/>
      <c r="F244" s="2100" t="s">
        <v>2365</v>
      </c>
      <c r="G244" s="2109"/>
      <c r="H244" s="2109"/>
      <c r="I244" s="2077">
        <f t="shared" si="20"/>
        <v>0</v>
      </c>
      <c r="J244" s="1880">
        <v>150</v>
      </c>
      <c r="K244" s="1681">
        <f t="shared" si="19"/>
        <v>0</v>
      </c>
      <c r="L244" s="1664"/>
    </row>
    <row r="245" spans="1:12" ht="15" customHeight="1" x14ac:dyDescent="0.35">
      <c r="A245" s="445"/>
      <c r="B245" s="524"/>
      <c r="C245" s="524"/>
      <c r="D245" s="2098" t="s">
        <v>2734</v>
      </c>
      <c r="E245" s="2553"/>
      <c r="F245" s="1988" t="s">
        <v>1573</v>
      </c>
      <c r="G245" s="1732"/>
      <c r="H245" s="1732"/>
      <c r="I245" s="2077">
        <f t="shared" si="20"/>
        <v>0</v>
      </c>
      <c r="J245" s="1880">
        <v>100</v>
      </c>
      <c r="K245" s="1681">
        <f t="shared" si="19"/>
        <v>0</v>
      </c>
      <c r="L245" s="1664"/>
    </row>
    <row r="246" spans="1:12" ht="15" customHeight="1" x14ac:dyDescent="0.35">
      <c r="A246" s="445"/>
      <c r="B246" s="524"/>
      <c r="C246" s="524"/>
      <c r="D246" s="1697"/>
      <c r="E246" s="2029"/>
      <c r="F246" s="1988"/>
      <c r="G246" s="2076"/>
      <c r="H246" s="2076"/>
      <c r="I246" s="2077"/>
      <c r="J246" s="1880"/>
      <c r="K246" s="1681"/>
      <c r="L246" s="1664"/>
    </row>
    <row r="247" spans="1:12" ht="15" customHeight="1" x14ac:dyDescent="0.35">
      <c r="A247" s="445"/>
      <c r="B247" s="524"/>
      <c r="C247" s="524"/>
      <c r="D247" s="1697">
        <v>9</v>
      </c>
      <c r="E247" s="2463" t="s">
        <v>2369</v>
      </c>
      <c r="F247" s="2464"/>
      <c r="G247" s="2078"/>
      <c r="H247" s="2078"/>
      <c r="I247" s="2079">
        <f>G247-H247</f>
        <v>0</v>
      </c>
      <c r="J247" s="1680">
        <v>100</v>
      </c>
      <c r="K247" s="1681">
        <f>I247*(J247/100)</f>
        <v>0</v>
      </c>
      <c r="L247" s="1664"/>
    </row>
    <row r="248" spans="1:12" ht="15" customHeight="1" x14ac:dyDescent="0.35">
      <c r="A248" s="445"/>
      <c r="B248" s="524"/>
      <c r="C248" s="524"/>
      <c r="D248" s="1697"/>
      <c r="E248" s="1955"/>
      <c r="F248" s="1691"/>
      <c r="G248" s="2074"/>
      <c r="H248" s="2074"/>
      <c r="I248" s="2074"/>
      <c r="J248" s="1680"/>
      <c r="K248" s="1671"/>
      <c r="L248" s="1664"/>
    </row>
    <row r="249" spans="1:12" ht="15" customHeight="1" x14ac:dyDescent="0.35">
      <c r="A249" s="445"/>
      <c r="B249" s="524"/>
      <c r="C249" s="524"/>
      <c r="D249" s="1697">
        <v>10</v>
      </c>
      <c r="E249" s="2543" t="s">
        <v>2370</v>
      </c>
      <c r="F249" s="2463"/>
      <c r="G249" s="1669">
        <f>SUM(G250,G253:G254)</f>
        <v>0</v>
      </c>
      <c r="H249" s="1669">
        <f>SUM(H250,H253:H254)</f>
        <v>0</v>
      </c>
      <c r="I249" s="1669">
        <f>SUM(I250,I253:I254)</f>
        <v>0</v>
      </c>
      <c r="J249" s="1680"/>
      <c r="K249" s="1671">
        <f>SUM(K251:K254)</f>
        <v>0</v>
      </c>
      <c r="L249" s="1664"/>
    </row>
    <row r="250" spans="1:12" ht="15" customHeight="1" x14ac:dyDescent="0.35">
      <c r="A250" s="445"/>
      <c r="B250" s="524"/>
      <c r="C250" s="524"/>
      <c r="D250" s="1697">
        <v>10.1</v>
      </c>
      <c r="E250" s="2549" t="s">
        <v>1302</v>
      </c>
      <c r="F250" s="2550"/>
      <c r="G250" s="2077">
        <f>SUM(G251:G252)</f>
        <v>0</v>
      </c>
      <c r="H250" s="2077">
        <f>SUM(H251:H252)</f>
        <v>0</v>
      </c>
      <c r="I250" s="2077">
        <f>G250-H250</f>
        <v>0</v>
      </c>
      <c r="J250" s="1880"/>
      <c r="K250" s="1681"/>
      <c r="L250" s="1664"/>
    </row>
    <row r="251" spans="1:12" ht="15" customHeight="1" x14ac:dyDescent="0.35">
      <c r="A251" s="445"/>
      <c r="B251" s="524"/>
      <c r="C251" s="524"/>
      <c r="D251" s="1697" t="s">
        <v>2371</v>
      </c>
      <c r="E251" s="2551" t="s">
        <v>1304</v>
      </c>
      <c r="F251" s="2552"/>
      <c r="G251" s="2076"/>
      <c r="H251" s="2076"/>
      <c r="I251" s="2077">
        <f>G251-H251</f>
        <v>0</v>
      </c>
      <c r="J251" s="1880">
        <v>20</v>
      </c>
      <c r="K251" s="1681">
        <f>I251*(J251/100)</f>
        <v>0</v>
      </c>
      <c r="L251" s="1664"/>
    </row>
    <row r="252" spans="1:12" ht="15" customHeight="1" x14ac:dyDescent="0.35">
      <c r="A252" s="445"/>
      <c r="B252" s="524"/>
      <c r="C252" s="524"/>
      <c r="D252" s="1697" t="s">
        <v>2372</v>
      </c>
      <c r="E252" s="2551" t="s">
        <v>1306</v>
      </c>
      <c r="F252" s="2552"/>
      <c r="G252" s="1733"/>
      <c r="H252" s="2076"/>
      <c r="I252" s="2077">
        <f>G252-H252</f>
        <v>0</v>
      </c>
      <c r="J252" s="1880">
        <v>100</v>
      </c>
      <c r="K252" s="1681">
        <f>I252*(J252/100)</f>
        <v>0</v>
      </c>
      <c r="L252" s="1664"/>
    </row>
    <row r="253" spans="1:12" ht="15" customHeight="1" x14ac:dyDescent="0.35">
      <c r="A253" s="445"/>
      <c r="B253" s="524"/>
      <c r="C253" s="524"/>
      <c r="D253" s="1697">
        <v>10.199999999999999</v>
      </c>
      <c r="E253" s="2549" t="s">
        <v>2373</v>
      </c>
      <c r="F253" s="2550"/>
      <c r="G253" s="1732"/>
      <c r="H253" s="2076"/>
      <c r="I253" s="2077">
        <f>G253-H253</f>
        <v>0</v>
      </c>
      <c r="J253" s="1880">
        <v>100</v>
      </c>
      <c r="K253" s="1681">
        <f>I253*(J253/100)</f>
        <v>0</v>
      </c>
      <c r="L253" s="1664"/>
    </row>
    <row r="254" spans="1:12" ht="15" customHeight="1" x14ac:dyDescent="0.35">
      <c r="A254" s="445"/>
      <c r="B254" s="524"/>
      <c r="C254" s="524"/>
      <c r="D254" s="1697">
        <v>10.3</v>
      </c>
      <c r="E254" s="2549" t="s">
        <v>2374</v>
      </c>
      <c r="F254" s="2550"/>
      <c r="G254" s="2110">
        <f>SUM(G255:G263)</f>
        <v>0</v>
      </c>
      <c r="H254" s="2110">
        <f>SUM(H255:H263)</f>
        <v>0</v>
      </c>
      <c r="I254" s="2110">
        <f>G254-H254</f>
        <v>0</v>
      </c>
      <c r="J254" s="1880"/>
      <c r="K254" s="1681">
        <f>ROUND(SUM(K255:K263),0)</f>
        <v>0</v>
      </c>
      <c r="L254" s="1664"/>
    </row>
    <row r="255" spans="1:12" ht="15" customHeight="1" x14ac:dyDescent="0.35">
      <c r="A255" s="445"/>
      <c r="B255" s="524"/>
      <c r="C255" s="524"/>
      <c r="D255" s="2098" t="s">
        <v>2822</v>
      </c>
      <c r="E255" s="2535" t="s">
        <v>2368</v>
      </c>
      <c r="F255" s="2049" t="s">
        <v>2733</v>
      </c>
      <c r="G255" s="2076"/>
      <c r="H255" s="2076"/>
      <c r="I255" s="2077">
        <f t="shared" ref="I255:I262" si="21">G255-H255</f>
        <v>0</v>
      </c>
      <c r="J255" s="1880">
        <v>0</v>
      </c>
      <c r="K255" s="1856">
        <f t="shared" ref="K255:K262" si="22">I255*(J255/100)</f>
        <v>0</v>
      </c>
      <c r="L255" s="1664"/>
    </row>
    <row r="256" spans="1:12" ht="15" customHeight="1" x14ac:dyDescent="0.35">
      <c r="A256" s="445"/>
      <c r="B256" s="524"/>
      <c r="C256" s="524"/>
      <c r="D256" s="2098" t="s">
        <v>2823</v>
      </c>
      <c r="E256" s="2536"/>
      <c r="F256" s="2049" t="s">
        <v>2732</v>
      </c>
      <c r="G256" s="2076"/>
      <c r="H256" s="2076"/>
      <c r="I256" s="2077">
        <f t="shared" si="21"/>
        <v>0</v>
      </c>
      <c r="J256" s="1880">
        <v>20</v>
      </c>
      <c r="K256" s="1856">
        <f t="shared" si="22"/>
        <v>0</v>
      </c>
      <c r="L256" s="1664"/>
    </row>
    <row r="257" spans="1:13" ht="15" customHeight="1" x14ac:dyDescent="0.35">
      <c r="A257" s="445"/>
      <c r="B257" s="524"/>
      <c r="C257" s="524"/>
      <c r="D257" s="2098" t="s">
        <v>2824</v>
      </c>
      <c r="E257" s="2536"/>
      <c r="F257" s="2049" t="s">
        <v>2731</v>
      </c>
      <c r="G257" s="2076"/>
      <c r="H257" s="2076"/>
      <c r="I257" s="2077">
        <f t="shared" si="21"/>
        <v>0</v>
      </c>
      <c r="J257" s="1880">
        <v>30</v>
      </c>
      <c r="K257" s="1856">
        <f t="shared" si="22"/>
        <v>0</v>
      </c>
      <c r="L257" s="1664"/>
    </row>
    <row r="258" spans="1:13" ht="15" customHeight="1" x14ac:dyDescent="0.35">
      <c r="A258" s="445"/>
      <c r="B258" s="524"/>
      <c r="C258" s="524"/>
      <c r="D258" s="2098" t="s">
        <v>2825</v>
      </c>
      <c r="E258" s="2536"/>
      <c r="F258" s="2049" t="s">
        <v>2730</v>
      </c>
      <c r="G258" s="2076"/>
      <c r="H258" s="2076"/>
      <c r="I258" s="2077">
        <f t="shared" si="21"/>
        <v>0</v>
      </c>
      <c r="J258" s="1880">
        <v>40</v>
      </c>
      <c r="K258" s="1856">
        <f t="shared" si="22"/>
        <v>0</v>
      </c>
      <c r="L258" s="1664"/>
    </row>
    <row r="259" spans="1:13" ht="15" customHeight="1" x14ac:dyDescent="0.35">
      <c r="A259" s="445"/>
      <c r="B259" s="524"/>
      <c r="C259" s="524"/>
      <c r="D259" s="2098" t="s">
        <v>2826</v>
      </c>
      <c r="E259" s="2536"/>
      <c r="F259" s="2049" t="s">
        <v>2394</v>
      </c>
      <c r="G259" s="2076"/>
      <c r="H259" s="2076"/>
      <c r="I259" s="2077">
        <f t="shared" si="21"/>
        <v>0</v>
      </c>
      <c r="J259" s="1880">
        <v>50</v>
      </c>
      <c r="K259" s="1856">
        <f t="shared" si="22"/>
        <v>0</v>
      </c>
      <c r="L259" s="1664"/>
    </row>
    <row r="260" spans="1:13" ht="15" customHeight="1" x14ac:dyDescent="0.35">
      <c r="A260" s="445"/>
      <c r="B260" s="524"/>
      <c r="C260" s="524"/>
      <c r="D260" s="2098" t="s">
        <v>2827</v>
      </c>
      <c r="E260" s="2536"/>
      <c r="F260" s="2049" t="s">
        <v>2395</v>
      </c>
      <c r="G260" s="2076"/>
      <c r="H260" s="2076"/>
      <c r="I260" s="2077">
        <f t="shared" si="21"/>
        <v>0</v>
      </c>
      <c r="J260" s="1880">
        <v>75</v>
      </c>
      <c r="K260" s="1856">
        <f t="shared" si="22"/>
        <v>0</v>
      </c>
      <c r="L260" s="1664"/>
    </row>
    <row r="261" spans="1:13" ht="15" customHeight="1" x14ac:dyDescent="0.35">
      <c r="A261" s="445"/>
      <c r="B261" s="524"/>
      <c r="C261" s="524"/>
      <c r="D261" s="2098" t="s">
        <v>2828</v>
      </c>
      <c r="E261" s="2536"/>
      <c r="F261" s="2049" t="s">
        <v>2398</v>
      </c>
      <c r="G261" s="2076"/>
      <c r="H261" s="2076"/>
      <c r="I261" s="2077">
        <f t="shared" si="21"/>
        <v>0</v>
      </c>
      <c r="J261" s="1880">
        <v>100</v>
      </c>
      <c r="K261" s="1856">
        <f t="shared" si="22"/>
        <v>0</v>
      </c>
      <c r="L261" s="1664"/>
    </row>
    <row r="262" spans="1:13" ht="15" customHeight="1" x14ac:dyDescent="0.35">
      <c r="A262" s="445"/>
      <c r="B262" s="524"/>
      <c r="C262" s="524"/>
      <c r="D262" s="2098" t="s">
        <v>2829</v>
      </c>
      <c r="E262" s="2536"/>
      <c r="F262" s="2049" t="s">
        <v>2411</v>
      </c>
      <c r="G262" s="2076"/>
      <c r="H262" s="2076"/>
      <c r="I262" s="2077">
        <f t="shared" si="21"/>
        <v>0</v>
      </c>
      <c r="J262" s="1880">
        <v>150</v>
      </c>
      <c r="K262" s="1856">
        <f t="shared" si="22"/>
        <v>0</v>
      </c>
      <c r="L262" s="1664"/>
    </row>
    <row r="263" spans="1:13" ht="15" customHeight="1" x14ac:dyDescent="0.35">
      <c r="A263" s="445"/>
      <c r="B263" s="524"/>
      <c r="C263" s="524"/>
      <c r="D263" s="2098" t="s">
        <v>2830</v>
      </c>
      <c r="E263" s="2537"/>
      <c r="F263" s="2049" t="s">
        <v>2729</v>
      </c>
      <c r="G263" s="2076"/>
      <c r="H263" s="2076"/>
      <c r="I263" s="2077">
        <f>G263-H263</f>
        <v>0</v>
      </c>
      <c r="J263" s="1880" t="s">
        <v>2384</v>
      </c>
      <c r="K263" s="2107" t="str">
        <f>IF(I263&lt;&gt;"0","0","0")</f>
        <v>0</v>
      </c>
      <c r="L263" s="1664"/>
    </row>
    <row r="264" spans="1:13" ht="15" customHeight="1" x14ac:dyDescent="0.35">
      <c r="A264" s="445"/>
      <c r="B264" s="524"/>
      <c r="C264" s="524"/>
      <c r="D264" s="1697"/>
      <c r="E264" s="2049"/>
      <c r="F264" s="2049"/>
      <c r="G264" s="2076"/>
      <c r="H264" s="2076"/>
      <c r="I264" s="2077"/>
      <c r="J264" s="1880"/>
      <c r="K264" s="1681"/>
      <c r="L264" s="1664"/>
    </row>
    <row r="265" spans="1:13" ht="15" customHeight="1" x14ac:dyDescent="0.35">
      <c r="A265" s="445"/>
      <c r="B265" s="524"/>
      <c r="C265" s="524"/>
      <c r="D265" s="1697">
        <v>11</v>
      </c>
      <c r="E265" s="2543" t="s">
        <v>2375</v>
      </c>
      <c r="F265" s="2463"/>
      <c r="G265" s="1669">
        <f>SUM(G267:G272)</f>
        <v>0</v>
      </c>
      <c r="H265" s="1669">
        <f>SUM(H267:H272)</f>
        <v>0</v>
      </c>
      <c r="I265" s="1669">
        <f>SUM(I267:I272)</f>
        <v>0</v>
      </c>
      <c r="J265" s="1680"/>
      <c r="K265" s="2108">
        <f>ROUND(SUM(K267:K268)-K269-K270-K271-K272,0)</f>
        <v>0</v>
      </c>
      <c r="L265" s="1664"/>
      <c r="M265" s="1871"/>
    </row>
    <row r="266" spans="1:13" ht="15" customHeight="1" x14ac:dyDescent="0.35">
      <c r="A266" s="445"/>
      <c r="B266" s="524"/>
      <c r="C266" s="524"/>
      <c r="D266" s="1700"/>
      <c r="E266" s="1705"/>
      <c r="F266" s="1673"/>
      <c r="G266" s="2067"/>
      <c r="H266" s="2067"/>
      <c r="I266" s="2067"/>
      <c r="J266" s="1680"/>
      <c r="K266" s="1692"/>
      <c r="L266" s="1664"/>
    </row>
    <row r="267" spans="1:13" ht="15" customHeight="1" x14ac:dyDescent="0.35">
      <c r="A267" s="445"/>
      <c r="B267" s="524"/>
      <c r="C267" s="524"/>
      <c r="D267" s="1697" t="s">
        <v>2376</v>
      </c>
      <c r="E267" s="2446" t="s">
        <v>2368</v>
      </c>
      <c r="F267" s="1691" t="s">
        <v>2377</v>
      </c>
      <c r="G267" s="1732"/>
      <c r="H267" s="1732"/>
      <c r="I267" s="2066">
        <f t="shared" ref="I267:I272" si="23">G267-H267</f>
        <v>0</v>
      </c>
      <c r="J267" s="1680">
        <v>20</v>
      </c>
      <c r="K267" s="1681">
        <f>I267*(J267/100)</f>
        <v>0</v>
      </c>
      <c r="L267" s="1664"/>
    </row>
    <row r="268" spans="1:13" ht="15" customHeight="1" x14ac:dyDescent="0.35">
      <c r="A268" s="445"/>
      <c r="B268" s="524"/>
      <c r="C268" s="524"/>
      <c r="D268" s="1697" t="s">
        <v>2378</v>
      </c>
      <c r="E268" s="2446"/>
      <c r="F268" s="1691" t="s">
        <v>2379</v>
      </c>
      <c r="G268" s="1732"/>
      <c r="H268" s="1732"/>
      <c r="I268" s="2066">
        <f t="shared" si="23"/>
        <v>0</v>
      </c>
      <c r="J268" s="1680">
        <v>100</v>
      </c>
      <c r="K268" s="1681">
        <f>I268*(J268/100)</f>
        <v>0</v>
      </c>
      <c r="L268" s="1664"/>
    </row>
    <row r="269" spans="1:13" ht="15" customHeight="1" x14ac:dyDescent="0.35">
      <c r="A269" s="445"/>
      <c r="B269" s="524"/>
      <c r="C269" s="524"/>
      <c r="D269" s="1697" t="s">
        <v>2380</v>
      </c>
      <c r="E269" s="2446"/>
      <c r="F269" s="1691" t="s">
        <v>2381</v>
      </c>
      <c r="G269" s="1732"/>
      <c r="H269" s="1732"/>
      <c r="I269" s="2066">
        <f t="shared" si="23"/>
        <v>0</v>
      </c>
      <c r="J269" s="1880" t="s">
        <v>2384</v>
      </c>
      <c r="K269" s="2107" t="str">
        <f>IF(I269&lt;&gt;"0","0","0")</f>
        <v>0</v>
      </c>
      <c r="L269" s="1664"/>
    </row>
    <row r="270" spans="1:13" ht="15" customHeight="1" x14ac:dyDescent="0.35">
      <c r="A270" s="445"/>
      <c r="B270" s="524"/>
      <c r="C270" s="524"/>
      <c r="D270" s="1697" t="s">
        <v>2382</v>
      </c>
      <c r="E270" s="2446"/>
      <c r="F270" s="1691" t="s">
        <v>2497</v>
      </c>
      <c r="G270" s="1732"/>
      <c r="H270" s="1732"/>
      <c r="I270" s="2066">
        <f t="shared" si="23"/>
        <v>0</v>
      </c>
      <c r="J270" s="1880" t="s">
        <v>2384</v>
      </c>
      <c r="K270" s="2107" t="str">
        <f t="shared" ref="K270:K271" si="24">IF(I270&lt;&gt;"0","0","0")</f>
        <v>0</v>
      </c>
      <c r="L270" s="1664"/>
    </row>
    <row r="271" spans="1:13" ht="15" customHeight="1" x14ac:dyDescent="0.35">
      <c r="A271" s="445"/>
      <c r="B271" s="524"/>
      <c r="C271" s="524"/>
      <c r="D271" s="1697" t="s">
        <v>2383</v>
      </c>
      <c r="E271" s="2446"/>
      <c r="F271" s="1691" t="s">
        <v>2365</v>
      </c>
      <c r="G271" s="1732"/>
      <c r="H271" s="1732"/>
      <c r="I271" s="2066">
        <f t="shared" si="23"/>
        <v>0</v>
      </c>
      <c r="J271" s="1680" t="s">
        <v>2384</v>
      </c>
      <c r="K271" s="2107" t="str">
        <f t="shared" si="24"/>
        <v>0</v>
      </c>
      <c r="L271" s="1664"/>
    </row>
    <row r="272" spans="1:13" ht="15" customHeight="1" x14ac:dyDescent="0.35">
      <c r="A272" s="445"/>
      <c r="B272" s="524"/>
      <c r="C272" s="524"/>
      <c r="D272" s="1697" t="s">
        <v>2498</v>
      </c>
      <c r="E272" s="2446"/>
      <c r="F272" s="1691" t="s">
        <v>1573</v>
      </c>
      <c r="G272" s="1732"/>
      <c r="H272" s="1732"/>
      <c r="I272" s="2066">
        <f t="shared" si="23"/>
        <v>0</v>
      </c>
      <c r="J272" s="1680" t="s">
        <v>2384</v>
      </c>
      <c r="K272" s="2107" t="str">
        <f>IF(I272&lt;&gt;"0","0","0")</f>
        <v>0</v>
      </c>
      <c r="L272" s="1664"/>
    </row>
    <row r="273" spans="1:12" ht="15" customHeight="1" x14ac:dyDescent="0.35">
      <c r="A273" s="445"/>
      <c r="B273" s="524"/>
      <c r="C273" s="524"/>
      <c r="D273" s="1707"/>
      <c r="E273" s="1705"/>
      <c r="F273" s="1673"/>
      <c r="G273" s="2067"/>
      <c r="H273" s="2067"/>
      <c r="I273" s="2067"/>
      <c r="J273" s="1680"/>
      <c r="K273" s="1692"/>
      <c r="L273" s="1664"/>
    </row>
    <row r="274" spans="1:12" ht="15" customHeight="1" x14ac:dyDescent="0.35">
      <c r="A274" s="445"/>
      <c r="B274" s="524"/>
      <c r="C274" s="524"/>
      <c r="D274" s="1672">
        <v>12</v>
      </c>
      <c r="E274" s="2543" t="s">
        <v>2491</v>
      </c>
      <c r="F274" s="2463"/>
      <c r="G274" s="2079">
        <f>SUM(G276:G278)</f>
        <v>0</v>
      </c>
      <c r="H274" s="2079">
        <f>SUM(H276:H278)</f>
        <v>0</v>
      </c>
      <c r="I274" s="2079">
        <f>G274-H274</f>
        <v>0</v>
      </c>
      <c r="J274" s="1680"/>
      <c r="K274" s="1681">
        <f>ROUND(SUM(K276:K278),0)</f>
        <v>0</v>
      </c>
      <c r="L274" s="1664"/>
    </row>
    <row r="275" spans="1:12" ht="15" customHeight="1" x14ac:dyDescent="0.35">
      <c r="A275" s="445"/>
      <c r="B275" s="524"/>
      <c r="C275" s="524"/>
      <c r="D275" s="1682"/>
      <c r="E275" s="1666"/>
      <c r="F275" s="1673"/>
      <c r="G275" s="2080"/>
      <c r="H275" s="2080"/>
      <c r="I275" s="2080"/>
      <c r="J275" s="1680"/>
      <c r="K275" s="1689"/>
      <c r="L275" s="1664"/>
    </row>
    <row r="276" spans="1:12" ht="15" customHeight="1" x14ac:dyDescent="0.35">
      <c r="A276" s="445"/>
      <c r="B276" s="524"/>
      <c r="C276" s="524"/>
      <c r="D276" s="1672">
        <v>12.1</v>
      </c>
      <c r="E276" s="2548" t="s">
        <v>1341</v>
      </c>
      <c r="F276" s="2437"/>
      <c r="G276" s="1732"/>
      <c r="H276" s="1732"/>
      <c r="I276" s="2066">
        <f>G276-H276</f>
        <v>0</v>
      </c>
      <c r="J276" s="1680">
        <v>75</v>
      </c>
      <c r="K276" s="1681">
        <f>I276*(J276/100)</f>
        <v>0</v>
      </c>
      <c r="L276" s="1664"/>
    </row>
    <row r="277" spans="1:12" ht="15" customHeight="1" x14ac:dyDescent="0.35">
      <c r="A277" s="445"/>
      <c r="B277" s="524"/>
      <c r="C277" s="524"/>
      <c r="D277" s="1672">
        <v>12.2</v>
      </c>
      <c r="E277" s="2548" t="s">
        <v>2728</v>
      </c>
      <c r="F277" s="2437"/>
      <c r="G277" s="1732"/>
      <c r="H277" s="1732"/>
      <c r="I277" s="2066">
        <f>G277-H277</f>
        <v>0</v>
      </c>
      <c r="J277" s="1680">
        <v>75</v>
      </c>
      <c r="K277" s="1681">
        <f>I277*(J277/100)</f>
        <v>0</v>
      </c>
      <c r="L277" s="1664"/>
    </row>
    <row r="278" spans="1:12" ht="15" customHeight="1" x14ac:dyDescent="0.35">
      <c r="A278" s="445"/>
      <c r="B278" s="524"/>
      <c r="C278" s="524"/>
      <c r="D278" s="1672">
        <v>12.3</v>
      </c>
      <c r="E278" s="2548" t="s">
        <v>2386</v>
      </c>
      <c r="F278" s="2437"/>
      <c r="G278" s="1732"/>
      <c r="H278" s="1732"/>
      <c r="I278" s="2066">
        <f>G278-H278</f>
        <v>0</v>
      </c>
      <c r="J278" s="1680">
        <v>75</v>
      </c>
      <c r="K278" s="1681">
        <f>I278*(J278/100)</f>
        <v>0</v>
      </c>
      <c r="L278" s="1664"/>
    </row>
    <row r="279" spans="1:12" ht="15" customHeight="1" x14ac:dyDescent="0.35">
      <c r="A279" s="445"/>
      <c r="B279" s="524"/>
      <c r="C279" s="524"/>
      <c r="D279" s="1682"/>
      <c r="E279" s="1673"/>
      <c r="F279" s="1673"/>
      <c r="G279" s="2080"/>
      <c r="H279" s="2080"/>
      <c r="I279" s="2080"/>
      <c r="J279" s="1680"/>
      <c r="K279" s="1689"/>
      <c r="L279" s="1664"/>
    </row>
    <row r="280" spans="1:12" ht="15" customHeight="1" x14ac:dyDescent="0.35">
      <c r="A280" s="445"/>
      <c r="B280" s="524"/>
      <c r="C280" s="524"/>
      <c r="D280" s="1672">
        <v>13</v>
      </c>
      <c r="E280" s="2543" t="s">
        <v>2727</v>
      </c>
      <c r="F280" s="2463"/>
      <c r="G280" s="2079">
        <f>SUM(G282:G284)</f>
        <v>0</v>
      </c>
      <c r="H280" s="2079">
        <f>SUM(H282:H284)</f>
        <v>0</v>
      </c>
      <c r="I280" s="2079">
        <f>G280-H280</f>
        <v>0</v>
      </c>
      <c r="J280" s="1680"/>
      <c r="K280" s="1856">
        <f>ROUND(SUM(K282:K284),0)</f>
        <v>0</v>
      </c>
      <c r="L280" s="1664"/>
    </row>
    <row r="281" spans="1:12" ht="15" customHeight="1" x14ac:dyDescent="0.35">
      <c r="A281" s="445"/>
      <c r="B281" s="524"/>
      <c r="C281" s="524"/>
      <c r="D281" s="1682"/>
      <c r="E281" s="1666"/>
      <c r="F281" s="1673"/>
      <c r="G281" s="2080"/>
      <c r="H281" s="2080"/>
      <c r="I281" s="2080"/>
      <c r="J281" s="1680"/>
      <c r="K281" s="1689"/>
      <c r="L281" s="1664"/>
    </row>
    <row r="282" spans="1:12" ht="15" customHeight="1" x14ac:dyDescent="0.35">
      <c r="A282" s="445"/>
      <c r="B282" s="524"/>
      <c r="C282" s="524"/>
      <c r="D282" s="1859">
        <v>13.1</v>
      </c>
      <c r="E282" s="2534" t="s">
        <v>2853</v>
      </c>
      <c r="F282" s="2441"/>
      <c r="G282" s="2076"/>
      <c r="H282" s="2076"/>
      <c r="I282" s="2077">
        <f>G282-H282</f>
        <v>0</v>
      </c>
      <c r="J282" s="1880">
        <v>25</v>
      </c>
      <c r="K282" s="1681">
        <f>I282*(J282/100)</f>
        <v>0</v>
      </c>
      <c r="L282" s="1664"/>
    </row>
    <row r="283" spans="1:12" ht="15" customHeight="1" x14ac:dyDescent="0.35">
      <c r="A283" s="445"/>
      <c r="B283" s="524"/>
      <c r="C283" s="524"/>
      <c r="D283" s="1859">
        <v>13.2</v>
      </c>
      <c r="E283" s="2534" t="s">
        <v>2784</v>
      </c>
      <c r="F283" s="2441"/>
      <c r="G283" s="2188"/>
      <c r="H283" s="2188"/>
      <c r="I283" s="2077">
        <f>G283-H283</f>
        <v>0</v>
      </c>
      <c r="J283" s="1880">
        <v>50</v>
      </c>
      <c r="K283" s="1681">
        <f>I283*(J283/100)</f>
        <v>0</v>
      </c>
      <c r="L283" s="1664"/>
    </row>
    <row r="284" spans="1:12" ht="15" customHeight="1" x14ac:dyDescent="0.35">
      <c r="A284" s="445"/>
      <c r="B284" s="524"/>
      <c r="C284" s="524"/>
      <c r="D284" s="1859">
        <v>13.3</v>
      </c>
      <c r="E284" s="2534" t="s">
        <v>2708</v>
      </c>
      <c r="F284" s="2441"/>
      <c r="G284" s="2109"/>
      <c r="H284" s="2109"/>
      <c r="I284" s="2077">
        <f>G284-H284</f>
        <v>0</v>
      </c>
      <c r="J284" s="1880">
        <v>100</v>
      </c>
      <c r="K284" s="1681">
        <f>I284*(J284/100)</f>
        <v>0</v>
      </c>
      <c r="L284" s="1664"/>
    </row>
    <row r="285" spans="1:12" ht="15" customHeight="1" x14ac:dyDescent="0.35">
      <c r="A285" s="445"/>
      <c r="B285" s="524"/>
      <c r="C285" s="524"/>
      <c r="D285" s="1697"/>
      <c r="E285" s="2563"/>
      <c r="F285" s="2443"/>
      <c r="G285" s="2081"/>
      <c r="H285" s="2081"/>
      <c r="I285" s="2075"/>
      <c r="J285" s="1680"/>
      <c r="K285" s="1681"/>
      <c r="L285" s="1664"/>
    </row>
    <row r="286" spans="1:12" ht="15" customHeight="1" x14ac:dyDescent="0.35">
      <c r="A286" s="445"/>
      <c r="B286" s="524"/>
      <c r="C286" s="524"/>
      <c r="D286" s="1672">
        <v>14</v>
      </c>
      <c r="E286" s="2543" t="s">
        <v>2726</v>
      </c>
      <c r="F286" s="2463"/>
      <c r="G286" s="2079">
        <f>SUM(G288,G292)</f>
        <v>0</v>
      </c>
      <c r="H286" s="2079">
        <f>SUM(H288,H292)</f>
        <v>0</v>
      </c>
      <c r="I286" s="2079">
        <f>G286-H286</f>
        <v>0</v>
      </c>
      <c r="J286" s="1680"/>
      <c r="K286" s="1681">
        <f>ROUND(SUM(K289:K290,K293:K295),0)</f>
        <v>0</v>
      </c>
      <c r="L286" s="1664"/>
    </row>
    <row r="287" spans="1:12" ht="15" customHeight="1" x14ac:dyDescent="0.35">
      <c r="A287" s="445"/>
      <c r="B287" s="524"/>
      <c r="C287" s="524"/>
      <c r="D287" s="1682"/>
      <c r="E287" s="1666"/>
      <c r="F287" s="1673"/>
      <c r="G287" s="2080"/>
      <c r="H287" s="2080"/>
      <c r="I287" s="2080"/>
      <c r="J287" s="1680"/>
      <c r="K287" s="1689"/>
      <c r="L287" s="1664"/>
    </row>
    <row r="288" spans="1:12" ht="15" customHeight="1" x14ac:dyDescent="0.35">
      <c r="A288" s="445"/>
      <c r="B288" s="524"/>
      <c r="C288" s="524"/>
      <c r="D288" s="1859">
        <v>14.1</v>
      </c>
      <c r="E288" s="2534" t="s">
        <v>2718</v>
      </c>
      <c r="F288" s="2562"/>
      <c r="G288" s="2110">
        <f>SUM(G289:G290)</f>
        <v>0</v>
      </c>
      <c r="H288" s="2110">
        <f>SUM(H289:H290)</f>
        <v>0</v>
      </c>
      <c r="I288" s="2077">
        <f>G288-H288</f>
        <v>0</v>
      </c>
      <c r="J288" s="1880"/>
      <c r="K288" s="1681"/>
      <c r="L288" s="1664"/>
    </row>
    <row r="289" spans="1:12" ht="15" customHeight="1" x14ac:dyDescent="0.35">
      <c r="A289" s="445"/>
      <c r="B289" s="524"/>
      <c r="C289" s="524"/>
      <c r="D289" s="2098" t="s">
        <v>2725</v>
      </c>
      <c r="E289" s="2555" t="s">
        <v>2854</v>
      </c>
      <c r="F289" s="2556"/>
      <c r="G289" s="2076"/>
      <c r="H289" s="2076"/>
      <c r="I289" s="2077">
        <f>G289-H289</f>
        <v>0</v>
      </c>
      <c r="J289" s="1880">
        <v>60</v>
      </c>
      <c r="K289" s="1681">
        <f>I289*(J289/100)</f>
        <v>0</v>
      </c>
      <c r="L289" s="1664"/>
    </row>
    <row r="290" spans="1:12" ht="15" customHeight="1" x14ac:dyDescent="0.35">
      <c r="A290" s="445"/>
      <c r="B290" s="524"/>
      <c r="C290" s="524"/>
      <c r="D290" s="2098" t="s">
        <v>2724</v>
      </c>
      <c r="E290" s="2555" t="s">
        <v>2715</v>
      </c>
      <c r="F290" s="2556"/>
      <c r="G290" s="2076"/>
      <c r="H290" s="2076"/>
      <c r="I290" s="2077">
        <f>G290-H290</f>
        <v>0</v>
      </c>
      <c r="J290" s="1880">
        <v>100</v>
      </c>
      <c r="K290" s="1681">
        <f>I290*(J290/100)</f>
        <v>0</v>
      </c>
      <c r="L290" s="1664"/>
    </row>
    <row r="291" spans="1:12" ht="15" customHeight="1" x14ac:dyDescent="0.35">
      <c r="A291" s="445"/>
      <c r="B291" s="524"/>
      <c r="C291" s="524"/>
      <c r="D291" s="1859"/>
      <c r="E291" s="2534"/>
      <c r="F291" s="2441"/>
      <c r="G291" s="2076"/>
      <c r="H291" s="2076"/>
      <c r="I291" s="2077"/>
      <c r="J291" s="1880"/>
      <c r="K291" s="1681"/>
      <c r="L291" s="1664"/>
    </row>
    <row r="292" spans="1:12" ht="15" customHeight="1" x14ac:dyDescent="0.35">
      <c r="A292" s="445"/>
      <c r="B292" s="524"/>
      <c r="C292" s="524"/>
      <c r="D292" s="1859">
        <v>14.2</v>
      </c>
      <c r="E292" s="2561" t="s">
        <v>2855</v>
      </c>
      <c r="F292" s="2562"/>
      <c r="G292" s="2110">
        <f>SUM(G293:G295)</f>
        <v>0</v>
      </c>
      <c r="H292" s="2110">
        <f>SUM(H293:H295)</f>
        <v>0</v>
      </c>
      <c r="I292" s="2077">
        <f>G292-H292</f>
        <v>0</v>
      </c>
      <c r="J292" s="1880"/>
      <c r="K292" s="1681"/>
      <c r="L292" s="1664"/>
    </row>
    <row r="293" spans="1:12" ht="15" customHeight="1" x14ac:dyDescent="0.35">
      <c r="A293" s="445"/>
      <c r="B293" s="524"/>
      <c r="C293" s="524"/>
      <c r="D293" s="2098" t="s">
        <v>2723</v>
      </c>
      <c r="E293" s="231" t="s">
        <v>2711</v>
      </c>
      <c r="F293" s="520"/>
      <c r="G293" s="2076"/>
      <c r="H293" s="2076"/>
      <c r="I293" s="2077">
        <f>G293-H293</f>
        <v>0</v>
      </c>
      <c r="J293" s="1880">
        <v>70</v>
      </c>
      <c r="K293" s="1681">
        <f>I293*(J293/100)</f>
        <v>0</v>
      </c>
      <c r="L293" s="1664"/>
    </row>
    <row r="294" spans="1:12" ht="15" customHeight="1" x14ac:dyDescent="0.35">
      <c r="A294" s="445"/>
      <c r="B294" s="524"/>
      <c r="C294" s="524"/>
      <c r="D294" s="2098" t="s">
        <v>2722</v>
      </c>
      <c r="E294" s="231" t="s">
        <v>2856</v>
      </c>
      <c r="F294" s="520"/>
      <c r="G294" s="2076"/>
      <c r="H294" s="2076"/>
      <c r="I294" s="2077">
        <f>G294-H294</f>
        <v>0</v>
      </c>
      <c r="J294" s="1880">
        <v>90</v>
      </c>
      <c r="K294" s="1681">
        <f>I294*(J294/100)</f>
        <v>0</v>
      </c>
      <c r="L294" s="1664"/>
    </row>
    <row r="295" spans="1:12" ht="15" customHeight="1" x14ac:dyDescent="0.35">
      <c r="A295" s="445"/>
      <c r="B295" s="524"/>
      <c r="C295" s="524"/>
      <c r="D295" s="2098" t="s">
        <v>2721</v>
      </c>
      <c r="E295" s="231" t="s">
        <v>2708</v>
      </c>
      <c r="F295" s="520"/>
      <c r="G295" s="2076"/>
      <c r="H295" s="2076"/>
      <c r="I295" s="2077">
        <f>G295-H295</f>
        <v>0</v>
      </c>
      <c r="J295" s="1880">
        <v>110</v>
      </c>
      <c r="K295" s="1681">
        <f>I295*(J295/100)</f>
        <v>0</v>
      </c>
      <c r="L295" s="1664"/>
    </row>
    <row r="296" spans="1:12" ht="15" customHeight="1" x14ac:dyDescent="0.35">
      <c r="A296" s="445"/>
      <c r="B296" s="524"/>
      <c r="C296" s="524"/>
      <c r="D296" s="1697"/>
      <c r="E296" s="231"/>
      <c r="F296" s="520"/>
      <c r="G296" s="1732"/>
      <c r="H296" s="1732"/>
      <c r="I296" s="2066"/>
      <c r="J296" s="1880"/>
      <c r="K296" s="1681"/>
      <c r="L296" s="1664"/>
    </row>
    <row r="297" spans="1:12" ht="15" customHeight="1" x14ac:dyDescent="0.35">
      <c r="A297" s="445"/>
      <c r="B297" s="524"/>
      <c r="C297" s="524"/>
      <c r="D297" s="1697">
        <v>15</v>
      </c>
      <c r="E297" s="1989" t="s">
        <v>2720</v>
      </c>
      <c r="F297" s="1954"/>
      <c r="G297" s="2079">
        <f>SUM(G299,G304,G307,G311)</f>
        <v>0</v>
      </c>
      <c r="H297" s="2079">
        <f>SUM(H299,H304,H307,H311)</f>
        <v>0</v>
      </c>
      <c r="I297" s="2079">
        <f>G297-H297</f>
        <v>0</v>
      </c>
      <c r="J297" s="1951"/>
      <c r="K297" s="1681">
        <f>ROUND(SUM(K300:K302,K304,K308:K309,K312:K314),0)</f>
        <v>0</v>
      </c>
      <c r="L297" s="1664"/>
    </row>
    <row r="298" spans="1:12" ht="15" customHeight="1" x14ac:dyDescent="0.35">
      <c r="A298" s="445"/>
      <c r="B298" s="524"/>
      <c r="C298" s="524"/>
      <c r="D298" s="1697"/>
      <c r="E298" s="1953"/>
      <c r="F298" s="1952"/>
      <c r="G298" s="1732"/>
      <c r="H298" s="1732"/>
      <c r="I298" s="2066"/>
      <c r="J298" s="1951"/>
      <c r="K298" s="1681"/>
      <c r="L298" s="1664"/>
    </row>
    <row r="299" spans="1:12" ht="15" customHeight="1" x14ac:dyDescent="0.35">
      <c r="A299" s="445"/>
      <c r="B299" s="524"/>
      <c r="C299" s="524"/>
      <c r="D299" s="2098">
        <v>15.1</v>
      </c>
      <c r="E299" s="519" t="s">
        <v>2785</v>
      </c>
      <c r="F299" s="520"/>
      <c r="G299" s="2110">
        <f>SUM(G300:G302)</f>
        <v>0</v>
      </c>
      <c r="H299" s="2110">
        <f>SUM(H300:H302)</f>
        <v>0</v>
      </c>
      <c r="I299" s="2077">
        <f>G299-H299</f>
        <v>0</v>
      </c>
      <c r="J299" s="1880"/>
      <c r="K299" s="1681"/>
      <c r="L299" s="1664"/>
    </row>
    <row r="300" spans="1:12" ht="15" customHeight="1" x14ac:dyDescent="0.35">
      <c r="A300" s="445"/>
      <c r="B300" s="524"/>
      <c r="C300" s="524"/>
      <c r="D300" s="2098" t="s">
        <v>2390</v>
      </c>
      <c r="E300" s="231" t="s">
        <v>2857</v>
      </c>
      <c r="F300" s="520"/>
      <c r="G300" s="2076"/>
      <c r="H300" s="2076"/>
      <c r="I300" s="2077">
        <f>G300-H300</f>
        <v>0</v>
      </c>
      <c r="J300" s="1880">
        <v>25</v>
      </c>
      <c r="K300" s="1681">
        <f t="shared" ref="K300:K314" si="25">I300*(J300/100)</f>
        <v>0</v>
      </c>
      <c r="L300" s="1664"/>
    </row>
    <row r="301" spans="1:12" ht="15" customHeight="1" x14ac:dyDescent="0.35">
      <c r="A301" s="445"/>
      <c r="B301" s="524"/>
      <c r="C301" s="524"/>
      <c r="D301" s="2098" t="s">
        <v>2391</v>
      </c>
      <c r="E301" s="231" t="s">
        <v>2858</v>
      </c>
      <c r="F301" s="520"/>
      <c r="G301" s="2076"/>
      <c r="H301" s="2076"/>
      <c r="I301" s="2077">
        <f>G301-H301</f>
        <v>0</v>
      </c>
      <c r="J301" s="1880">
        <v>50</v>
      </c>
      <c r="K301" s="1681">
        <f t="shared" si="25"/>
        <v>0</v>
      </c>
      <c r="L301" s="1664"/>
    </row>
    <row r="302" spans="1:12" ht="15" customHeight="1" x14ac:dyDescent="0.35">
      <c r="A302" s="445"/>
      <c r="B302" s="524"/>
      <c r="C302" s="524"/>
      <c r="D302" s="2098" t="s">
        <v>2392</v>
      </c>
      <c r="E302" s="231" t="s">
        <v>2708</v>
      </c>
      <c r="F302" s="520"/>
      <c r="G302" s="2076"/>
      <c r="H302" s="2076"/>
      <c r="I302" s="2077">
        <f>G302-H302</f>
        <v>0</v>
      </c>
      <c r="J302" s="1880">
        <v>100</v>
      </c>
      <c r="K302" s="1681">
        <f t="shared" si="25"/>
        <v>0</v>
      </c>
      <c r="L302" s="1664"/>
    </row>
    <row r="303" spans="1:12" ht="15" customHeight="1" x14ac:dyDescent="0.35">
      <c r="A303" s="445"/>
      <c r="B303" s="524"/>
      <c r="C303" s="524"/>
      <c r="D303" s="2098"/>
      <c r="E303" s="519"/>
      <c r="F303" s="520"/>
      <c r="G303" s="2076"/>
      <c r="H303" s="2076"/>
      <c r="I303" s="2077"/>
      <c r="J303" s="1880"/>
      <c r="K303" s="1681"/>
      <c r="L303" s="1664"/>
    </row>
    <row r="304" spans="1:12" ht="15" customHeight="1" x14ac:dyDescent="0.35">
      <c r="A304" s="445"/>
      <c r="B304" s="524"/>
      <c r="C304" s="524"/>
      <c r="D304" s="2098">
        <v>15.2</v>
      </c>
      <c r="E304" s="519" t="s">
        <v>2787</v>
      </c>
      <c r="F304" s="520"/>
      <c r="G304" s="2076"/>
      <c r="H304" s="2076"/>
      <c r="I304" s="2077">
        <f>G304-H304</f>
        <v>0</v>
      </c>
      <c r="J304" s="1880">
        <v>100</v>
      </c>
      <c r="K304" s="1681">
        <f>I304*(J304/100)</f>
        <v>0</v>
      </c>
      <c r="L304" s="1664"/>
    </row>
    <row r="305" spans="1:12" ht="15" customHeight="1" x14ac:dyDescent="0.35">
      <c r="A305" s="445"/>
      <c r="B305" s="524"/>
      <c r="C305" s="524"/>
      <c r="D305" s="2098"/>
      <c r="E305" s="2534"/>
      <c r="F305" s="2441"/>
      <c r="G305" s="2076"/>
      <c r="H305" s="2076"/>
      <c r="I305" s="2077"/>
      <c r="J305" s="1880"/>
      <c r="K305" s="1681"/>
      <c r="L305" s="1664"/>
    </row>
    <row r="306" spans="1:12" ht="15" customHeight="1" x14ac:dyDescent="0.35">
      <c r="A306" s="445"/>
      <c r="B306" s="524"/>
      <c r="C306" s="524"/>
      <c r="D306" s="2098">
        <v>15.3</v>
      </c>
      <c r="E306" s="518" t="s">
        <v>2786</v>
      </c>
      <c r="F306" s="520"/>
      <c r="G306" s="2076"/>
      <c r="H306" s="2076"/>
      <c r="I306" s="2077"/>
      <c r="J306" s="1880"/>
      <c r="K306" s="1681"/>
      <c r="L306" s="1664"/>
    </row>
    <row r="307" spans="1:12" ht="15" customHeight="1" x14ac:dyDescent="0.35">
      <c r="A307" s="445"/>
      <c r="B307" s="524"/>
      <c r="C307" s="524"/>
      <c r="D307" s="2098" t="s">
        <v>2719</v>
      </c>
      <c r="E307" s="2534" t="s">
        <v>2718</v>
      </c>
      <c r="F307" s="2441"/>
      <c r="G307" s="2110">
        <f>SUM(G308:G309)</f>
        <v>0</v>
      </c>
      <c r="H307" s="2110">
        <f>SUM(H308:H309)</f>
        <v>0</v>
      </c>
      <c r="I307" s="2077">
        <f>G307-H307</f>
        <v>0</v>
      </c>
      <c r="J307" s="1880"/>
      <c r="K307" s="1681"/>
      <c r="L307" s="1664"/>
    </row>
    <row r="308" spans="1:12" ht="15" customHeight="1" x14ac:dyDescent="0.35">
      <c r="A308" s="445"/>
      <c r="B308" s="524"/>
      <c r="C308" s="524"/>
      <c r="D308" s="2098" t="s">
        <v>2717</v>
      </c>
      <c r="E308" s="2555" t="s">
        <v>2854</v>
      </c>
      <c r="F308" s="2556"/>
      <c r="G308" s="2076"/>
      <c r="H308" s="2076"/>
      <c r="I308" s="2077">
        <f t="shared" ref="I308:I309" si="26">G308-H308</f>
        <v>0</v>
      </c>
      <c r="J308" s="1880">
        <v>60</v>
      </c>
      <c r="K308" s="1681">
        <f>I308*(J308/100)</f>
        <v>0</v>
      </c>
      <c r="L308" s="1664"/>
    </row>
    <row r="309" spans="1:12" ht="15" customHeight="1" x14ac:dyDescent="0.35">
      <c r="A309" s="445"/>
      <c r="B309" s="524"/>
      <c r="C309" s="524"/>
      <c r="D309" s="2098" t="s">
        <v>2716</v>
      </c>
      <c r="E309" s="2111" t="s">
        <v>2715</v>
      </c>
      <c r="F309" s="228"/>
      <c r="G309" s="2076"/>
      <c r="H309" s="2076"/>
      <c r="I309" s="2077">
        <f t="shared" si="26"/>
        <v>0</v>
      </c>
      <c r="J309" s="1880">
        <v>100</v>
      </c>
      <c r="K309" s="1681">
        <f t="shared" si="25"/>
        <v>0</v>
      </c>
      <c r="L309" s="1664"/>
    </row>
    <row r="310" spans="1:12" ht="15" customHeight="1" x14ac:dyDescent="0.35">
      <c r="A310" s="445"/>
      <c r="B310" s="524"/>
      <c r="C310" s="524"/>
      <c r="D310" s="2098"/>
      <c r="E310" s="518"/>
      <c r="F310" s="520"/>
      <c r="G310" s="2076"/>
      <c r="H310" s="2076"/>
      <c r="I310" s="2077"/>
      <c r="J310" s="1880"/>
      <c r="K310" s="1681"/>
      <c r="L310" s="1664"/>
    </row>
    <row r="311" spans="1:12" ht="15" customHeight="1" x14ac:dyDescent="0.35">
      <c r="A311" s="445"/>
      <c r="B311" s="524"/>
      <c r="C311" s="524"/>
      <c r="D311" s="2098" t="s">
        <v>2714</v>
      </c>
      <c r="E311" s="518" t="s">
        <v>2713</v>
      </c>
      <c r="F311" s="2112"/>
      <c r="G311" s="2110">
        <f>SUM(G312:G314)</f>
        <v>0</v>
      </c>
      <c r="H311" s="2110">
        <f>SUM(H312:H314)</f>
        <v>0</v>
      </c>
      <c r="I311" s="2077">
        <f>G311-H311</f>
        <v>0</v>
      </c>
      <c r="J311" s="1880"/>
      <c r="K311" s="1681"/>
      <c r="L311" s="1664"/>
    </row>
    <row r="312" spans="1:12" ht="15" customHeight="1" x14ac:dyDescent="0.35">
      <c r="A312" s="445"/>
      <c r="B312" s="524"/>
      <c r="C312" s="524"/>
      <c r="D312" s="2098" t="s">
        <v>2712</v>
      </c>
      <c r="E312" s="231" t="s">
        <v>2711</v>
      </c>
      <c r="F312" s="520"/>
      <c r="G312" s="2076"/>
      <c r="H312" s="2076"/>
      <c r="I312" s="2077">
        <f t="shared" ref="I312:I314" si="27">G312-H312</f>
        <v>0</v>
      </c>
      <c r="J312" s="1880">
        <v>70</v>
      </c>
      <c r="K312" s="1681">
        <f>I312*(J312/100)</f>
        <v>0</v>
      </c>
      <c r="L312" s="1664"/>
    </row>
    <row r="313" spans="1:12" ht="15" customHeight="1" x14ac:dyDescent="0.35">
      <c r="A313" s="445"/>
      <c r="B313" s="524"/>
      <c r="C313" s="524"/>
      <c r="D313" s="2098" t="s">
        <v>2710</v>
      </c>
      <c r="E313" s="231" t="s">
        <v>2856</v>
      </c>
      <c r="F313" s="520"/>
      <c r="G313" s="2076"/>
      <c r="H313" s="2076"/>
      <c r="I313" s="2077">
        <f t="shared" si="27"/>
        <v>0</v>
      </c>
      <c r="J313" s="1880">
        <v>90</v>
      </c>
      <c r="K313" s="1681">
        <f t="shared" si="25"/>
        <v>0</v>
      </c>
      <c r="L313" s="1664"/>
    </row>
    <row r="314" spans="1:12" ht="15" customHeight="1" x14ac:dyDescent="0.35">
      <c r="A314" s="445"/>
      <c r="B314" s="524"/>
      <c r="C314" s="524"/>
      <c r="D314" s="2098" t="s">
        <v>2709</v>
      </c>
      <c r="E314" s="231" t="s">
        <v>2708</v>
      </c>
      <c r="F314" s="520"/>
      <c r="G314" s="2076"/>
      <c r="H314" s="2076"/>
      <c r="I314" s="2077">
        <f t="shared" si="27"/>
        <v>0</v>
      </c>
      <c r="J314" s="1880">
        <v>110</v>
      </c>
      <c r="K314" s="1681">
        <f t="shared" si="25"/>
        <v>0</v>
      </c>
      <c r="L314" s="1664"/>
    </row>
    <row r="315" spans="1:12" ht="15" customHeight="1" x14ac:dyDescent="0.35">
      <c r="A315" s="445"/>
      <c r="B315" s="524"/>
      <c r="C315" s="524"/>
      <c r="D315" s="1672"/>
      <c r="E315" s="2557"/>
      <c r="F315" s="2558"/>
      <c r="G315" s="2074"/>
      <c r="H315" s="2074"/>
      <c r="I315" s="2074"/>
      <c r="J315" s="1680"/>
      <c r="K315" s="1671"/>
      <c r="L315" s="1664"/>
    </row>
    <row r="316" spans="1:12" ht="15" customHeight="1" x14ac:dyDescent="0.35">
      <c r="A316" s="445"/>
      <c r="B316" s="524"/>
      <c r="C316" s="524"/>
      <c r="D316" s="1672">
        <v>16</v>
      </c>
      <c r="E316" s="2543" t="s">
        <v>2388</v>
      </c>
      <c r="F316" s="2463"/>
      <c r="G316" s="2079">
        <f>SUM(G319:G322,G325:G326)</f>
        <v>0</v>
      </c>
      <c r="H316" s="2079">
        <f>SUM(H319:H322,H325:H326)</f>
        <v>0</v>
      </c>
      <c r="I316" s="2079">
        <f>SUM(I319:I322,I325:I326)</f>
        <v>0</v>
      </c>
      <c r="J316" s="1680"/>
      <c r="K316" s="1681">
        <f>ROUND(SUM(K319:K322,K325:K326),0)</f>
        <v>0</v>
      </c>
      <c r="L316" s="1664"/>
    </row>
    <row r="317" spans="1:12" ht="15" customHeight="1" x14ac:dyDescent="0.35">
      <c r="A317" s="445"/>
      <c r="B317" s="524"/>
      <c r="C317" s="524"/>
      <c r="D317" s="1682"/>
      <c r="E317" s="1666"/>
      <c r="F317" s="1673"/>
      <c r="G317" s="2067"/>
      <c r="H317" s="2067"/>
      <c r="I317" s="2067"/>
      <c r="J317" s="1680"/>
      <c r="K317" s="1692"/>
      <c r="L317" s="1664"/>
    </row>
    <row r="318" spans="1:12" ht="15" customHeight="1" x14ac:dyDescent="0.35">
      <c r="A318" s="445"/>
      <c r="B318" s="524"/>
      <c r="C318" s="524"/>
      <c r="D318" s="1697">
        <v>16.100000000000001</v>
      </c>
      <c r="E318" s="2548" t="s">
        <v>2841</v>
      </c>
      <c r="F318" s="2437"/>
      <c r="G318" s="2082"/>
      <c r="H318" s="2071"/>
      <c r="I318" s="2071"/>
      <c r="J318" s="1680"/>
      <c r="K318" s="1710">
        <f>SUM(K319:K322)</f>
        <v>0</v>
      </c>
      <c r="L318" s="1664"/>
    </row>
    <row r="319" spans="1:12" ht="15" customHeight="1" x14ac:dyDescent="0.35">
      <c r="A319" s="445"/>
      <c r="B319" s="524"/>
      <c r="C319" s="524"/>
      <c r="D319" s="1697" t="s">
        <v>2835</v>
      </c>
      <c r="E319" s="2548" t="s">
        <v>2394</v>
      </c>
      <c r="F319" s="2437"/>
      <c r="G319" s="1732"/>
      <c r="H319" s="1732"/>
      <c r="I319" s="2066">
        <f>G319-H319</f>
        <v>0</v>
      </c>
      <c r="J319" s="1680">
        <v>50</v>
      </c>
      <c r="K319" s="1681">
        <f>I319*(J319/100)</f>
        <v>0</v>
      </c>
      <c r="L319" s="1664"/>
    </row>
    <row r="320" spans="1:12" ht="15" customHeight="1" x14ac:dyDescent="0.35">
      <c r="A320" s="445"/>
      <c r="B320" s="524"/>
      <c r="C320" s="524"/>
      <c r="D320" s="1697" t="s">
        <v>2836</v>
      </c>
      <c r="E320" s="2548" t="s">
        <v>2395</v>
      </c>
      <c r="F320" s="2437"/>
      <c r="G320" s="1732"/>
      <c r="H320" s="1732"/>
      <c r="I320" s="2066">
        <f>G320-H320</f>
        <v>0</v>
      </c>
      <c r="J320" s="1680">
        <v>75</v>
      </c>
      <c r="K320" s="1681">
        <f>I320*(J320/100)</f>
        <v>0</v>
      </c>
      <c r="L320" s="1664"/>
    </row>
    <row r="321" spans="1:12" ht="15" customHeight="1" x14ac:dyDescent="0.35">
      <c r="A321" s="445"/>
      <c r="B321" s="524"/>
      <c r="C321" s="524"/>
      <c r="D321" s="1697" t="s">
        <v>2837</v>
      </c>
      <c r="E321" s="2548" t="s">
        <v>2398</v>
      </c>
      <c r="F321" s="2437"/>
      <c r="G321" s="1732"/>
      <c r="H321" s="1732"/>
      <c r="I321" s="2066">
        <f>G321-H321</f>
        <v>0</v>
      </c>
      <c r="J321" s="1680">
        <v>100</v>
      </c>
      <c r="K321" s="1681">
        <f>I321*(J321/100)</f>
        <v>0</v>
      </c>
      <c r="L321" s="1664"/>
    </row>
    <row r="322" spans="1:12" ht="15" customHeight="1" x14ac:dyDescent="0.35">
      <c r="A322" s="445"/>
      <c r="B322" s="524"/>
      <c r="C322" s="524"/>
      <c r="D322" s="1697" t="s">
        <v>2838</v>
      </c>
      <c r="E322" s="2548" t="s">
        <v>2411</v>
      </c>
      <c r="F322" s="2437"/>
      <c r="G322" s="1732"/>
      <c r="H322" s="1732"/>
      <c r="I322" s="2066">
        <f>G322-H322</f>
        <v>0</v>
      </c>
      <c r="J322" s="1680">
        <v>150</v>
      </c>
      <c r="K322" s="1681">
        <f>I322*(J322/100)</f>
        <v>0</v>
      </c>
      <c r="L322" s="1664"/>
    </row>
    <row r="323" spans="1:12" ht="15" customHeight="1" x14ac:dyDescent="0.35">
      <c r="A323" s="445"/>
      <c r="B323" s="524"/>
      <c r="C323" s="524"/>
      <c r="D323" s="1682"/>
      <c r="E323" s="1711"/>
      <c r="F323" s="1673"/>
      <c r="G323" s="2067"/>
      <c r="H323" s="2067"/>
      <c r="I323" s="2067"/>
      <c r="J323" s="1680"/>
      <c r="K323" s="1692"/>
      <c r="L323" s="1664"/>
    </row>
    <row r="324" spans="1:12" ht="15" customHeight="1" x14ac:dyDescent="0.35">
      <c r="A324" s="445"/>
      <c r="B324" s="524"/>
      <c r="C324" s="524"/>
      <c r="D324" s="1697">
        <v>16.2</v>
      </c>
      <c r="E324" s="2554" t="s">
        <v>2790</v>
      </c>
      <c r="F324" s="2429"/>
      <c r="G324" s="2082"/>
      <c r="H324" s="2071"/>
      <c r="I324" s="2071"/>
      <c r="J324" s="1680"/>
      <c r="K324" s="1710">
        <f>SUM(K325:K326)</f>
        <v>0</v>
      </c>
      <c r="L324" s="1664"/>
    </row>
    <row r="325" spans="1:12" ht="15" customHeight="1" x14ac:dyDescent="0.35">
      <c r="A325" s="445"/>
      <c r="B325" s="524"/>
      <c r="C325" s="524"/>
      <c r="D325" s="1697" t="s">
        <v>2839</v>
      </c>
      <c r="E325" s="2534" t="s">
        <v>2789</v>
      </c>
      <c r="F325" s="2441"/>
      <c r="G325" s="1732"/>
      <c r="H325" s="1732"/>
      <c r="I325" s="2066">
        <f>G325-H325</f>
        <v>0</v>
      </c>
      <c r="J325" s="1680">
        <v>100</v>
      </c>
      <c r="K325" s="1681">
        <f>I325*(J325/100)</f>
        <v>0</v>
      </c>
      <c r="L325" s="1664"/>
    </row>
    <row r="326" spans="1:12" ht="15" customHeight="1" x14ac:dyDescent="0.35">
      <c r="A326" s="445"/>
      <c r="B326" s="524"/>
      <c r="C326" s="524"/>
      <c r="D326" s="1697" t="s">
        <v>2840</v>
      </c>
      <c r="E326" s="2554" t="s">
        <v>2788</v>
      </c>
      <c r="F326" s="2429"/>
      <c r="G326" s="1732"/>
      <c r="H326" s="1732"/>
      <c r="I326" s="2066">
        <f>G326-H326</f>
        <v>0</v>
      </c>
      <c r="J326" s="1680">
        <v>150</v>
      </c>
      <c r="K326" s="1681">
        <f>I326*(J326/100)</f>
        <v>0</v>
      </c>
      <c r="L326" s="1664"/>
    </row>
    <row r="327" spans="1:12" ht="15" customHeight="1" x14ac:dyDescent="0.35">
      <c r="A327" s="445"/>
      <c r="B327" s="524"/>
      <c r="C327" s="524"/>
      <c r="D327" s="1682"/>
      <c r="E327" s="1673"/>
      <c r="F327" s="1673"/>
      <c r="G327" s="2067"/>
      <c r="H327" s="2067"/>
      <c r="I327" s="2067"/>
      <c r="J327" s="1680"/>
      <c r="K327" s="1692"/>
      <c r="L327" s="1664"/>
    </row>
    <row r="328" spans="1:12" ht="15" customHeight="1" x14ac:dyDescent="0.35">
      <c r="A328" s="445"/>
      <c r="B328" s="524"/>
      <c r="C328" s="524"/>
      <c r="D328" s="1697">
        <v>17</v>
      </c>
      <c r="E328" s="2543" t="s">
        <v>2400</v>
      </c>
      <c r="F328" s="2463"/>
      <c r="G328" s="2083">
        <f>SUM(G330:G336)</f>
        <v>0</v>
      </c>
      <c r="H328" s="2083">
        <f>SUM(H330:H336)</f>
        <v>0</v>
      </c>
      <c r="I328" s="2083">
        <f>SUM(I330:I336)</f>
        <v>0</v>
      </c>
      <c r="J328" s="1880"/>
      <c r="K328" s="1856">
        <f>SUM(K330:K336)</f>
        <v>0</v>
      </c>
      <c r="L328" s="1664"/>
    </row>
    <row r="329" spans="1:12" ht="15" customHeight="1" x14ac:dyDescent="0.35">
      <c r="A329" s="445"/>
      <c r="B329" s="524"/>
      <c r="C329" s="524"/>
      <c r="D329" s="1700"/>
      <c r="E329" s="1666"/>
      <c r="F329" s="1673"/>
      <c r="G329" s="2067"/>
      <c r="H329" s="2067"/>
      <c r="I329" s="2067"/>
      <c r="J329" s="1680"/>
      <c r="K329" s="1692"/>
      <c r="L329" s="1664"/>
    </row>
    <row r="330" spans="1:12" ht="15" customHeight="1" x14ac:dyDescent="0.35">
      <c r="A330" s="445"/>
      <c r="B330" s="524"/>
      <c r="C330" s="524"/>
      <c r="D330" s="1697">
        <v>17.100000000000001</v>
      </c>
      <c r="E330" s="2554" t="s">
        <v>2401</v>
      </c>
      <c r="F330" s="2429"/>
      <c r="G330" s="1732"/>
      <c r="H330" s="1732"/>
      <c r="I330" s="2066">
        <f t="shared" ref="I330:I336" si="28">G330-H330</f>
        <v>0</v>
      </c>
      <c r="J330" s="1680">
        <v>100</v>
      </c>
      <c r="K330" s="1681">
        <f>I330*(J330/100)</f>
        <v>0</v>
      </c>
      <c r="L330" s="1664"/>
    </row>
    <row r="331" spans="1:12" ht="30.75" customHeight="1" x14ac:dyDescent="0.35">
      <c r="A331" s="445"/>
      <c r="B331" s="524"/>
      <c r="C331" s="524"/>
      <c r="D331" s="1697">
        <v>17.2</v>
      </c>
      <c r="E331" s="2554" t="s">
        <v>2402</v>
      </c>
      <c r="F331" s="2429"/>
      <c r="G331" s="1732"/>
      <c r="H331" s="1732"/>
      <c r="I331" s="2066">
        <f t="shared" si="28"/>
        <v>0</v>
      </c>
      <c r="J331" s="1680">
        <v>100</v>
      </c>
      <c r="K331" s="1681">
        <f>I331*(J331/100)</f>
        <v>0</v>
      </c>
      <c r="L331" s="1664"/>
    </row>
    <row r="332" spans="1:12" ht="21.75" customHeight="1" x14ac:dyDescent="0.35">
      <c r="A332" s="445"/>
      <c r="B332" s="524"/>
      <c r="C332" s="524"/>
      <c r="D332" s="1697">
        <v>17.3</v>
      </c>
      <c r="E332" s="2554" t="s">
        <v>2793</v>
      </c>
      <c r="F332" s="2429"/>
      <c r="G332" s="1732"/>
      <c r="H332" s="1732"/>
      <c r="I332" s="2066">
        <f t="shared" si="28"/>
        <v>0</v>
      </c>
      <c r="J332" s="1680">
        <v>100</v>
      </c>
      <c r="K332" s="1681">
        <f>I332*(J332/100)</f>
        <v>0</v>
      </c>
      <c r="L332" s="1664"/>
    </row>
    <row r="333" spans="1:12" ht="18" customHeight="1" x14ac:dyDescent="0.35">
      <c r="A333" s="445"/>
      <c r="B333" s="524"/>
      <c r="C333" s="524"/>
      <c r="D333" s="2098">
        <v>17.399999999999999</v>
      </c>
      <c r="E333" s="2549" t="s">
        <v>2792</v>
      </c>
      <c r="F333" s="2550"/>
      <c r="G333" s="2076"/>
      <c r="H333" s="2076"/>
      <c r="I333" s="2077">
        <f t="shared" si="28"/>
        <v>0</v>
      </c>
      <c r="J333" s="1880">
        <v>300</v>
      </c>
      <c r="K333" s="1856">
        <f>I333*(J333/100)</f>
        <v>0</v>
      </c>
      <c r="L333" s="1664"/>
    </row>
    <row r="334" spans="1:12" ht="15" customHeight="1" x14ac:dyDescent="0.35">
      <c r="A334" s="445"/>
      <c r="B334" s="524"/>
      <c r="C334" s="524"/>
      <c r="D334" s="2098">
        <v>17.5</v>
      </c>
      <c r="E334" s="2549" t="s">
        <v>2791</v>
      </c>
      <c r="F334" s="2550"/>
      <c r="G334" s="2076"/>
      <c r="H334" s="2076"/>
      <c r="I334" s="2077">
        <f t="shared" si="28"/>
        <v>0</v>
      </c>
      <c r="J334" s="1880" t="s">
        <v>2384</v>
      </c>
      <c r="K334" s="2107" t="str">
        <f>IF(I334&lt;&gt;"0","0","0")</f>
        <v>0</v>
      </c>
      <c r="L334" s="1664"/>
    </row>
    <row r="335" spans="1:12" ht="20.25" customHeight="1" x14ac:dyDescent="0.35">
      <c r="A335" s="445"/>
      <c r="B335" s="524"/>
      <c r="C335" s="524"/>
      <c r="D335" s="2098">
        <v>17.600000000000001</v>
      </c>
      <c r="E335" s="2547" t="s">
        <v>2406</v>
      </c>
      <c r="F335" s="2427"/>
      <c r="G335" s="1732"/>
      <c r="H335" s="2076"/>
      <c r="I335" s="2077">
        <f t="shared" si="28"/>
        <v>0</v>
      </c>
      <c r="J335" s="1880">
        <v>100</v>
      </c>
      <c r="K335" s="1856">
        <f>I335*(J335/100)</f>
        <v>0</v>
      </c>
      <c r="L335" s="1664"/>
    </row>
    <row r="336" spans="1:12" ht="15" customHeight="1" x14ac:dyDescent="0.35">
      <c r="A336" s="445"/>
      <c r="B336" s="524"/>
      <c r="C336" s="524"/>
      <c r="D336" s="2098">
        <v>17.7</v>
      </c>
      <c r="E336" s="2547" t="s">
        <v>2528</v>
      </c>
      <c r="F336" s="2427"/>
      <c r="G336" s="1732"/>
      <c r="H336" s="2076"/>
      <c r="I336" s="2077">
        <f t="shared" si="28"/>
        <v>0</v>
      </c>
      <c r="J336" s="1880" t="s">
        <v>2384</v>
      </c>
      <c r="K336" s="2107" t="str">
        <f>IF(I336&lt;&gt;"0","0","0")</f>
        <v>0</v>
      </c>
      <c r="L336" s="1664"/>
    </row>
    <row r="337" spans="1:12" ht="15" customHeight="1" x14ac:dyDescent="0.35">
      <c r="A337" s="445"/>
      <c r="B337" s="524"/>
      <c r="C337" s="524"/>
      <c r="D337" s="1712"/>
      <c r="E337" s="406"/>
      <c r="F337" s="406"/>
      <c r="G337" s="1713"/>
      <c r="H337" s="1713"/>
      <c r="I337" s="1713"/>
      <c r="J337" s="1714"/>
      <c r="K337" s="1861"/>
      <c r="L337" s="1664"/>
    </row>
    <row r="338" spans="1:12" ht="15" customHeight="1" x14ac:dyDescent="0.35">
      <c r="A338" s="445"/>
      <c r="B338" s="524"/>
      <c r="C338" s="524"/>
      <c r="D338" s="1697">
        <v>18</v>
      </c>
      <c r="E338" s="2504" t="s">
        <v>2407</v>
      </c>
      <c r="F338" s="2433"/>
      <c r="G338" s="2060">
        <f>SUM(G127,G136,G147,G159,G188,G198,G226,G238,G247,G249,G265,G274,G280,G286,G297+G316,G328)</f>
        <v>0</v>
      </c>
      <c r="H338" s="1715"/>
      <c r="I338" s="1715"/>
      <c r="J338" s="1716"/>
      <c r="K338" s="1717">
        <f>ROUND(K127+K136+K147+K159+K188+K198+K226+K238+K247+K249+K265+K274+K280+K286+K297+K316+K328,0)</f>
        <v>0</v>
      </c>
      <c r="L338" s="1664"/>
    </row>
    <row r="339" spans="1:12" ht="15" customHeight="1" thickBot="1" x14ac:dyDescent="0.4">
      <c r="A339" s="445"/>
      <c r="B339" s="524"/>
      <c r="C339" s="525"/>
      <c r="D339" s="1718"/>
      <c r="E339" s="523"/>
      <c r="F339" s="523"/>
      <c r="G339" s="1719"/>
      <c r="H339" s="1719"/>
      <c r="I339" s="1719"/>
      <c r="J339" s="523"/>
      <c r="K339" s="1720"/>
      <c r="L339" s="504"/>
    </row>
    <row r="341" spans="1:12" x14ac:dyDescent="0.35">
      <c r="D341" s="1863" t="s">
        <v>2842</v>
      </c>
      <c r="E341" s="1864"/>
      <c r="F341" s="1864"/>
      <c r="G341" s="2198">
        <f>Form2!N92-G338</f>
        <v>0</v>
      </c>
    </row>
  </sheetData>
  <sheetProtection algorithmName="SHA-512" hashValue="Yqe7clJzAa7M0nQYQd0buiy/SLg9ZBP5GcF+TdOicJra/GoB5Xd2SMm92tgQmXj35ksQGq4hPapRN39lu2/8IA==" saltValue="+q5onfcHIk9UYYpCOkwnPQ==" spinCount="100000" sheet="1" objects="1" scenarios="1"/>
  <mergeCells count="94">
    <mergeCell ref="E211:F211"/>
    <mergeCell ref="E212:F212"/>
    <mergeCell ref="E210:I210"/>
    <mergeCell ref="E171:E179"/>
    <mergeCell ref="E334:F334"/>
    <mergeCell ref="E292:F292"/>
    <mergeCell ref="E280:F280"/>
    <mergeCell ref="E282:F282"/>
    <mergeCell ref="E283:F283"/>
    <mergeCell ref="E284:F284"/>
    <mergeCell ref="E285:F285"/>
    <mergeCell ref="E286:F286"/>
    <mergeCell ref="E288:F288"/>
    <mergeCell ref="E289:F289"/>
    <mergeCell ref="E290:F290"/>
    <mergeCell ref="E325:F325"/>
    <mergeCell ref="E305:F305"/>
    <mergeCell ref="E307:F307"/>
    <mergeCell ref="E308:F308"/>
    <mergeCell ref="E315:F315"/>
    <mergeCell ref="E316:F316"/>
    <mergeCell ref="E318:F318"/>
    <mergeCell ref="E319:F319"/>
    <mergeCell ref="E320:F320"/>
    <mergeCell ref="E321:F321"/>
    <mergeCell ref="E322:F322"/>
    <mergeCell ref="E324:F324"/>
    <mergeCell ref="E336:F336"/>
    <mergeCell ref="E338:F338"/>
    <mergeCell ref="E326:F326"/>
    <mergeCell ref="E328:F328"/>
    <mergeCell ref="E330:F330"/>
    <mergeCell ref="E331:F331"/>
    <mergeCell ref="E332:F332"/>
    <mergeCell ref="E333:F333"/>
    <mergeCell ref="E335:F335"/>
    <mergeCell ref="E291:F291"/>
    <mergeCell ref="E240:F240"/>
    <mergeCell ref="E278:F278"/>
    <mergeCell ref="E249:F249"/>
    <mergeCell ref="E250:F250"/>
    <mergeCell ref="E251:F251"/>
    <mergeCell ref="E252:F252"/>
    <mergeCell ref="E253:F253"/>
    <mergeCell ref="E254:F254"/>
    <mergeCell ref="E265:F265"/>
    <mergeCell ref="E267:E272"/>
    <mergeCell ref="E274:F274"/>
    <mergeCell ref="E276:F276"/>
    <mergeCell ref="E277:F277"/>
    <mergeCell ref="E241:E245"/>
    <mergeCell ref="E247:F247"/>
    <mergeCell ref="E216:E224"/>
    <mergeCell ref="E226:F226"/>
    <mergeCell ref="E228:E236"/>
    <mergeCell ref="E238:F238"/>
    <mergeCell ref="E161:F161"/>
    <mergeCell ref="E201:E209"/>
    <mergeCell ref="E163:E168"/>
    <mergeCell ref="E170:F170"/>
    <mergeCell ref="E181:F181"/>
    <mergeCell ref="E182:E186"/>
    <mergeCell ref="E188:F188"/>
    <mergeCell ref="E190:F190"/>
    <mergeCell ref="E191:E196"/>
    <mergeCell ref="E198:F198"/>
    <mergeCell ref="E200:F200"/>
    <mergeCell ref="E215:F215"/>
    <mergeCell ref="E134:F134"/>
    <mergeCell ref="E136:F136"/>
    <mergeCell ref="E138:F138"/>
    <mergeCell ref="E139:F139"/>
    <mergeCell ref="E140:E145"/>
    <mergeCell ref="E147:F147"/>
    <mergeCell ref="E149:F149"/>
    <mergeCell ref="E150:F150"/>
    <mergeCell ref="E151:F151"/>
    <mergeCell ref="E152:E157"/>
    <mergeCell ref="E255:E263"/>
    <mergeCell ref="E159:F159"/>
    <mergeCell ref="E133:F133"/>
    <mergeCell ref="D123:K123"/>
    <mergeCell ref="D124:D125"/>
    <mergeCell ref="E124:F125"/>
    <mergeCell ref="G124:G125"/>
    <mergeCell ref="H124:H125"/>
    <mergeCell ref="I124:I125"/>
    <mergeCell ref="J124:J125"/>
    <mergeCell ref="K124:K125"/>
    <mergeCell ref="E127:F127"/>
    <mergeCell ref="E129:F129"/>
    <mergeCell ref="E130:F130"/>
    <mergeCell ref="E131:F131"/>
    <mergeCell ref="E132:F132"/>
  </mergeCells>
  <pageMargins left="0.7" right="0.7" top="0.75" bottom="0.75" header="0.3" footer="0.3"/>
  <pageSetup orientation="portrait" r:id="rId1"/>
  <headerFooter>
    <oddFooter>&amp;C&amp;1#&amp;"Calibri"&amp;10&amp;K000000I n t e r n a l</oddFooter>
  </headerFooter>
  <ignoredErrors>
    <ignoredError sqref="I176:J176 G221:J221 G206:J206 J233 H233" unlockedFormula="1"/>
    <ignoredError sqref="K176 K206 K221" formula="1" unlockedFormula="1"/>
    <ignoredError sqref="G250:H250" formulaRange="1"/>
    <ignoredError sqref="K254 K334:K335" formula="1"/>
    <ignoredError sqref="G254:H254" formulaRange="1" unlocked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5">
    <pageSetUpPr fitToPage="1"/>
  </sheetPr>
  <dimension ref="A1:L117"/>
  <sheetViews>
    <sheetView showGridLines="0" topLeftCell="A48" workbookViewId="0">
      <selection activeCell="F12" sqref="F12"/>
    </sheetView>
  </sheetViews>
  <sheetFormatPr defaultRowHeight="14.5" x14ac:dyDescent="0.35"/>
  <cols>
    <col min="1" max="1" width="2.81640625" customWidth="1" collapsed="1"/>
    <col min="2" max="2" width="4.81640625" customWidth="1" collapsed="1"/>
    <col min="4" max="4" width="13.1796875" customWidth="1" collapsed="1"/>
    <col min="5" max="5" width="12.81640625" customWidth="1" collapsed="1"/>
    <col min="6" max="11" width="15.81640625" customWidth="1" collapsed="1"/>
    <col min="12" max="12" width="2.81640625" customWidth="1" collapsed="1"/>
  </cols>
  <sheetData>
    <row r="1" spans="1:12" ht="15" hidden="1" customHeight="1" x14ac:dyDescent="0.35">
      <c r="A1" s="119"/>
      <c r="B1" s="119"/>
      <c r="C1" s="119"/>
      <c r="D1" s="119"/>
      <c r="E1" s="119"/>
      <c r="F1" s="119"/>
      <c r="G1" s="119"/>
      <c r="H1" s="119"/>
      <c r="I1" s="119"/>
      <c r="J1" s="119"/>
      <c r="K1" s="119"/>
      <c r="L1" s="119"/>
    </row>
    <row r="2" spans="1:12" ht="15" hidden="1" customHeight="1" x14ac:dyDescent="0.35">
      <c r="A2" s="119"/>
      <c r="B2" s="119"/>
      <c r="C2" s="119"/>
      <c r="D2" s="119"/>
      <c r="E2" s="119"/>
      <c r="F2" s="119"/>
      <c r="G2" s="119"/>
      <c r="H2" s="119"/>
      <c r="I2" s="119"/>
      <c r="J2" s="119"/>
      <c r="K2" s="119"/>
      <c r="L2" s="119"/>
    </row>
    <row r="3" spans="1:12" ht="15" hidden="1" customHeight="1" x14ac:dyDescent="0.35">
      <c r="A3" s="119"/>
      <c r="B3" s="119"/>
      <c r="C3" s="119"/>
      <c r="D3" s="119"/>
      <c r="E3" s="119"/>
      <c r="F3" s="119"/>
      <c r="G3" s="119"/>
      <c r="H3" s="119"/>
      <c r="I3" s="119"/>
      <c r="J3" s="119"/>
      <c r="K3" s="119"/>
      <c r="L3" s="119"/>
    </row>
    <row r="4" spans="1:12" ht="15" hidden="1" customHeight="1" x14ac:dyDescent="0.35">
      <c r="A4" s="119"/>
      <c r="B4" s="119"/>
      <c r="C4" s="119"/>
      <c r="D4" s="119"/>
      <c r="E4" s="119"/>
      <c r="F4" s="119"/>
      <c r="G4" s="119"/>
      <c r="H4" s="119"/>
      <c r="I4" s="119"/>
      <c r="J4" s="119"/>
      <c r="K4" s="119"/>
      <c r="L4" s="119"/>
    </row>
    <row r="5" spans="1:12" ht="15" hidden="1" customHeight="1" x14ac:dyDescent="0.35">
      <c r="A5" s="119"/>
      <c r="B5" s="119"/>
      <c r="C5" s="119"/>
      <c r="D5" s="119"/>
      <c r="E5" s="119"/>
      <c r="F5" s="119"/>
      <c r="G5" s="119"/>
      <c r="H5" s="119"/>
      <c r="I5" s="119"/>
      <c r="J5" s="119"/>
      <c r="K5" s="119"/>
      <c r="L5" s="119"/>
    </row>
    <row r="6" spans="1:12" ht="15" hidden="1" customHeight="1" x14ac:dyDescent="0.35">
      <c r="A6" s="119"/>
      <c r="B6" s="119"/>
      <c r="C6" s="119"/>
      <c r="D6" s="119"/>
      <c r="E6" s="119"/>
      <c r="F6" s="119"/>
      <c r="G6" s="119"/>
      <c r="H6" s="119"/>
      <c r="I6" s="119"/>
      <c r="J6" s="119"/>
      <c r="K6" s="119"/>
      <c r="L6" s="119"/>
    </row>
    <row r="7" spans="1:12" ht="15" hidden="1" customHeight="1" x14ac:dyDescent="0.35">
      <c r="A7" s="119"/>
      <c r="B7" s="119"/>
      <c r="C7" s="119"/>
      <c r="D7" s="119"/>
      <c r="E7" s="119"/>
      <c r="F7" s="119"/>
      <c r="G7" s="119"/>
      <c r="H7" s="119"/>
      <c r="I7" s="119"/>
      <c r="J7" s="119"/>
      <c r="K7" s="119"/>
      <c r="L7" s="119"/>
    </row>
    <row r="8" spans="1:12" ht="15" hidden="1" customHeight="1" x14ac:dyDescent="0.35">
      <c r="A8" s="119"/>
      <c r="B8" s="119"/>
      <c r="C8" s="119"/>
      <c r="D8" s="119"/>
      <c r="E8" s="119"/>
      <c r="F8" s="119"/>
      <c r="G8" s="119"/>
      <c r="H8" s="119"/>
      <c r="I8" s="119"/>
      <c r="J8" s="119"/>
      <c r="K8" s="119"/>
      <c r="L8" s="119"/>
    </row>
    <row r="9" spans="1:12" ht="15" hidden="1" customHeight="1" x14ac:dyDescent="0.35">
      <c r="A9" s="119"/>
      <c r="B9" s="119"/>
      <c r="C9" s="119"/>
      <c r="D9" s="119"/>
      <c r="E9" s="119"/>
      <c r="F9" s="119"/>
      <c r="G9" s="119"/>
      <c r="H9" s="119"/>
      <c r="I9" s="119"/>
      <c r="J9" s="119"/>
      <c r="K9" s="119"/>
      <c r="L9" s="119"/>
    </row>
    <row r="10" spans="1:12" ht="15" hidden="1" customHeight="1" x14ac:dyDescent="0.35">
      <c r="A10" s="119"/>
      <c r="B10" s="119"/>
      <c r="C10" s="119"/>
      <c r="D10" s="119"/>
      <c r="E10" s="119"/>
      <c r="F10" s="119"/>
      <c r="G10" s="119"/>
      <c r="H10" s="119"/>
      <c r="I10" s="119"/>
      <c r="J10" s="119"/>
      <c r="K10" s="119"/>
      <c r="L10" s="119"/>
    </row>
    <row r="11" spans="1:12" ht="15" hidden="1" customHeight="1" x14ac:dyDescent="0.35">
      <c r="A11" s="119"/>
      <c r="B11" s="119"/>
      <c r="C11" s="119"/>
      <c r="D11" s="119"/>
      <c r="E11" s="119"/>
      <c r="F11" s="119"/>
      <c r="G11" s="119"/>
      <c r="H11" s="119"/>
      <c r="I11" s="119"/>
      <c r="J11" s="119"/>
      <c r="K11" s="119"/>
      <c r="L11" s="119"/>
    </row>
    <row r="12" spans="1:12" ht="15" hidden="1" customHeight="1" x14ac:dyDescent="0.35">
      <c r="A12" s="119"/>
      <c r="B12" s="119"/>
      <c r="C12" s="119"/>
      <c r="D12" s="119"/>
      <c r="E12" s="119"/>
      <c r="F12" s="119"/>
      <c r="G12" s="119"/>
      <c r="H12" s="119"/>
      <c r="I12" s="119"/>
      <c r="J12" s="119"/>
      <c r="K12" s="119"/>
      <c r="L12" s="119"/>
    </row>
    <row r="13" spans="1:12" ht="15" hidden="1" customHeight="1" x14ac:dyDescent="0.35">
      <c r="A13" s="119"/>
      <c r="B13" s="119"/>
      <c r="C13" s="119"/>
      <c r="D13" s="119"/>
      <c r="E13" s="119"/>
      <c r="F13" s="119"/>
      <c r="G13" s="119"/>
      <c r="H13" s="119"/>
      <c r="I13" s="119"/>
      <c r="J13" s="119"/>
      <c r="K13" s="119"/>
      <c r="L13" s="119"/>
    </row>
    <row r="14" spans="1:12" ht="15" hidden="1" customHeight="1" x14ac:dyDescent="0.35">
      <c r="A14" s="119"/>
      <c r="B14" s="119"/>
      <c r="C14" s="119"/>
      <c r="D14" s="119"/>
      <c r="E14" s="119"/>
      <c r="F14" s="119"/>
      <c r="G14" s="119"/>
      <c r="H14" s="119"/>
      <c r="I14" s="119"/>
      <c r="J14" s="119"/>
      <c r="K14" s="119"/>
      <c r="L14" s="119"/>
    </row>
    <row r="15" spans="1:12" ht="15" hidden="1" customHeight="1" x14ac:dyDescent="0.35">
      <c r="A15" s="119"/>
      <c r="B15" s="119"/>
      <c r="C15" s="119"/>
      <c r="D15" s="119"/>
      <c r="E15" s="119"/>
      <c r="F15" s="119"/>
      <c r="G15" s="119"/>
      <c r="H15" s="119"/>
      <c r="I15" s="119"/>
      <c r="J15" s="119"/>
      <c r="K15" s="119"/>
      <c r="L15" s="119"/>
    </row>
    <row r="16" spans="1:12" ht="15" hidden="1" customHeight="1" x14ac:dyDescent="0.35">
      <c r="A16" s="119"/>
      <c r="B16" s="119"/>
      <c r="C16" s="119"/>
      <c r="D16" s="119"/>
      <c r="E16" s="119"/>
      <c r="F16" s="119"/>
      <c r="G16" s="119"/>
      <c r="H16" s="119"/>
      <c r="I16" s="119"/>
      <c r="J16" s="119"/>
      <c r="K16" s="119"/>
      <c r="L16" s="119"/>
    </row>
    <row r="17" spans="1:12" ht="15" hidden="1" customHeight="1" x14ac:dyDescent="0.35">
      <c r="A17" s="119"/>
      <c r="B17" s="119"/>
      <c r="C17" s="119"/>
      <c r="D17" s="119"/>
      <c r="E17" s="119"/>
      <c r="F17" s="119"/>
      <c r="G17" s="119"/>
      <c r="H17" s="119"/>
      <c r="I17" s="119"/>
      <c r="J17" s="119"/>
      <c r="K17" s="119"/>
      <c r="L17" s="119"/>
    </row>
    <row r="18" spans="1:12" ht="15" hidden="1" customHeight="1" x14ac:dyDescent="0.35">
      <c r="A18" s="119"/>
      <c r="B18" s="119"/>
      <c r="C18" s="119"/>
      <c r="D18" s="119"/>
      <c r="E18" s="119"/>
      <c r="F18" s="119"/>
      <c r="G18" s="119"/>
      <c r="H18" s="119"/>
      <c r="I18" s="119"/>
      <c r="J18" s="119"/>
      <c r="K18" s="119"/>
      <c r="L18" s="119"/>
    </row>
    <row r="19" spans="1:12" ht="15" hidden="1" customHeight="1" x14ac:dyDescent="0.35">
      <c r="A19" s="119"/>
      <c r="B19" s="119"/>
      <c r="C19" s="119"/>
      <c r="D19" s="119"/>
      <c r="E19" s="119"/>
      <c r="F19" s="119"/>
      <c r="G19" s="119"/>
      <c r="H19" s="119"/>
      <c r="I19" s="119"/>
      <c r="J19" s="119"/>
      <c r="K19" s="119"/>
      <c r="L19" s="119"/>
    </row>
    <row r="20" spans="1:12" ht="15" hidden="1" customHeight="1" x14ac:dyDescent="0.35">
      <c r="A20" s="119"/>
      <c r="B20" s="119"/>
      <c r="C20" s="119"/>
      <c r="D20" s="119"/>
      <c r="E20" s="119"/>
      <c r="F20" s="119"/>
      <c r="G20" s="119"/>
      <c r="H20" s="119"/>
      <c r="I20" s="119"/>
      <c r="J20" s="119"/>
      <c r="K20" s="119"/>
      <c r="L20" s="119"/>
    </row>
    <row r="21" spans="1:12" ht="15" hidden="1" customHeight="1" x14ac:dyDescent="0.35">
      <c r="A21" s="119"/>
      <c r="B21" s="119"/>
      <c r="C21" s="119"/>
      <c r="D21" s="119"/>
      <c r="E21" s="119"/>
      <c r="F21" s="119"/>
      <c r="G21" s="119"/>
      <c r="H21" s="119"/>
      <c r="I21" s="119"/>
      <c r="J21" s="119"/>
      <c r="K21" s="119"/>
      <c r="L21" s="119"/>
    </row>
    <row r="22" spans="1:12" ht="15" hidden="1" customHeight="1" x14ac:dyDescent="0.35">
      <c r="A22" s="119"/>
      <c r="B22" s="119"/>
      <c r="C22" s="119"/>
      <c r="D22" s="119"/>
      <c r="E22" s="119"/>
      <c r="F22" s="119"/>
      <c r="G22" s="119"/>
      <c r="H22" s="119"/>
      <c r="I22" s="119"/>
      <c r="J22" s="119"/>
      <c r="K22" s="119"/>
      <c r="L22" s="119"/>
    </row>
    <row r="23" spans="1:12" ht="15" hidden="1" customHeight="1" x14ac:dyDescent="0.35">
      <c r="A23" s="119"/>
      <c r="B23" s="119"/>
      <c r="C23" s="119"/>
      <c r="D23" s="119"/>
      <c r="E23" s="119"/>
      <c r="F23" s="119"/>
      <c r="G23" s="119"/>
      <c r="H23" s="119"/>
      <c r="I23" s="119"/>
      <c r="J23" s="119"/>
      <c r="K23" s="119"/>
      <c r="L23" s="119"/>
    </row>
    <row r="24" spans="1:12" ht="15" hidden="1" customHeight="1" x14ac:dyDescent="0.35">
      <c r="A24" s="119"/>
      <c r="B24" s="119"/>
      <c r="C24" s="119"/>
      <c r="D24" s="119"/>
      <c r="E24" s="119"/>
      <c r="F24" s="119"/>
      <c r="G24" s="119"/>
      <c r="H24" s="119"/>
      <c r="I24" s="119"/>
      <c r="J24" s="119"/>
      <c r="K24" s="119"/>
      <c r="L24" s="119"/>
    </row>
    <row r="25" spans="1:12" ht="15" hidden="1" customHeight="1" x14ac:dyDescent="0.35">
      <c r="A25" s="119"/>
      <c r="B25" s="119"/>
      <c r="C25" s="119"/>
      <c r="D25" s="119"/>
      <c r="E25" s="119"/>
      <c r="F25" s="119"/>
      <c r="G25" s="119"/>
      <c r="H25" s="119"/>
      <c r="I25" s="119"/>
      <c r="J25" s="119"/>
      <c r="K25" s="119"/>
      <c r="L25" s="119"/>
    </row>
    <row r="26" spans="1:12" ht="15" hidden="1" customHeight="1" x14ac:dyDescent="0.35">
      <c r="A26" s="119"/>
      <c r="B26" s="119"/>
      <c r="C26" s="119"/>
      <c r="D26" s="119"/>
      <c r="E26" s="119"/>
      <c r="F26" s="119"/>
      <c r="G26" s="119"/>
      <c r="H26" s="119"/>
      <c r="I26" s="119"/>
      <c r="J26" s="119"/>
      <c r="K26" s="119"/>
      <c r="L26" s="119"/>
    </row>
    <row r="27" spans="1:12" ht="15" hidden="1" customHeight="1" x14ac:dyDescent="0.35">
      <c r="A27" s="119"/>
      <c r="B27" s="119"/>
      <c r="C27" s="119"/>
      <c r="D27" s="119"/>
      <c r="E27" s="119"/>
      <c r="F27" s="119"/>
      <c r="G27" s="119"/>
      <c r="H27" s="119"/>
      <c r="I27" s="119"/>
      <c r="J27" s="119"/>
      <c r="K27" s="119"/>
      <c r="L27" s="119"/>
    </row>
    <row r="28" spans="1:12" ht="15" hidden="1" customHeight="1" x14ac:dyDescent="0.35">
      <c r="A28" s="119"/>
      <c r="B28" s="119"/>
      <c r="C28" s="119"/>
      <c r="D28" s="119"/>
      <c r="E28" s="119"/>
      <c r="F28" s="119"/>
      <c r="G28" s="119"/>
      <c r="H28" s="119"/>
      <c r="I28" s="119"/>
      <c r="J28" s="119"/>
      <c r="K28" s="119"/>
      <c r="L28" s="119"/>
    </row>
    <row r="29" spans="1:12" ht="15" hidden="1" customHeight="1" x14ac:dyDescent="0.35">
      <c r="A29" s="119"/>
      <c r="B29" s="119"/>
      <c r="C29" s="119"/>
      <c r="D29" s="119"/>
      <c r="E29" s="119"/>
      <c r="F29" s="119"/>
      <c r="G29" s="119"/>
      <c r="H29" s="119"/>
      <c r="I29" s="119"/>
      <c r="J29" s="119"/>
      <c r="K29" s="119"/>
      <c r="L29" s="119"/>
    </row>
    <row r="30" spans="1:12" ht="15" hidden="1" customHeight="1" x14ac:dyDescent="0.35">
      <c r="A30" s="119"/>
      <c r="B30" s="119"/>
      <c r="C30" s="119"/>
      <c r="D30" s="119"/>
      <c r="E30" s="119"/>
      <c r="F30" s="119"/>
      <c r="G30" s="119"/>
      <c r="H30" s="119"/>
      <c r="I30" s="119"/>
      <c r="J30" s="119"/>
      <c r="K30" s="119"/>
      <c r="L30" s="119"/>
    </row>
    <row r="31" spans="1:12" ht="15" hidden="1" customHeight="1" x14ac:dyDescent="0.35">
      <c r="A31" s="119"/>
      <c r="B31" s="119"/>
      <c r="C31" s="119"/>
      <c r="D31" s="119"/>
      <c r="E31" s="119"/>
      <c r="F31" s="119"/>
      <c r="G31" s="119"/>
      <c r="H31" s="119"/>
      <c r="I31" s="119"/>
      <c r="J31" s="119"/>
      <c r="K31" s="119"/>
      <c r="L31" s="119"/>
    </row>
    <row r="32" spans="1:12" ht="15" hidden="1" customHeight="1" x14ac:dyDescent="0.35">
      <c r="A32" s="119"/>
      <c r="B32" s="119"/>
      <c r="C32" s="119"/>
      <c r="D32" s="119"/>
      <c r="E32" s="119"/>
      <c r="F32" s="119"/>
      <c r="G32" s="119"/>
      <c r="H32" s="119"/>
      <c r="I32" s="119"/>
      <c r="J32" s="119"/>
      <c r="K32" s="119"/>
      <c r="L32" s="119"/>
    </row>
    <row r="33" spans="1:12" ht="15" hidden="1" customHeight="1" x14ac:dyDescent="0.35">
      <c r="A33" s="119"/>
      <c r="B33" s="119"/>
      <c r="C33" s="119"/>
      <c r="D33" s="119"/>
      <c r="E33" s="119"/>
      <c r="F33" s="119"/>
      <c r="G33" s="119"/>
      <c r="H33" s="119"/>
      <c r="I33" s="119"/>
      <c r="J33" s="119"/>
      <c r="K33" s="119"/>
      <c r="L33" s="119"/>
    </row>
    <row r="34" spans="1:12" ht="15" hidden="1" customHeight="1" x14ac:dyDescent="0.35">
      <c r="A34" s="119"/>
      <c r="B34" s="119"/>
      <c r="C34" s="119"/>
      <c r="D34" s="119"/>
      <c r="E34" s="119"/>
      <c r="F34" s="119"/>
      <c r="G34" s="119"/>
      <c r="H34" s="119"/>
      <c r="I34" s="119"/>
      <c r="J34" s="119"/>
      <c r="K34" s="119"/>
      <c r="L34" s="119"/>
    </row>
    <row r="35" spans="1:12" ht="15" hidden="1" customHeight="1" x14ac:dyDescent="0.35">
      <c r="A35" s="119"/>
      <c r="B35" s="119"/>
      <c r="C35" s="119"/>
      <c r="D35" s="119"/>
      <c r="E35" s="119"/>
      <c r="F35" s="119"/>
      <c r="G35" s="119"/>
      <c r="H35" s="119"/>
      <c r="I35" s="119"/>
      <c r="J35" s="119"/>
      <c r="K35" s="119"/>
      <c r="L35" s="119"/>
    </row>
    <row r="36" spans="1:12" ht="15" hidden="1" customHeight="1" x14ac:dyDescent="0.35">
      <c r="A36" s="119"/>
      <c r="B36" s="119"/>
      <c r="C36" s="119"/>
      <c r="D36" s="119"/>
      <c r="E36" s="119"/>
      <c r="F36" s="119"/>
      <c r="G36" s="119"/>
      <c r="H36" s="119"/>
      <c r="I36" s="119"/>
      <c r="J36" s="119"/>
      <c r="K36" s="119"/>
      <c r="L36" s="119"/>
    </row>
    <row r="37" spans="1:12" ht="15" hidden="1" customHeight="1" x14ac:dyDescent="0.35">
      <c r="A37" s="119"/>
      <c r="B37" s="119"/>
      <c r="C37" s="119"/>
      <c r="D37" s="119"/>
      <c r="E37" s="119"/>
      <c r="F37" s="119"/>
      <c r="G37" s="119"/>
      <c r="H37" s="119"/>
      <c r="I37" s="119"/>
      <c r="J37" s="119"/>
      <c r="K37" s="119"/>
      <c r="L37" s="119"/>
    </row>
    <row r="38" spans="1:12" ht="15" hidden="1" customHeight="1" x14ac:dyDescent="0.35">
      <c r="A38" s="119"/>
      <c r="B38" s="119"/>
      <c r="C38" s="119"/>
      <c r="D38" s="119"/>
      <c r="E38" s="119"/>
      <c r="F38" s="119"/>
      <c r="G38" s="119"/>
      <c r="H38" s="119"/>
      <c r="I38" s="119"/>
      <c r="J38" s="119"/>
      <c r="K38" s="119"/>
      <c r="L38" s="119"/>
    </row>
    <row r="39" spans="1:12" ht="15" hidden="1" customHeight="1" x14ac:dyDescent="0.35">
      <c r="A39" s="119"/>
      <c r="B39" s="119"/>
      <c r="C39" s="119"/>
      <c r="D39" s="119"/>
      <c r="E39" s="119"/>
      <c r="F39" s="119"/>
      <c r="G39" s="119"/>
      <c r="H39" s="119"/>
      <c r="I39" s="119"/>
      <c r="J39" s="119"/>
      <c r="K39" s="119"/>
      <c r="L39" s="119"/>
    </row>
    <row r="40" spans="1:12" ht="15" hidden="1" customHeight="1" x14ac:dyDescent="0.35">
      <c r="A40" s="119"/>
      <c r="B40" s="119"/>
      <c r="C40" s="119"/>
      <c r="D40" s="119"/>
      <c r="E40" s="119"/>
      <c r="F40" s="119"/>
      <c r="G40" s="119"/>
      <c r="H40" s="119"/>
      <c r="I40" s="119"/>
      <c r="J40" s="119"/>
      <c r="K40" s="119"/>
      <c r="L40" s="119"/>
    </row>
    <row r="41" spans="1:12" ht="15" hidden="1" customHeight="1" x14ac:dyDescent="0.35">
      <c r="A41" s="119"/>
      <c r="B41" s="119"/>
      <c r="C41" s="119"/>
      <c r="D41" s="119"/>
      <c r="E41" s="119"/>
      <c r="F41" s="119"/>
      <c r="G41" s="119"/>
      <c r="H41" s="119"/>
      <c r="I41" s="119"/>
      <c r="J41" s="119"/>
      <c r="K41" s="119"/>
      <c r="L41" s="119"/>
    </row>
    <row r="42" spans="1:12" ht="15" hidden="1" customHeight="1" x14ac:dyDescent="0.35">
      <c r="A42" s="119"/>
      <c r="B42" s="119"/>
      <c r="C42" s="119"/>
      <c r="D42" s="119"/>
      <c r="E42" s="119"/>
      <c r="F42" s="119"/>
      <c r="G42" s="119"/>
      <c r="H42" s="119"/>
      <c r="I42" s="119"/>
      <c r="J42" s="119"/>
      <c r="K42" s="119"/>
      <c r="L42" s="119"/>
    </row>
    <row r="43" spans="1:12" ht="15" hidden="1" customHeight="1" x14ac:dyDescent="0.35">
      <c r="A43" s="119"/>
      <c r="B43" s="119"/>
      <c r="C43" s="119"/>
      <c r="D43" s="119"/>
      <c r="E43" s="119"/>
      <c r="F43" s="119"/>
      <c r="G43" s="119"/>
      <c r="H43" s="119"/>
      <c r="I43" s="119"/>
      <c r="J43" s="119"/>
      <c r="K43" s="119"/>
      <c r="L43" s="119"/>
    </row>
    <row r="44" spans="1:12" ht="15" hidden="1" customHeight="1" x14ac:dyDescent="0.35">
      <c r="A44" s="119"/>
      <c r="B44" s="119"/>
      <c r="C44" s="119"/>
      <c r="D44" s="119"/>
      <c r="E44" s="119"/>
      <c r="F44" s="119"/>
      <c r="G44" s="119"/>
      <c r="H44" s="119"/>
      <c r="I44" s="119"/>
      <c r="J44" s="119"/>
      <c r="K44" s="119"/>
      <c r="L44" s="119"/>
    </row>
    <row r="45" spans="1:12" ht="15" hidden="1" customHeight="1" x14ac:dyDescent="0.35">
      <c r="A45" s="119"/>
      <c r="B45" s="119"/>
      <c r="C45" s="119"/>
      <c r="D45" s="119"/>
      <c r="E45" s="119"/>
      <c r="F45" s="119"/>
      <c r="G45" s="119"/>
      <c r="H45" s="119"/>
      <c r="I45" s="119"/>
      <c r="J45" s="119"/>
      <c r="K45" s="119"/>
      <c r="L45" s="119"/>
    </row>
    <row r="46" spans="1:12" ht="15" hidden="1" customHeight="1" x14ac:dyDescent="0.35">
      <c r="A46" s="119"/>
      <c r="B46" s="119"/>
      <c r="C46" s="119"/>
      <c r="D46" s="119"/>
      <c r="E46" s="119"/>
      <c r="F46" s="119"/>
      <c r="G46" s="119"/>
      <c r="H46" s="119"/>
      <c r="I46" s="119"/>
      <c r="J46" s="119"/>
      <c r="K46" s="119"/>
      <c r="L46" s="119"/>
    </row>
    <row r="47" spans="1:12" ht="15" hidden="1" customHeight="1" thickBot="1" x14ac:dyDescent="0.4">
      <c r="A47" s="119"/>
      <c r="B47" s="119"/>
      <c r="C47" s="119"/>
      <c r="D47" s="119"/>
      <c r="E47" s="119"/>
      <c r="F47" s="119"/>
      <c r="G47" s="119"/>
      <c r="H47" s="119"/>
      <c r="I47" s="119"/>
      <c r="J47" s="119"/>
      <c r="K47" s="119"/>
      <c r="L47" s="119"/>
    </row>
    <row r="48" spans="1:12" ht="15" customHeight="1" x14ac:dyDescent="0.35">
      <c r="A48" s="444"/>
      <c r="B48" s="197"/>
      <c r="C48" s="197"/>
      <c r="D48" s="197"/>
      <c r="E48" s="197"/>
      <c r="F48" s="197"/>
      <c r="G48" s="197"/>
      <c r="H48" s="197"/>
      <c r="I48" s="197"/>
      <c r="J48" s="197"/>
      <c r="K48" s="197"/>
      <c r="L48" s="198"/>
    </row>
    <row r="49" spans="1:12" ht="15" customHeight="1" x14ac:dyDescent="0.35">
      <c r="A49" s="445"/>
      <c r="B49" s="524"/>
      <c r="C49" s="524"/>
      <c r="D49" s="524"/>
      <c r="E49" s="524"/>
      <c r="F49" s="524"/>
      <c r="G49" s="524"/>
      <c r="H49" s="524"/>
      <c r="I49" s="524"/>
      <c r="J49" s="524"/>
      <c r="K49" s="524"/>
      <c r="L49" s="502"/>
    </row>
    <row r="50" spans="1:12" ht="30" customHeight="1" x14ac:dyDescent="0.35">
      <c r="A50" s="445"/>
      <c r="B50" s="1536"/>
      <c r="C50" s="367"/>
      <c r="D50" s="367"/>
      <c r="E50" s="2574" t="s">
        <v>2250</v>
      </c>
      <c r="F50" s="2574"/>
      <c r="G50" s="2574"/>
      <c r="H50" s="2574"/>
      <c r="I50" s="2574"/>
      <c r="J50" s="1537"/>
      <c r="K50" s="367"/>
      <c r="L50" s="502"/>
    </row>
    <row r="51" spans="1:12" ht="20" customHeight="1" x14ac:dyDescent="0.35">
      <c r="A51" s="445"/>
      <c r="B51" s="2576" t="s">
        <v>1944</v>
      </c>
      <c r="C51" s="2577"/>
      <c r="D51" s="2577"/>
      <c r="E51" s="2576" t="s">
        <v>1521</v>
      </c>
      <c r="F51" s="2576" t="s">
        <v>2272</v>
      </c>
      <c r="G51" s="2577"/>
      <c r="H51" s="2576" t="s">
        <v>2273</v>
      </c>
      <c r="I51" s="2577"/>
      <c r="J51" s="2577"/>
      <c r="K51" s="2576" t="s">
        <v>1523</v>
      </c>
      <c r="L51" s="502"/>
    </row>
    <row r="52" spans="1:12" ht="55.25" customHeight="1" x14ac:dyDescent="0.35">
      <c r="A52" s="445"/>
      <c r="B52" s="2577"/>
      <c r="C52" s="2577"/>
      <c r="D52" s="2577"/>
      <c r="E52" s="2577"/>
      <c r="F52" s="1050" t="s">
        <v>1936</v>
      </c>
      <c r="G52" s="1050" t="s">
        <v>1562</v>
      </c>
      <c r="H52" s="1049" t="s">
        <v>1936</v>
      </c>
      <c r="I52" s="1049" t="s">
        <v>1563</v>
      </c>
      <c r="J52" s="1049" t="s">
        <v>1564</v>
      </c>
      <c r="K52" s="2576"/>
      <c r="L52" s="502"/>
    </row>
    <row r="53" spans="1:12" ht="15" customHeight="1" x14ac:dyDescent="0.35">
      <c r="A53" s="445"/>
      <c r="B53" s="1056"/>
      <c r="C53" s="2572" t="s">
        <v>1565</v>
      </c>
      <c r="D53" s="2572"/>
      <c r="E53" s="2578"/>
      <c r="F53" s="2575"/>
      <c r="G53" s="2565"/>
      <c r="H53" s="2565"/>
      <c r="I53" s="2565"/>
      <c r="J53" s="2565"/>
      <c r="K53" s="2566"/>
      <c r="L53" s="502"/>
    </row>
    <row r="54" spans="1:12" ht="15" customHeight="1" x14ac:dyDescent="0.35">
      <c r="A54" s="445"/>
      <c r="B54" s="1051" t="s">
        <v>20</v>
      </c>
      <c r="C54" s="2571" t="s">
        <v>1872</v>
      </c>
      <c r="D54" s="2571"/>
      <c r="E54" s="2571"/>
      <c r="F54" s="2571"/>
      <c r="G54" s="2565"/>
      <c r="H54" s="2565"/>
      <c r="I54" s="2565"/>
      <c r="J54" s="2565"/>
      <c r="K54" s="2566"/>
      <c r="L54" s="502"/>
    </row>
    <row r="55" spans="1:12" ht="15" customHeight="1" x14ac:dyDescent="0.35">
      <c r="A55" s="445"/>
      <c r="B55" s="1054"/>
      <c r="C55" s="402"/>
      <c r="D55" s="342"/>
      <c r="E55" s="1029" t="s">
        <v>1566</v>
      </c>
      <c r="F55" s="728">
        <v>133374</v>
      </c>
      <c r="G55" s="1039">
        <f>F55*0</f>
        <v>0</v>
      </c>
      <c r="H55" s="728"/>
      <c r="I55" s="1039">
        <f>H55*0</f>
        <v>0</v>
      </c>
      <c r="J55" s="728"/>
      <c r="K55" s="1037">
        <f>(G55+J55)*0</f>
        <v>0</v>
      </c>
      <c r="L55" s="502"/>
    </row>
    <row r="56" spans="1:12" ht="15" customHeight="1" x14ac:dyDescent="0.35">
      <c r="A56" s="445"/>
      <c r="B56" s="1055"/>
      <c r="C56" s="2572" t="s">
        <v>1567</v>
      </c>
      <c r="D56" s="2572"/>
      <c r="E56" s="2572"/>
      <c r="F56" s="2570"/>
      <c r="G56" s="2565"/>
      <c r="H56" s="2565"/>
      <c r="I56" s="2565"/>
      <c r="J56" s="2565"/>
      <c r="K56" s="2566"/>
      <c r="L56" s="502"/>
    </row>
    <row r="57" spans="1:12" ht="15" customHeight="1" x14ac:dyDescent="0.35">
      <c r="A57" s="445"/>
      <c r="B57" s="1051" t="s">
        <v>21</v>
      </c>
      <c r="C57" s="2571" t="s">
        <v>1937</v>
      </c>
      <c r="D57" s="2571"/>
      <c r="E57" s="2571"/>
      <c r="F57" s="2571"/>
      <c r="G57" s="2565"/>
      <c r="H57" s="2565"/>
      <c r="I57" s="2565"/>
      <c r="J57" s="2565"/>
      <c r="K57" s="2566"/>
      <c r="L57" s="502"/>
    </row>
    <row r="58" spans="1:12" ht="15" customHeight="1" x14ac:dyDescent="0.35">
      <c r="A58" s="445"/>
      <c r="B58" s="1052"/>
      <c r="C58" s="402"/>
      <c r="D58" s="342"/>
      <c r="E58" s="1030">
        <v>0</v>
      </c>
      <c r="F58" s="728"/>
      <c r="G58" s="1039">
        <f>F58*0.2</f>
        <v>0</v>
      </c>
      <c r="H58" s="728"/>
      <c r="I58" s="1039">
        <f>H58*0.2</f>
        <v>0</v>
      </c>
      <c r="J58" s="728"/>
      <c r="K58" s="1037">
        <f>(G58+J58)*(E58/100)</f>
        <v>0</v>
      </c>
      <c r="L58" s="502"/>
    </row>
    <row r="59" spans="1:12" ht="15" customHeight="1" x14ac:dyDescent="0.35">
      <c r="A59" s="445"/>
      <c r="B59" s="1052"/>
      <c r="C59" s="402"/>
      <c r="D59" s="342"/>
      <c r="E59" s="1030">
        <v>20</v>
      </c>
      <c r="F59" s="728"/>
      <c r="G59" s="1039">
        <f t="shared" ref="G59:G68" si="0">F59*0.2</f>
        <v>0</v>
      </c>
      <c r="H59" s="728"/>
      <c r="I59" s="1039">
        <f t="shared" ref="I59:I68" si="1">H59*0.2</f>
        <v>0</v>
      </c>
      <c r="J59" s="728"/>
      <c r="K59" s="1037">
        <f>(G59+J59)*(E59/100)</f>
        <v>0</v>
      </c>
      <c r="L59" s="502"/>
    </row>
    <row r="60" spans="1:12" ht="15" customHeight="1" x14ac:dyDescent="0.35">
      <c r="A60" s="445"/>
      <c r="B60" s="1052"/>
      <c r="C60" s="402"/>
      <c r="D60" s="342"/>
      <c r="E60" s="1030">
        <v>50</v>
      </c>
      <c r="F60" s="728"/>
      <c r="G60" s="1039">
        <f t="shared" si="0"/>
        <v>0</v>
      </c>
      <c r="H60" s="728"/>
      <c r="I60" s="1039">
        <f t="shared" si="1"/>
        <v>0</v>
      </c>
      <c r="J60" s="728"/>
      <c r="K60" s="1037">
        <f>(G60+J60)*(E60/100)</f>
        <v>0</v>
      </c>
      <c r="L60" s="502"/>
    </row>
    <row r="61" spans="1:12" ht="15" customHeight="1" x14ac:dyDescent="0.35">
      <c r="A61" s="445"/>
      <c r="B61" s="1052"/>
      <c r="C61" s="402"/>
      <c r="D61" s="342"/>
      <c r="E61" s="1030">
        <v>100</v>
      </c>
      <c r="F61" s="728"/>
      <c r="G61" s="1039">
        <f t="shared" si="0"/>
        <v>0</v>
      </c>
      <c r="H61" s="728"/>
      <c r="I61" s="1039">
        <f t="shared" si="1"/>
        <v>0</v>
      </c>
      <c r="J61" s="728"/>
      <c r="K61" s="1037">
        <f>(G61+J61)*(E61/100)</f>
        <v>0</v>
      </c>
      <c r="L61" s="502"/>
    </row>
    <row r="62" spans="1:12" ht="15" customHeight="1" x14ac:dyDescent="0.35">
      <c r="A62" s="445"/>
      <c r="B62" s="1052"/>
      <c r="C62" s="342"/>
      <c r="D62" s="403"/>
      <c r="E62" s="1030">
        <v>150</v>
      </c>
      <c r="F62" s="1038"/>
      <c r="G62" s="1039">
        <f t="shared" si="0"/>
        <v>0</v>
      </c>
      <c r="H62" s="1038"/>
      <c r="I62" s="1039">
        <f t="shared" si="1"/>
        <v>0</v>
      </c>
      <c r="J62" s="1038"/>
      <c r="K62" s="1037">
        <f>(G62+J62)*(E62/100)</f>
        <v>0</v>
      </c>
      <c r="L62" s="502"/>
    </row>
    <row r="63" spans="1:12" ht="15" customHeight="1" x14ac:dyDescent="0.35">
      <c r="A63" s="445"/>
      <c r="B63" s="1051" t="s">
        <v>22</v>
      </c>
      <c r="C63" s="2571" t="s">
        <v>2252</v>
      </c>
      <c r="D63" s="2571"/>
      <c r="E63" s="2571"/>
      <c r="F63" s="2571"/>
      <c r="G63" s="2565"/>
      <c r="H63" s="2565"/>
      <c r="I63" s="2565"/>
      <c r="J63" s="2565"/>
      <c r="K63" s="2566"/>
      <c r="L63" s="502"/>
    </row>
    <row r="64" spans="1:12" ht="15" customHeight="1" x14ac:dyDescent="0.35">
      <c r="A64" s="445"/>
      <c r="B64" s="1052"/>
      <c r="C64" s="402"/>
      <c r="D64" s="342"/>
      <c r="E64" s="1030">
        <v>0</v>
      </c>
      <c r="F64" s="728"/>
      <c r="G64" s="1039">
        <f t="shared" si="0"/>
        <v>0</v>
      </c>
      <c r="H64" s="728"/>
      <c r="I64" s="1039">
        <f t="shared" si="1"/>
        <v>0</v>
      </c>
      <c r="J64" s="728"/>
      <c r="K64" s="1037">
        <f>(G64+J64)*(E64/100)</f>
        <v>0</v>
      </c>
      <c r="L64" s="502"/>
    </row>
    <row r="65" spans="1:12" ht="15" customHeight="1" x14ac:dyDescent="0.35">
      <c r="A65" s="445"/>
      <c r="B65" s="1052"/>
      <c r="C65" s="402"/>
      <c r="D65" s="342"/>
      <c r="E65" s="1030">
        <v>20</v>
      </c>
      <c r="F65" s="728"/>
      <c r="G65" s="1039">
        <f t="shared" si="0"/>
        <v>0</v>
      </c>
      <c r="H65" s="728"/>
      <c r="I65" s="1039">
        <f t="shared" si="1"/>
        <v>0</v>
      </c>
      <c r="J65" s="728"/>
      <c r="K65" s="1037">
        <f>(G65+J65)*(E65/100)</f>
        <v>0</v>
      </c>
      <c r="L65" s="502"/>
    </row>
    <row r="66" spans="1:12" ht="15" customHeight="1" x14ac:dyDescent="0.35">
      <c r="A66" s="445"/>
      <c r="B66" s="1052"/>
      <c r="C66" s="402"/>
      <c r="D66" s="342"/>
      <c r="E66" s="1030">
        <v>50</v>
      </c>
      <c r="F66" s="728"/>
      <c r="G66" s="1039">
        <f t="shared" si="0"/>
        <v>0</v>
      </c>
      <c r="H66" s="728"/>
      <c r="I66" s="1039">
        <f t="shared" si="1"/>
        <v>0</v>
      </c>
      <c r="J66" s="728"/>
      <c r="K66" s="1037">
        <f>(G66+J66)*(E66/100)</f>
        <v>0</v>
      </c>
      <c r="L66" s="502"/>
    </row>
    <row r="67" spans="1:12" ht="15" customHeight="1" x14ac:dyDescent="0.35">
      <c r="A67" s="445"/>
      <c r="B67" s="1052"/>
      <c r="C67" s="402"/>
      <c r="D67" s="342"/>
      <c r="E67" s="1030">
        <v>100</v>
      </c>
      <c r="F67" s="728"/>
      <c r="G67" s="1039">
        <f t="shared" si="0"/>
        <v>0</v>
      </c>
      <c r="H67" s="728"/>
      <c r="I67" s="1039">
        <f t="shared" si="1"/>
        <v>0</v>
      </c>
      <c r="J67" s="728"/>
      <c r="K67" s="1037">
        <f>(G67+J67)*(E67/100)</f>
        <v>0</v>
      </c>
      <c r="L67" s="502"/>
    </row>
    <row r="68" spans="1:12" ht="15" customHeight="1" x14ac:dyDescent="0.35">
      <c r="A68" s="445"/>
      <c r="B68" s="1052"/>
      <c r="C68" s="342"/>
      <c r="D68" s="980"/>
      <c r="E68" s="1030">
        <v>150</v>
      </c>
      <c r="F68" s="1038"/>
      <c r="G68" s="1039">
        <f t="shared" si="0"/>
        <v>0</v>
      </c>
      <c r="H68" s="1038"/>
      <c r="I68" s="1039">
        <f t="shared" si="1"/>
        <v>0</v>
      </c>
      <c r="J68" s="1038"/>
      <c r="K68" s="1037">
        <f>(G68+J68)*(E68/100)</f>
        <v>0</v>
      </c>
      <c r="L68" s="502"/>
    </row>
    <row r="69" spans="1:12" ht="15" customHeight="1" x14ac:dyDescent="0.35">
      <c r="A69" s="445"/>
      <c r="B69" s="1055"/>
      <c r="C69" s="2572" t="s">
        <v>1568</v>
      </c>
      <c r="D69" s="2572"/>
      <c r="E69" s="2572"/>
      <c r="F69" s="2570"/>
      <c r="G69" s="2565"/>
      <c r="H69" s="2565"/>
      <c r="I69" s="2565"/>
      <c r="J69" s="2565"/>
      <c r="K69" s="2566"/>
      <c r="L69" s="502"/>
    </row>
    <row r="70" spans="1:12" ht="15" customHeight="1" x14ac:dyDescent="0.35">
      <c r="A70" s="445"/>
      <c r="B70" s="1051" t="s">
        <v>23</v>
      </c>
      <c r="C70" s="2564" t="s">
        <v>2251</v>
      </c>
      <c r="D70" s="2565"/>
      <c r="E70" s="2565"/>
      <c r="F70" s="2565"/>
      <c r="G70" s="2565"/>
      <c r="H70" s="2565"/>
      <c r="I70" s="2565"/>
      <c r="J70" s="2565"/>
      <c r="K70" s="2566"/>
      <c r="L70" s="502"/>
    </row>
    <row r="71" spans="1:12" ht="15" customHeight="1" x14ac:dyDescent="0.35">
      <c r="A71" s="445"/>
      <c r="B71" s="1052"/>
      <c r="C71" s="402"/>
      <c r="D71" s="342"/>
      <c r="E71" s="1030">
        <v>0</v>
      </c>
      <c r="F71" s="728"/>
      <c r="G71" s="1039">
        <f>F71*0.5</f>
        <v>0</v>
      </c>
      <c r="H71" s="728"/>
      <c r="I71" s="1039">
        <f>H71*0.5</f>
        <v>0</v>
      </c>
      <c r="J71" s="728"/>
      <c r="K71" s="1037">
        <f>(G71+J71)*(E71/100)</f>
        <v>0</v>
      </c>
      <c r="L71" s="502"/>
    </row>
    <row r="72" spans="1:12" ht="15" customHeight="1" x14ac:dyDescent="0.35">
      <c r="A72" s="445"/>
      <c r="B72" s="1052"/>
      <c r="C72" s="402"/>
      <c r="D72" s="342"/>
      <c r="E72" s="1030">
        <v>20</v>
      </c>
      <c r="F72" s="728">
        <v>192</v>
      </c>
      <c r="G72" s="1039">
        <f>F72*0.5</f>
        <v>96</v>
      </c>
      <c r="H72" s="728"/>
      <c r="I72" s="1039">
        <f>H72*0.5</f>
        <v>0</v>
      </c>
      <c r="J72" s="728"/>
      <c r="K72" s="1037">
        <f>(G72+J72)*(E72/100)</f>
        <v>19.200000000000003</v>
      </c>
      <c r="L72" s="502"/>
    </row>
    <row r="73" spans="1:12" ht="15" customHeight="1" x14ac:dyDescent="0.35">
      <c r="A73" s="445"/>
      <c r="B73" s="1052"/>
      <c r="C73" s="402"/>
      <c r="D73" s="342"/>
      <c r="E73" s="1030">
        <v>50</v>
      </c>
      <c r="F73" s="728"/>
      <c r="G73" s="1039">
        <f>F73*0.5</f>
        <v>0</v>
      </c>
      <c r="H73" s="728"/>
      <c r="I73" s="1039">
        <f>H73*0.5</f>
        <v>0</v>
      </c>
      <c r="J73" s="728"/>
      <c r="K73" s="1037">
        <f>(G73+J73)*(E73/100)</f>
        <v>0</v>
      </c>
      <c r="L73" s="502"/>
    </row>
    <row r="74" spans="1:12" ht="15" customHeight="1" x14ac:dyDescent="0.35">
      <c r="A74" s="445"/>
      <c r="B74" s="1052"/>
      <c r="C74" s="402"/>
      <c r="D74" s="342"/>
      <c r="E74" s="1030">
        <v>100</v>
      </c>
      <c r="F74" s="728">
        <v>80</v>
      </c>
      <c r="G74" s="1039">
        <f>F74*0.5</f>
        <v>40</v>
      </c>
      <c r="H74" s="728">
        <v>1896</v>
      </c>
      <c r="I74" s="1039">
        <f>H74*0.5</f>
        <v>948</v>
      </c>
      <c r="J74" s="728">
        <v>425</v>
      </c>
      <c r="K74" s="1037">
        <f>(G74+J74)*(E74/100)</f>
        <v>465</v>
      </c>
      <c r="L74" s="502"/>
    </row>
    <row r="75" spans="1:12" ht="15" customHeight="1" x14ac:dyDescent="0.35">
      <c r="A75" s="445"/>
      <c r="B75" s="1052"/>
      <c r="C75" s="342"/>
      <c r="D75" s="342"/>
      <c r="E75" s="1030">
        <v>150</v>
      </c>
      <c r="F75" s="728"/>
      <c r="G75" s="1039">
        <f>F75*0.5</f>
        <v>0</v>
      </c>
      <c r="H75" s="1038"/>
      <c r="I75" s="1039">
        <f>H75*0.5</f>
        <v>0</v>
      </c>
      <c r="J75" s="1038"/>
      <c r="K75" s="1037">
        <f>(G75+J75)*(E75/100)</f>
        <v>0</v>
      </c>
      <c r="L75" s="502"/>
    </row>
    <row r="76" spans="1:12" ht="15" customHeight="1" x14ac:dyDescent="0.35">
      <c r="A76" s="445"/>
      <c r="B76" s="1051" t="s">
        <v>24</v>
      </c>
      <c r="C76" s="2564" t="s">
        <v>1938</v>
      </c>
      <c r="D76" s="2565"/>
      <c r="E76" s="2565"/>
      <c r="F76" s="2565"/>
      <c r="G76" s="2565"/>
      <c r="H76" s="2565"/>
      <c r="I76" s="2565"/>
      <c r="J76" s="2565"/>
      <c r="K76" s="2566"/>
      <c r="L76" s="502"/>
    </row>
    <row r="77" spans="1:12" ht="15" customHeight="1" x14ac:dyDescent="0.35">
      <c r="A77" s="445"/>
      <c r="B77" s="1052"/>
      <c r="C77" s="402"/>
      <c r="D77" s="342"/>
      <c r="E77" s="1030">
        <v>0</v>
      </c>
      <c r="F77" s="728"/>
      <c r="G77" s="1039">
        <f>F77*0.5</f>
        <v>0</v>
      </c>
      <c r="H77" s="728"/>
      <c r="I77" s="1039">
        <f>H77*0.5</f>
        <v>0</v>
      </c>
      <c r="J77" s="728"/>
      <c r="K77" s="1037">
        <f>(G77+J77)*(E77/100)</f>
        <v>0</v>
      </c>
      <c r="L77" s="502"/>
    </row>
    <row r="78" spans="1:12" ht="15" customHeight="1" x14ac:dyDescent="0.35">
      <c r="A78" s="445"/>
      <c r="B78" s="1052"/>
      <c r="C78" s="402"/>
      <c r="D78" s="342"/>
      <c r="E78" s="1030">
        <v>20</v>
      </c>
      <c r="F78" s="728"/>
      <c r="G78" s="1039">
        <f>F78*0.5</f>
        <v>0</v>
      </c>
      <c r="H78" s="728"/>
      <c r="I78" s="1039">
        <f>H78*0.5</f>
        <v>0</v>
      </c>
      <c r="J78" s="728"/>
      <c r="K78" s="1037">
        <f>(G78+J78)*(E78/100)</f>
        <v>0</v>
      </c>
      <c r="L78" s="502"/>
    </row>
    <row r="79" spans="1:12" ht="15" customHeight="1" x14ac:dyDescent="0.35">
      <c r="A79" s="445"/>
      <c r="B79" s="1052"/>
      <c r="C79" s="402"/>
      <c r="D79" s="342"/>
      <c r="E79" s="1030">
        <v>50</v>
      </c>
      <c r="F79" s="728"/>
      <c r="G79" s="1039">
        <f>F79*0.5</f>
        <v>0</v>
      </c>
      <c r="H79" s="728"/>
      <c r="I79" s="1039">
        <f>H79*0.5</f>
        <v>0</v>
      </c>
      <c r="J79" s="728"/>
      <c r="K79" s="1037">
        <f>(G79+J79)*(E79/100)</f>
        <v>0</v>
      </c>
      <c r="L79" s="502"/>
    </row>
    <row r="80" spans="1:12" ht="15" customHeight="1" x14ac:dyDescent="0.35">
      <c r="A80" s="445"/>
      <c r="B80" s="1052"/>
      <c r="C80" s="402"/>
      <c r="D80" s="342"/>
      <c r="E80" s="1030">
        <v>100</v>
      </c>
      <c r="F80" s="728"/>
      <c r="G80" s="1039">
        <f>F80*0.5</f>
        <v>0</v>
      </c>
      <c r="H80" s="728"/>
      <c r="I80" s="1039">
        <f>H80*0.5</f>
        <v>0</v>
      </c>
      <c r="J80" s="728"/>
      <c r="K80" s="1037">
        <f>(G80+J80)*(E80/100)</f>
        <v>0</v>
      </c>
      <c r="L80" s="502"/>
    </row>
    <row r="81" spans="1:12" ht="15" customHeight="1" x14ac:dyDescent="0.35">
      <c r="A81" s="445"/>
      <c r="B81" s="1052"/>
      <c r="C81" s="342"/>
      <c r="D81" s="342"/>
      <c r="E81" s="1030">
        <v>150</v>
      </c>
      <c r="F81" s="728"/>
      <c r="G81" s="1039">
        <f>F81*0.5</f>
        <v>0</v>
      </c>
      <c r="H81" s="1038"/>
      <c r="I81" s="1039">
        <f>H81*0.5</f>
        <v>0</v>
      </c>
      <c r="J81" s="1038"/>
      <c r="K81" s="1037">
        <f>(G81+J81)*(E81/100)</f>
        <v>0</v>
      </c>
      <c r="L81" s="502"/>
    </row>
    <row r="82" spans="1:12" ht="15" customHeight="1" x14ac:dyDescent="0.35">
      <c r="A82" s="445"/>
      <c r="B82" s="1051" t="s">
        <v>25</v>
      </c>
      <c r="C82" s="2564" t="s">
        <v>1939</v>
      </c>
      <c r="D82" s="2565"/>
      <c r="E82" s="2565"/>
      <c r="F82" s="2565"/>
      <c r="G82" s="2565"/>
      <c r="H82" s="2565"/>
      <c r="I82" s="2565"/>
      <c r="J82" s="2565"/>
      <c r="K82" s="2566"/>
      <c r="L82" s="502"/>
    </row>
    <row r="83" spans="1:12" ht="15" customHeight="1" x14ac:dyDescent="0.35">
      <c r="A83" s="445"/>
      <c r="B83" s="1052"/>
      <c r="C83" s="402"/>
      <c r="D83" s="342"/>
      <c r="E83" s="1030">
        <v>0</v>
      </c>
      <c r="F83" s="728"/>
      <c r="G83" s="1039">
        <f>F83*0.5</f>
        <v>0</v>
      </c>
      <c r="H83" s="728"/>
      <c r="I83" s="1039">
        <f>H83*0.5</f>
        <v>0</v>
      </c>
      <c r="J83" s="728"/>
      <c r="K83" s="1037">
        <f>(G83+J83)*(E83/100)</f>
        <v>0</v>
      </c>
      <c r="L83" s="502"/>
    </row>
    <row r="84" spans="1:12" ht="15" customHeight="1" x14ac:dyDescent="0.35">
      <c r="A84" s="445"/>
      <c r="B84" s="1052"/>
      <c r="C84" s="402"/>
      <c r="D84" s="342"/>
      <c r="E84" s="1030">
        <v>20</v>
      </c>
      <c r="F84" s="728"/>
      <c r="G84" s="1039">
        <f>F84*0.5</f>
        <v>0</v>
      </c>
      <c r="H84" s="728"/>
      <c r="I84" s="1039">
        <f>H84*0.5</f>
        <v>0</v>
      </c>
      <c r="J84" s="728"/>
      <c r="K84" s="1037">
        <f>(G84+J84)*(E84/100)</f>
        <v>0</v>
      </c>
      <c r="L84" s="502"/>
    </row>
    <row r="85" spans="1:12" ht="15" customHeight="1" x14ac:dyDescent="0.35">
      <c r="A85" s="445"/>
      <c r="B85" s="1052"/>
      <c r="C85" s="402"/>
      <c r="D85" s="342"/>
      <c r="E85" s="1030">
        <v>50</v>
      </c>
      <c r="F85" s="728"/>
      <c r="G85" s="1039">
        <f>F85*0.5</f>
        <v>0</v>
      </c>
      <c r="H85" s="728"/>
      <c r="I85" s="1039">
        <f>H85*0.5</f>
        <v>0</v>
      </c>
      <c r="J85" s="728"/>
      <c r="K85" s="1037">
        <f>(G85+J85)*(E85/100)</f>
        <v>0</v>
      </c>
      <c r="L85" s="502"/>
    </row>
    <row r="86" spans="1:12" ht="15" customHeight="1" x14ac:dyDescent="0.35">
      <c r="A86" s="445"/>
      <c r="B86" s="1052"/>
      <c r="C86" s="402"/>
      <c r="D86" s="342"/>
      <c r="E86" s="1030">
        <v>100</v>
      </c>
      <c r="F86" s="728"/>
      <c r="G86" s="1039">
        <f>F86*0.5</f>
        <v>0</v>
      </c>
      <c r="H86" s="728"/>
      <c r="I86" s="1039">
        <f>H86*0.5</f>
        <v>0</v>
      </c>
      <c r="J86" s="728"/>
      <c r="K86" s="1037">
        <f>(G86+J86)*(E86/100)</f>
        <v>0</v>
      </c>
      <c r="L86" s="502"/>
    </row>
    <row r="87" spans="1:12" ht="15" customHeight="1" x14ac:dyDescent="0.35">
      <c r="A87" s="445"/>
      <c r="B87" s="1052"/>
      <c r="C87" s="342"/>
      <c r="D87" s="342"/>
      <c r="E87" s="1030">
        <v>150</v>
      </c>
      <c r="F87" s="728"/>
      <c r="G87" s="1039">
        <f>F87*0.5</f>
        <v>0</v>
      </c>
      <c r="H87" s="1038"/>
      <c r="I87" s="1039">
        <f>H87*0.5</f>
        <v>0</v>
      </c>
      <c r="J87" s="1038"/>
      <c r="K87" s="1037">
        <f>(G87+J87)*(E87/100)</f>
        <v>0</v>
      </c>
      <c r="L87" s="502"/>
    </row>
    <row r="88" spans="1:12" ht="15" customHeight="1" x14ac:dyDescent="0.35">
      <c r="A88" s="445"/>
      <c r="B88" s="1055"/>
      <c r="C88" s="2573" t="s">
        <v>1569</v>
      </c>
      <c r="D88" s="2572"/>
      <c r="E88" s="2572"/>
      <c r="F88" s="2570"/>
      <c r="G88" s="2565"/>
      <c r="H88" s="2565"/>
      <c r="I88" s="2565"/>
      <c r="J88" s="2565"/>
      <c r="K88" s="2566"/>
      <c r="L88" s="502"/>
    </row>
    <row r="89" spans="1:12" ht="15" customHeight="1" x14ac:dyDescent="0.35">
      <c r="A89" s="445"/>
      <c r="B89" s="1051" t="s">
        <v>26</v>
      </c>
      <c r="C89" s="2564" t="s">
        <v>1940</v>
      </c>
      <c r="D89" s="2565"/>
      <c r="E89" s="2565"/>
      <c r="F89" s="2565"/>
      <c r="G89" s="2565"/>
      <c r="H89" s="2565"/>
      <c r="I89" s="2565"/>
      <c r="J89" s="2565"/>
      <c r="K89" s="2566"/>
      <c r="L89" s="502"/>
    </row>
    <row r="90" spans="1:12" ht="15" customHeight="1" x14ac:dyDescent="0.35">
      <c r="A90" s="445"/>
      <c r="B90" s="1052"/>
      <c r="C90" s="402"/>
      <c r="D90" s="342"/>
      <c r="E90" s="1030">
        <v>0</v>
      </c>
      <c r="F90" s="728"/>
      <c r="G90" s="1039">
        <f>F90*1</f>
        <v>0</v>
      </c>
      <c r="H90" s="728"/>
      <c r="I90" s="1039">
        <f>H90*1</f>
        <v>0</v>
      </c>
      <c r="J90" s="728"/>
      <c r="K90" s="1037">
        <f>(G90+J90)*(E90/100)</f>
        <v>0</v>
      </c>
      <c r="L90" s="502"/>
    </row>
    <row r="91" spans="1:12" ht="15" customHeight="1" x14ac:dyDescent="0.35">
      <c r="A91" s="445"/>
      <c r="B91" s="1052"/>
      <c r="C91" s="402"/>
      <c r="D91" s="342"/>
      <c r="E91" s="1030">
        <v>20</v>
      </c>
      <c r="F91" s="728"/>
      <c r="G91" s="1039">
        <f>F91*1</f>
        <v>0</v>
      </c>
      <c r="H91" s="728"/>
      <c r="I91" s="1039">
        <f>H91*1</f>
        <v>0</v>
      </c>
      <c r="J91" s="728"/>
      <c r="K91" s="1037">
        <f>(G91+J91)*(E91/100)</f>
        <v>0</v>
      </c>
      <c r="L91" s="502"/>
    </row>
    <row r="92" spans="1:12" ht="15" customHeight="1" x14ac:dyDescent="0.35">
      <c r="A92" s="445"/>
      <c r="B92" s="1052"/>
      <c r="C92" s="402"/>
      <c r="D92" s="342"/>
      <c r="E92" s="1030">
        <v>50</v>
      </c>
      <c r="F92" s="728"/>
      <c r="G92" s="1039">
        <f>F92*1</f>
        <v>0</v>
      </c>
      <c r="H92" s="728"/>
      <c r="I92" s="1039">
        <f>H92*1</f>
        <v>0</v>
      </c>
      <c r="J92" s="728"/>
      <c r="K92" s="1037">
        <f>(G92+J92)*(E92/100)</f>
        <v>0</v>
      </c>
      <c r="L92" s="502"/>
    </row>
    <row r="93" spans="1:12" ht="15" customHeight="1" x14ac:dyDescent="0.35">
      <c r="A93" s="445"/>
      <c r="B93" s="1052"/>
      <c r="C93" s="402"/>
      <c r="D93" s="342"/>
      <c r="E93" s="1030">
        <v>100</v>
      </c>
      <c r="F93" s="728"/>
      <c r="G93" s="1039">
        <f>F93*1</f>
        <v>0</v>
      </c>
      <c r="H93" s="728"/>
      <c r="I93" s="1039">
        <f>H93*1</f>
        <v>0</v>
      </c>
      <c r="J93" s="728"/>
      <c r="K93" s="1037">
        <f>(G93+J93)*(E93/100)</f>
        <v>0</v>
      </c>
      <c r="L93" s="502"/>
    </row>
    <row r="94" spans="1:12" ht="15" customHeight="1" x14ac:dyDescent="0.35">
      <c r="A94" s="445"/>
      <c r="B94" s="1052"/>
      <c r="C94" s="342"/>
      <c r="D94" s="342"/>
      <c r="E94" s="1030">
        <v>150</v>
      </c>
      <c r="F94" s="728"/>
      <c r="G94" s="1039">
        <f>F94*1</f>
        <v>0</v>
      </c>
      <c r="H94" s="1038"/>
      <c r="I94" s="1039">
        <f>H94*1</f>
        <v>0</v>
      </c>
      <c r="J94" s="1038"/>
      <c r="K94" s="1037">
        <f>(G94+J94)*(E94/100)</f>
        <v>0</v>
      </c>
      <c r="L94" s="502"/>
    </row>
    <row r="95" spans="1:12" ht="15" customHeight="1" x14ac:dyDescent="0.35">
      <c r="A95" s="445"/>
      <c r="B95" s="1051" t="s">
        <v>27</v>
      </c>
      <c r="C95" s="2564" t="s">
        <v>1941</v>
      </c>
      <c r="D95" s="2565"/>
      <c r="E95" s="2565"/>
      <c r="F95" s="2565"/>
      <c r="G95" s="2565"/>
      <c r="H95" s="2565"/>
      <c r="I95" s="2565"/>
      <c r="J95" s="2565"/>
      <c r="K95" s="2566"/>
      <c r="L95" s="502"/>
    </row>
    <row r="96" spans="1:12" ht="15" customHeight="1" x14ac:dyDescent="0.35">
      <c r="A96" s="445"/>
      <c r="B96" s="1052"/>
      <c r="C96" s="402"/>
      <c r="D96" s="342"/>
      <c r="E96" s="1030">
        <v>0</v>
      </c>
      <c r="F96" s="728"/>
      <c r="G96" s="1039">
        <f>F96*1</f>
        <v>0</v>
      </c>
      <c r="H96" s="728"/>
      <c r="I96" s="1039">
        <f>H96*1</f>
        <v>0</v>
      </c>
      <c r="J96" s="728"/>
      <c r="K96" s="1037">
        <f>(G96+J96)*(E96/100)</f>
        <v>0</v>
      </c>
      <c r="L96" s="502"/>
    </row>
    <row r="97" spans="1:12" ht="15" customHeight="1" x14ac:dyDescent="0.35">
      <c r="A97" s="445"/>
      <c r="B97" s="1052"/>
      <c r="C97" s="402"/>
      <c r="D97" s="342"/>
      <c r="E97" s="1030">
        <v>20</v>
      </c>
      <c r="F97" s="728"/>
      <c r="G97" s="1039">
        <f>F97*1</f>
        <v>0</v>
      </c>
      <c r="H97" s="728"/>
      <c r="I97" s="1039">
        <f>H97*1</f>
        <v>0</v>
      </c>
      <c r="J97" s="728"/>
      <c r="K97" s="1037">
        <f>(G97+J97)*(E97/100)</f>
        <v>0</v>
      </c>
      <c r="L97" s="502"/>
    </row>
    <row r="98" spans="1:12" ht="15" customHeight="1" x14ac:dyDescent="0.35">
      <c r="A98" s="445"/>
      <c r="B98" s="1052"/>
      <c r="C98" s="402"/>
      <c r="D98" s="342"/>
      <c r="E98" s="1030">
        <v>50</v>
      </c>
      <c r="F98" s="728"/>
      <c r="G98" s="1039">
        <f>F98*1</f>
        <v>0</v>
      </c>
      <c r="H98" s="728"/>
      <c r="I98" s="1039">
        <f>H98*1</f>
        <v>0</v>
      </c>
      <c r="J98" s="728"/>
      <c r="K98" s="1037">
        <f>(G98+J98)*(E98/100)</f>
        <v>0</v>
      </c>
      <c r="L98" s="502"/>
    </row>
    <row r="99" spans="1:12" ht="15" customHeight="1" x14ac:dyDescent="0.35">
      <c r="A99" s="445"/>
      <c r="B99" s="1052"/>
      <c r="C99" s="402"/>
      <c r="D99" s="342"/>
      <c r="E99" s="1030">
        <v>100</v>
      </c>
      <c r="F99" s="728"/>
      <c r="G99" s="1039">
        <f>F99*1</f>
        <v>0</v>
      </c>
      <c r="H99" s="728"/>
      <c r="I99" s="1039">
        <f>H99*1</f>
        <v>0</v>
      </c>
      <c r="J99" s="728"/>
      <c r="K99" s="1037">
        <f>(G99+J99)*(E99/100)</f>
        <v>0</v>
      </c>
      <c r="L99" s="502"/>
    </row>
    <row r="100" spans="1:12" ht="15" customHeight="1" x14ac:dyDescent="0.35">
      <c r="A100" s="445"/>
      <c r="B100" s="1052"/>
      <c r="C100" s="342"/>
      <c r="D100" s="342"/>
      <c r="E100" s="1030">
        <v>150</v>
      </c>
      <c r="F100" s="728"/>
      <c r="G100" s="1039">
        <f>F100*1</f>
        <v>0</v>
      </c>
      <c r="H100" s="1038"/>
      <c r="I100" s="1039">
        <f>H100*1</f>
        <v>0</v>
      </c>
      <c r="J100" s="1038"/>
      <c r="K100" s="1037">
        <f>(G100+J100)*(E100/100)</f>
        <v>0</v>
      </c>
      <c r="L100" s="502"/>
    </row>
    <row r="101" spans="1:12" ht="15" customHeight="1" x14ac:dyDescent="0.35">
      <c r="A101" s="445"/>
      <c r="B101" s="1051" t="s">
        <v>28</v>
      </c>
      <c r="C101" s="2564" t="s">
        <v>1942</v>
      </c>
      <c r="D101" s="2565"/>
      <c r="E101" s="2565"/>
      <c r="F101" s="2565"/>
      <c r="G101" s="2565"/>
      <c r="H101" s="2565"/>
      <c r="I101" s="2565"/>
      <c r="J101" s="2565"/>
      <c r="K101" s="2566"/>
      <c r="L101" s="502"/>
    </row>
    <row r="102" spans="1:12" ht="15" customHeight="1" x14ac:dyDescent="0.35">
      <c r="A102" s="445"/>
      <c r="B102" s="1052"/>
      <c r="C102" s="402"/>
      <c r="D102" s="342"/>
      <c r="E102" s="1030">
        <v>0</v>
      </c>
      <c r="F102" s="728"/>
      <c r="G102" s="1039">
        <f>F102*1</f>
        <v>0</v>
      </c>
      <c r="H102" s="728"/>
      <c r="I102" s="1039">
        <f>H102*1</f>
        <v>0</v>
      </c>
      <c r="J102" s="728"/>
      <c r="K102" s="1037">
        <f>(G102+J102)*(E102/100)</f>
        <v>0</v>
      </c>
      <c r="L102" s="502"/>
    </row>
    <row r="103" spans="1:12" ht="15" customHeight="1" x14ac:dyDescent="0.35">
      <c r="A103" s="445"/>
      <c r="B103" s="1052"/>
      <c r="C103" s="402"/>
      <c r="D103" s="342"/>
      <c r="E103" s="1030">
        <v>20</v>
      </c>
      <c r="F103" s="728"/>
      <c r="G103" s="1039">
        <f>F103*1</f>
        <v>0</v>
      </c>
      <c r="H103" s="728"/>
      <c r="I103" s="1039">
        <f>H103*1</f>
        <v>0</v>
      </c>
      <c r="J103" s="728"/>
      <c r="K103" s="1037">
        <f>(G103+J103)*(E103/100)</f>
        <v>0</v>
      </c>
      <c r="L103" s="502"/>
    </row>
    <row r="104" spans="1:12" ht="15" customHeight="1" x14ac:dyDescent="0.35">
      <c r="A104" s="445"/>
      <c r="B104" s="1052"/>
      <c r="C104" s="402"/>
      <c r="D104" s="342"/>
      <c r="E104" s="1030">
        <v>50</v>
      </c>
      <c r="F104" s="728"/>
      <c r="G104" s="1039">
        <f>F104*1</f>
        <v>0</v>
      </c>
      <c r="H104" s="728"/>
      <c r="I104" s="1039">
        <f>H104*1</f>
        <v>0</v>
      </c>
      <c r="J104" s="728"/>
      <c r="K104" s="1037">
        <f>(G104+J104)*(E104/100)</f>
        <v>0</v>
      </c>
      <c r="L104" s="502"/>
    </row>
    <row r="105" spans="1:12" ht="15" customHeight="1" x14ac:dyDescent="0.35">
      <c r="A105" s="445"/>
      <c r="B105" s="1052"/>
      <c r="C105" s="402"/>
      <c r="D105" s="342"/>
      <c r="E105" s="1030">
        <v>100</v>
      </c>
      <c r="F105" s="728"/>
      <c r="G105" s="1039">
        <f>F105*1</f>
        <v>0</v>
      </c>
      <c r="H105" s="728"/>
      <c r="I105" s="1039">
        <f>H105*1</f>
        <v>0</v>
      </c>
      <c r="J105" s="728"/>
      <c r="K105" s="1037">
        <f>(G105+J105)*(E105/100)</f>
        <v>0</v>
      </c>
      <c r="L105" s="502"/>
    </row>
    <row r="106" spans="1:12" ht="15" customHeight="1" x14ac:dyDescent="0.35">
      <c r="A106" s="445"/>
      <c r="B106" s="1052"/>
      <c r="C106" s="342"/>
      <c r="D106" s="342"/>
      <c r="E106" s="1030">
        <v>150</v>
      </c>
      <c r="F106" s="728"/>
      <c r="G106" s="1039">
        <f>F106*1</f>
        <v>0</v>
      </c>
      <c r="H106" s="1038"/>
      <c r="I106" s="1039">
        <f>H106*1</f>
        <v>0</v>
      </c>
      <c r="J106" s="1038"/>
      <c r="K106" s="1037">
        <f>(G106+J106)*(E106/100)</f>
        <v>0</v>
      </c>
      <c r="L106" s="502"/>
    </row>
    <row r="107" spans="1:12" ht="15" customHeight="1" x14ac:dyDescent="0.35">
      <c r="A107" s="445"/>
      <c r="B107" s="1051" t="s">
        <v>29</v>
      </c>
      <c r="C107" s="2564" t="s">
        <v>1943</v>
      </c>
      <c r="D107" s="2565"/>
      <c r="E107" s="2565"/>
      <c r="F107" s="2565"/>
      <c r="G107" s="2565"/>
      <c r="H107" s="2565"/>
      <c r="I107" s="2565"/>
      <c r="J107" s="2565"/>
      <c r="K107" s="2566"/>
      <c r="L107" s="502"/>
    </row>
    <row r="108" spans="1:12" ht="15" customHeight="1" x14ac:dyDescent="0.35">
      <c r="A108" s="445"/>
      <c r="B108" s="1052"/>
      <c r="C108" s="402"/>
      <c r="D108" s="342"/>
      <c r="E108" s="1030">
        <v>0</v>
      </c>
      <c r="F108" s="728"/>
      <c r="G108" s="1039">
        <f>F108*1</f>
        <v>0</v>
      </c>
      <c r="H108" s="728"/>
      <c r="I108" s="1039">
        <f>H108*1</f>
        <v>0</v>
      </c>
      <c r="J108" s="728"/>
      <c r="K108" s="1037">
        <f>(G108+J108)*(E108/100)</f>
        <v>0</v>
      </c>
      <c r="L108" s="502"/>
    </row>
    <row r="109" spans="1:12" ht="15" customHeight="1" x14ac:dyDescent="0.35">
      <c r="A109" s="445"/>
      <c r="B109" s="1052"/>
      <c r="C109" s="402"/>
      <c r="D109" s="342"/>
      <c r="E109" s="1030">
        <v>20</v>
      </c>
      <c r="F109" s="728"/>
      <c r="G109" s="1039">
        <f>F109*1</f>
        <v>0</v>
      </c>
      <c r="H109" s="728"/>
      <c r="I109" s="1039">
        <f>H109*1</f>
        <v>0</v>
      </c>
      <c r="J109" s="728"/>
      <c r="K109" s="1037">
        <f>(G109+J109)*(E109/100)</f>
        <v>0</v>
      </c>
      <c r="L109" s="502"/>
    </row>
    <row r="110" spans="1:12" ht="15" customHeight="1" x14ac:dyDescent="0.35">
      <c r="A110" s="445"/>
      <c r="B110" s="1052"/>
      <c r="C110" s="402"/>
      <c r="D110" s="342"/>
      <c r="E110" s="1030">
        <v>50</v>
      </c>
      <c r="F110" s="728"/>
      <c r="G110" s="1039">
        <f>F110*1</f>
        <v>0</v>
      </c>
      <c r="H110" s="728"/>
      <c r="I110" s="1039">
        <f>H110*1</f>
        <v>0</v>
      </c>
      <c r="J110" s="728"/>
      <c r="K110" s="1037">
        <f>(G110+J110)*(E110/100)</f>
        <v>0</v>
      </c>
      <c r="L110" s="502"/>
    </row>
    <row r="111" spans="1:12" ht="15" customHeight="1" x14ac:dyDescent="0.35">
      <c r="A111" s="445"/>
      <c r="B111" s="1052"/>
      <c r="C111" s="402"/>
      <c r="D111" s="342"/>
      <c r="E111" s="1030">
        <v>100</v>
      </c>
      <c r="F111" s="728"/>
      <c r="G111" s="1039">
        <f>F111*1</f>
        <v>0</v>
      </c>
      <c r="H111" s="728"/>
      <c r="I111" s="1039">
        <f>H111*1</f>
        <v>0</v>
      </c>
      <c r="J111" s="728"/>
      <c r="K111" s="1037">
        <f>(G111+J111)*(E111/100)</f>
        <v>0</v>
      </c>
      <c r="L111" s="502"/>
    </row>
    <row r="112" spans="1:12" ht="15" customHeight="1" x14ac:dyDescent="0.35">
      <c r="A112" s="445"/>
      <c r="B112" s="1053"/>
      <c r="C112" s="342"/>
      <c r="D112" s="342"/>
      <c r="E112" s="1030">
        <v>150</v>
      </c>
      <c r="F112" s="728"/>
      <c r="G112" s="1039">
        <f>F112*1</f>
        <v>0</v>
      </c>
      <c r="H112" s="1038"/>
      <c r="I112" s="1039">
        <f>H112*1</f>
        <v>0</v>
      </c>
      <c r="J112" s="1038"/>
      <c r="K112" s="1037">
        <f>(G112+J112)*(E112/100)</f>
        <v>0</v>
      </c>
      <c r="L112" s="502"/>
    </row>
    <row r="113" spans="1:12" ht="15" customHeight="1" x14ac:dyDescent="0.35">
      <c r="A113" s="445"/>
      <c r="B113" s="1042"/>
      <c r="C113" s="2567"/>
      <c r="D113" s="2568"/>
      <c r="E113" s="2568"/>
      <c r="F113" s="2568"/>
      <c r="G113" s="2568"/>
      <c r="H113" s="2568"/>
      <c r="I113" s="2568"/>
      <c r="J113" s="2568"/>
      <c r="K113" s="2569"/>
      <c r="L113" s="502"/>
    </row>
    <row r="114" spans="1:12" ht="15" customHeight="1" x14ac:dyDescent="0.35">
      <c r="A114" s="445"/>
      <c r="B114" s="1031" t="s">
        <v>1561</v>
      </c>
      <c r="C114" s="1032"/>
      <c r="D114" s="1033"/>
      <c r="E114" s="1034"/>
      <c r="F114" s="1034"/>
      <c r="G114" s="1034"/>
      <c r="H114" s="1034"/>
      <c r="I114" s="1034"/>
      <c r="J114" s="1035"/>
      <c r="K114" s="1036">
        <f>SUM(K54:K112)</f>
        <v>484.2</v>
      </c>
      <c r="L114" s="502"/>
    </row>
    <row r="115" spans="1:12" ht="15" customHeight="1" x14ac:dyDescent="0.35">
      <c r="A115" s="445"/>
      <c r="B115" s="404"/>
      <c r="C115" s="253"/>
      <c r="D115" s="253"/>
      <c r="E115" s="368"/>
      <c r="F115" s="253"/>
      <c r="G115" s="253"/>
      <c r="H115" s="253"/>
      <c r="I115" s="253"/>
      <c r="J115" s="253"/>
      <c r="K115" s="405"/>
      <c r="L115" s="502"/>
    </row>
    <row r="116" spans="1:12" ht="15" customHeight="1" x14ac:dyDescent="0.35">
      <c r="A116" s="445"/>
      <c r="B116" s="1031" t="s">
        <v>1946</v>
      </c>
      <c r="C116" s="1032"/>
      <c r="D116" s="1032"/>
      <c r="E116" s="1032"/>
      <c r="F116" s="1033"/>
      <c r="G116" s="1034"/>
      <c r="H116" s="1034"/>
      <c r="I116" s="1034"/>
      <c r="J116" s="1035"/>
      <c r="K116" s="1036">
        <f>K114*0.08</f>
        <v>38.735999999999997</v>
      </c>
      <c r="L116" s="502"/>
    </row>
    <row r="117" spans="1:12" ht="15" customHeight="1" thickBot="1" x14ac:dyDescent="0.4">
      <c r="A117" s="503"/>
      <c r="B117" s="525"/>
      <c r="C117" s="525"/>
      <c r="D117" s="525"/>
      <c r="E117" s="525"/>
      <c r="F117" s="525"/>
      <c r="G117" s="525"/>
      <c r="H117" s="525"/>
      <c r="I117" s="525"/>
      <c r="J117" s="525"/>
      <c r="K117" s="525"/>
      <c r="L117" s="504"/>
    </row>
  </sheetData>
  <sheetProtection algorithmName="SHA-512" hashValue="TDFvpbfhRAzB4txlcWMbgMqjSJT3Q6N4eHtKgVWDoDagk4fLmxR0g7nPOzulz/1OAvg4hYRdFFS7Lem2F7zUlA==" saltValue="HxKnuIdRxV8W33AzZQC+UA==" spinCount="100000" sheet="1" objects="1" scenarios="1"/>
  <mergeCells count="25">
    <mergeCell ref="E50:I50"/>
    <mergeCell ref="F53:K53"/>
    <mergeCell ref="B51:D52"/>
    <mergeCell ref="E51:E52"/>
    <mergeCell ref="F51:G51"/>
    <mergeCell ref="H51:J51"/>
    <mergeCell ref="K51:K52"/>
    <mergeCell ref="C53:E53"/>
    <mergeCell ref="F56:K56"/>
    <mergeCell ref="C89:K89"/>
    <mergeCell ref="C54:K54"/>
    <mergeCell ref="C57:K57"/>
    <mergeCell ref="C63:K63"/>
    <mergeCell ref="F69:K69"/>
    <mergeCell ref="C56:E56"/>
    <mergeCell ref="C69:E69"/>
    <mergeCell ref="C88:E88"/>
    <mergeCell ref="C95:K95"/>
    <mergeCell ref="C101:K101"/>
    <mergeCell ref="C107:K107"/>
    <mergeCell ref="C113:K113"/>
    <mergeCell ref="C70:K70"/>
    <mergeCell ref="C76:K76"/>
    <mergeCell ref="C82:K82"/>
    <mergeCell ref="F88:K88"/>
  </mergeCells>
  <pageMargins left="0.75" right="0.75" top="0.75" bottom="0.75" header="0.31496062992126" footer="0.31496062992126"/>
  <pageSetup scale="62" orientation="portrait" r:id="rId1"/>
  <headerFooter>
    <oddFooter>&amp;C&amp;1#&amp;"Calibri"&amp;10&amp;K000000I n t e r n a l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151"/>
  <sheetViews>
    <sheetView showGridLines="0" topLeftCell="A123" zoomScaleNormal="100" workbookViewId="0">
      <selection activeCell="I152" sqref="I152"/>
    </sheetView>
  </sheetViews>
  <sheetFormatPr defaultColWidth="8.81640625" defaultRowHeight="14.5" x14ac:dyDescent="0.35"/>
  <cols>
    <col min="1" max="1" width="2.81640625" style="208" customWidth="1" collapsed="1"/>
    <col min="2" max="2" width="4.81640625" style="208" customWidth="1" collapsed="1"/>
    <col min="3" max="3" width="8.81640625" style="208"/>
    <col min="4" max="4" width="13.1796875" style="208" customWidth="1" collapsed="1"/>
    <col min="5" max="5" width="16.1796875" style="208" customWidth="1" collapsed="1"/>
    <col min="6" max="11" width="15.81640625" style="208" customWidth="1" collapsed="1"/>
    <col min="12" max="12" width="2.81640625" style="208" customWidth="1" collapsed="1"/>
    <col min="13" max="16384" width="8.81640625" style="208"/>
  </cols>
  <sheetData>
    <row r="1" spans="1:12" ht="15" hidden="1" customHeight="1" x14ac:dyDescent="0.35">
      <c r="A1" s="2025"/>
      <c r="B1" s="2025"/>
      <c r="C1" s="2025"/>
      <c r="D1" s="2025"/>
      <c r="E1" s="2025"/>
      <c r="F1" s="2025"/>
      <c r="G1" s="2025"/>
      <c r="H1" s="2025"/>
      <c r="I1" s="2025"/>
      <c r="J1" s="2025"/>
      <c r="K1" s="2025"/>
      <c r="L1" s="2025"/>
    </row>
    <row r="2" spans="1:12" ht="15" hidden="1" customHeight="1" x14ac:dyDescent="0.35">
      <c r="A2" s="2025"/>
      <c r="B2" s="2025"/>
      <c r="C2" s="2025"/>
      <c r="D2" s="2025"/>
      <c r="E2" s="2025"/>
      <c r="F2" s="2025"/>
      <c r="G2" s="2025"/>
      <c r="H2" s="2025"/>
      <c r="I2" s="2025"/>
      <c r="J2" s="2025"/>
      <c r="K2" s="2025"/>
      <c r="L2" s="2025"/>
    </row>
    <row r="3" spans="1:12" ht="15" hidden="1" customHeight="1" x14ac:dyDescent="0.35">
      <c r="A3" s="2025"/>
      <c r="B3" s="2025"/>
      <c r="C3" s="2025"/>
      <c r="D3" s="2025"/>
      <c r="E3" s="2025"/>
      <c r="F3" s="2025"/>
      <c r="G3" s="2025"/>
      <c r="H3" s="2025"/>
      <c r="I3" s="2025"/>
      <c r="J3" s="2025"/>
      <c r="K3" s="2025"/>
      <c r="L3" s="2025"/>
    </row>
    <row r="4" spans="1:12" ht="15" hidden="1" customHeight="1" x14ac:dyDescent="0.35">
      <c r="A4" s="2025"/>
      <c r="B4" s="2025"/>
      <c r="C4" s="2025"/>
      <c r="D4" s="2025"/>
      <c r="E4" s="2025"/>
      <c r="F4" s="2025"/>
      <c r="G4" s="2025"/>
      <c r="H4" s="2025"/>
      <c r="I4" s="2025"/>
      <c r="J4" s="2025"/>
      <c r="K4" s="2025"/>
      <c r="L4" s="2025"/>
    </row>
    <row r="5" spans="1:12" ht="15" hidden="1" customHeight="1" x14ac:dyDescent="0.35">
      <c r="A5" s="2025"/>
      <c r="B5" s="2025"/>
      <c r="C5" s="2025"/>
      <c r="D5" s="2025"/>
      <c r="E5" s="2025"/>
      <c r="F5" s="2025"/>
      <c r="G5" s="2025"/>
      <c r="H5" s="2025"/>
      <c r="I5" s="2025"/>
      <c r="J5" s="2025"/>
      <c r="K5" s="2025"/>
      <c r="L5" s="2025"/>
    </row>
    <row r="6" spans="1:12" ht="15" hidden="1" customHeight="1" x14ac:dyDescent="0.35">
      <c r="A6" s="2025"/>
      <c r="B6" s="2025"/>
      <c r="C6" s="2025"/>
      <c r="D6" s="2025"/>
      <c r="E6" s="2025"/>
      <c r="F6" s="2025"/>
      <c r="G6" s="2025"/>
      <c r="H6" s="2025"/>
      <c r="I6" s="2025"/>
      <c r="J6" s="2025"/>
      <c r="K6" s="2025"/>
      <c r="L6" s="2025"/>
    </row>
    <row r="7" spans="1:12" ht="15" hidden="1" customHeight="1" x14ac:dyDescent="0.35">
      <c r="A7" s="2025"/>
      <c r="B7" s="2025"/>
      <c r="C7" s="2025"/>
      <c r="D7" s="2025"/>
      <c r="E7" s="2025"/>
      <c r="F7" s="2025"/>
      <c r="G7" s="2025"/>
      <c r="H7" s="2025"/>
      <c r="I7" s="2025"/>
      <c r="J7" s="2025"/>
      <c r="K7" s="2025"/>
      <c r="L7" s="2025"/>
    </row>
    <row r="8" spans="1:12" ht="15" hidden="1" customHeight="1" x14ac:dyDescent="0.35">
      <c r="A8" s="2025"/>
      <c r="B8" s="2025"/>
      <c r="C8" s="2025"/>
      <c r="D8" s="2025"/>
      <c r="E8" s="2025"/>
      <c r="F8" s="2025"/>
      <c r="G8" s="2025"/>
      <c r="H8" s="2025"/>
      <c r="I8" s="2025"/>
      <c r="J8" s="2025"/>
      <c r="K8" s="2025"/>
      <c r="L8" s="2025"/>
    </row>
    <row r="9" spans="1:12" ht="15" hidden="1" customHeight="1" x14ac:dyDescent="0.35">
      <c r="A9" s="2025"/>
      <c r="B9" s="2025"/>
      <c r="C9" s="2025"/>
      <c r="D9" s="2025"/>
      <c r="E9" s="2025"/>
      <c r="F9" s="2025"/>
      <c r="G9" s="2025"/>
      <c r="H9" s="2025"/>
      <c r="I9" s="2025"/>
      <c r="J9" s="2025"/>
      <c r="K9" s="2025"/>
      <c r="L9" s="2025"/>
    </row>
    <row r="10" spans="1:12" ht="15" hidden="1" customHeight="1" x14ac:dyDescent="0.35">
      <c r="A10" s="2025"/>
      <c r="B10" s="2025"/>
      <c r="C10" s="2025"/>
      <c r="D10" s="2025"/>
      <c r="E10" s="2025"/>
      <c r="F10" s="2025"/>
      <c r="G10" s="2025"/>
      <c r="H10" s="2025"/>
      <c r="I10" s="2025"/>
      <c r="J10" s="2025"/>
      <c r="K10" s="2025"/>
      <c r="L10" s="2025"/>
    </row>
    <row r="11" spans="1:12" ht="15" hidden="1" customHeight="1" x14ac:dyDescent="0.35">
      <c r="A11" s="2025"/>
      <c r="B11" s="2025"/>
      <c r="C11" s="2025"/>
      <c r="D11" s="2025"/>
      <c r="E11" s="2025"/>
      <c r="F11" s="2025"/>
      <c r="G11" s="2025"/>
      <c r="H11" s="2025"/>
      <c r="I11" s="2025"/>
      <c r="J11" s="2025"/>
      <c r="K11" s="2025"/>
      <c r="L11" s="2025"/>
    </row>
    <row r="12" spans="1:12" ht="15" hidden="1" customHeight="1" x14ac:dyDescent="0.35">
      <c r="A12" s="2025"/>
      <c r="B12" s="2025"/>
      <c r="C12" s="2025"/>
      <c r="D12" s="2025"/>
      <c r="E12" s="2025"/>
      <c r="F12" s="2025"/>
      <c r="G12" s="2025"/>
      <c r="H12" s="2025"/>
      <c r="I12" s="2025"/>
      <c r="J12" s="2025"/>
      <c r="K12" s="2025"/>
      <c r="L12" s="2025"/>
    </row>
    <row r="13" spans="1:12" ht="15" hidden="1" customHeight="1" x14ac:dyDescent="0.35">
      <c r="A13" s="2025"/>
      <c r="B13" s="2025"/>
      <c r="C13" s="2025"/>
      <c r="D13" s="2025"/>
      <c r="E13" s="2025"/>
      <c r="F13" s="2025"/>
      <c r="G13" s="2025"/>
      <c r="H13" s="2025"/>
      <c r="I13" s="2025"/>
      <c r="J13" s="2025"/>
      <c r="K13" s="2025"/>
      <c r="L13" s="2025"/>
    </row>
    <row r="14" spans="1:12" ht="15" hidden="1" customHeight="1" x14ac:dyDescent="0.35">
      <c r="A14" s="2025"/>
      <c r="B14" s="2025"/>
      <c r="C14" s="2025"/>
      <c r="D14" s="2025"/>
      <c r="E14" s="2025"/>
      <c r="F14" s="2025"/>
      <c r="G14" s="2025"/>
      <c r="H14" s="2025"/>
      <c r="I14" s="2025"/>
      <c r="J14" s="2025"/>
      <c r="K14" s="2025"/>
      <c r="L14" s="2025"/>
    </row>
    <row r="15" spans="1:12" ht="15" hidden="1" customHeight="1" x14ac:dyDescent="0.35">
      <c r="A15" s="2025"/>
      <c r="B15" s="2025"/>
      <c r="C15" s="2025"/>
      <c r="D15" s="2025"/>
      <c r="E15" s="2025"/>
      <c r="F15" s="2025"/>
      <c r="G15" s="2025"/>
      <c r="H15" s="2025"/>
      <c r="I15" s="2025"/>
      <c r="J15" s="2025"/>
      <c r="K15" s="2025"/>
      <c r="L15" s="2025"/>
    </row>
    <row r="16" spans="1:12" ht="15" hidden="1" customHeight="1" x14ac:dyDescent="0.35">
      <c r="A16" s="2025"/>
      <c r="B16" s="2025"/>
      <c r="C16" s="2025"/>
      <c r="D16" s="2025"/>
      <c r="E16" s="2025"/>
      <c r="F16" s="2025"/>
      <c r="G16" s="2025"/>
      <c r="H16" s="2025"/>
      <c r="I16" s="2025"/>
      <c r="J16" s="2025"/>
      <c r="K16" s="2025"/>
      <c r="L16" s="2025"/>
    </row>
    <row r="17" spans="1:12" ht="15" hidden="1" customHeight="1" x14ac:dyDescent="0.35">
      <c r="A17" s="2025"/>
      <c r="B17" s="2025"/>
      <c r="C17" s="2025"/>
      <c r="D17" s="2025"/>
      <c r="E17" s="2025"/>
      <c r="F17" s="2025"/>
      <c r="G17" s="2025"/>
      <c r="H17" s="2025"/>
      <c r="I17" s="2025"/>
      <c r="J17" s="2025"/>
      <c r="K17" s="2025"/>
      <c r="L17" s="2025"/>
    </row>
    <row r="18" spans="1:12" ht="15" hidden="1" customHeight="1" x14ac:dyDescent="0.35">
      <c r="A18" s="2025"/>
      <c r="B18" s="2025"/>
      <c r="C18" s="2025"/>
      <c r="D18" s="2025"/>
      <c r="E18" s="2025"/>
      <c r="F18" s="2025"/>
      <c r="G18" s="2025"/>
      <c r="H18" s="2025"/>
      <c r="I18" s="2025"/>
      <c r="J18" s="2025"/>
      <c r="K18" s="2025"/>
      <c r="L18" s="2025"/>
    </row>
    <row r="19" spans="1:12" ht="15" hidden="1" customHeight="1" x14ac:dyDescent="0.35">
      <c r="A19" s="2025"/>
      <c r="B19" s="2025"/>
      <c r="C19" s="2025"/>
      <c r="D19" s="2025"/>
      <c r="E19" s="2025"/>
      <c r="F19" s="2025"/>
      <c r="G19" s="2025"/>
      <c r="H19" s="2025"/>
      <c r="I19" s="2025"/>
      <c r="J19" s="2025"/>
      <c r="K19" s="2025"/>
      <c r="L19" s="2025"/>
    </row>
    <row r="20" spans="1:12" ht="15" hidden="1" customHeight="1" x14ac:dyDescent="0.35">
      <c r="A20" s="2025"/>
      <c r="B20" s="2025"/>
      <c r="C20" s="2025"/>
      <c r="D20" s="2025"/>
      <c r="E20" s="2025"/>
      <c r="F20" s="2025"/>
      <c r="G20" s="2025"/>
      <c r="H20" s="2025"/>
      <c r="I20" s="2025"/>
      <c r="J20" s="2025"/>
      <c r="K20" s="2025"/>
      <c r="L20" s="2025"/>
    </row>
    <row r="21" spans="1:12" ht="15" hidden="1" customHeight="1" x14ac:dyDescent="0.35">
      <c r="A21" s="2025"/>
      <c r="B21" s="2025"/>
      <c r="C21" s="2025"/>
      <c r="D21" s="2025"/>
      <c r="E21" s="2025"/>
      <c r="F21" s="2025"/>
      <c r="G21" s="2025"/>
      <c r="H21" s="2025"/>
      <c r="I21" s="2025"/>
      <c r="J21" s="2025"/>
      <c r="K21" s="2025"/>
      <c r="L21" s="2025"/>
    </row>
    <row r="22" spans="1:12" ht="15" hidden="1" customHeight="1" x14ac:dyDescent="0.35">
      <c r="A22" s="2025"/>
      <c r="B22" s="2025"/>
      <c r="C22" s="2025"/>
      <c r="D22" s="2025"/>
      <c r="E22" s="2025"/>
      <c r="F22" s="2025"/>
      <c r="G22" s="2025"/>
      <c r="H22" s="2025"/>
      <c r="I22" s="2025"/>
      <c r="J22" s="2025"/>
      <c r="K22" s="2025"/>
      <c r="L22" s="2025"/>
    </row>
    <row r="23" spans="1:12" ht="15" hidden="1" customHeight="1" x14ac:dyDescent="0.35">
      <c r="A23" s="2025"/>
      <c r="B23" s="2025"/>
      <c r="C23" s="2025"/>
      <c r="D23" s="2025"/>
      <c r="E23" s="2025"/>
      <c r="F23" s="2025"/>
      <c r="G23" s="2025"/>
      <c r="H23" s="2025"/>
      <c r="I23" s="2025"/>
      <c r="J23" s="2025"/>
      <c r="K23" s="2025"/>
      <c r="L23" s="2025"/>
    </row>
    <row r="24" spans="1:12" ht="15" hidden="1" customHeight="1" x14ac:dyDescent="0.35">
      <c r="A24" s="2025"/>
      <c r="B24" s="2025"/>
      <c r="C24" s="2025"/>
      <c r="D24" s="2025"/>
      <c r="E24" s="2025"/>
      <c r="F24" s="2025"/>
      <c r="G24" s="2025"/>
      <c r="H24" s="2025"/>
      <c r="I24" s="2025"/>
      <c r="J24" s="2025"/>
      <c r="K24" s="2025"/>
      <c r="L24" s="2025"/>
    </row>
    <row r="25" spans="1:12" ht="15" hidden="1" customHeight="1" x14ac:dyDescent="0.35">
      <c r="A25" s="2025"/>
      <c r="B25" s="2025"/>
      <c r="C25" s="2025"/>
      <c r="D25" s="2025"/>
      <c r="E25" s="2025"/>
      <c r="F25" s="2025"/>
      <c r="G25" s="2025"/>
      <c r="H25" s="2025"/>
      <c r="I25" s="2025"/>
      <c r="J25" s="2025"/>
      <c r="K25" s="2025"/>
      <c r="L25" s="2025"/>
    </row>
    <row r="26" spans="1:12" ht="15" hidden="1" customHeight="1" x14ac:dyDescent="0.35">
      <c r="A26" s="2025"/>
      <c r="B26" s="2025"/>
      <c r="C26" s="2025"/>
      <c r="D26" s="2025"/>
      <c r="E26" s="2025"/>
      <c r="F26" s="2025"/>
      <c r="G26" s="2025"/>
      <c r="H26" s="2025"/>
      <c r="I26" s="2025"/>
      <c r="J26" s="2025"/>
      <c r="K26" s="2025"/>
      <c r="L26" s="2025"/>
    </row>
    <row r="27" spans="1:12" ht="15" hidden="1" customHeight="1" x14ac:dyDescent="0.35">
      <c r="A27" s="2025"/>
      <c r="B27" s="2025"/>
      <c r="C27" s="2025"/>
      <c r="D27" s="2025"/>
      <c r="E27" s="2025"/>
      <c r="F27" s="2025"/>
      <c r="G27" s="2025"/>
      <c r="H27" s="2025"/>
      <c r="I27" s="2025"/>
      <c r="J27" s="2025"/>
      <c r="K27" s="2025"/>
      <c r="L27" s="2025"/>
    </row>
    <row r="28" spans="1:12" ht="15" hidden="1" customHeight="1" x14ac:dyDescent="0.35">
      <c r="A28" s="2025"/>
      <c r="B28" s="2025"/>
      <c r="C28" s="2025"/>
      <c r="D28" s="2025"/>
      <c r="E28" s="2025"/>
      <c r="F28" s="2025"/>
      <c r="G28" s="2025"/>
      <c r="H28" s="2025"/>
      <c r="I28" s="2025"/>
      <c r="J28" s="2025"/>
      <c r="K28" s="2025"/>
      <c r="L28" s="2025"/>
    </row>
    <row r="29" spans="1:12" ht="15" hidden="1" customHeight="1" x14ac:dyDescent="0.35">
      <c r="A29" s="2025"/>
      <c r="B29" s="2025"/>
      <c r="C29" s="2025"/>
      <c r="D29" s="2025"/>
      <c r="E29" s="2025"/>
      <c r="F29" s="2025"/>
      <c r="G29" s="2025"/>
      <c r="H29" s="2025"/>
      <c r="I29" s="2025"/>
      <c r="J29" s="2025"/>
      <c r="K29" s="2025"/>
      <c r="L29" s="2025"/>
    </row>
    <row r="30" spans="1:12" ht="15" hidden="1" customHeight="1" x14ac:dyDescent="0.35">
      <c r="A30" s="2025"/>
      <c r="B30" s="2025"/>
      <c r="C30" s="2025"/>
      <c r="D30" s="2025"/>
      <c r="E30" s="2025"/>
      <c r="F30" s="2025"/>
      <c r="G30" s="2025"/>
      <c r="H30" s="2025"/>
      <c r="I30" s="2025"/>
      <c r="J30" s="2025"/>
      <c r="K30" s="2025"/>
      <c r="L30" s="2025"/>
    </row>
    <row r="31" spans="1:12" ht="15" hidden="1" customHeight="1" x14ac:dyDescent="0.35">
      <c r="A31" s="2025"/>
      <c r="B31" s="2025"/>
      <c r="C31" s="2025"/>
      <c r="D31" s="2025"/>
      <c r="E31" s="2025"/>
      <c r="F31" s="2025"/>
      <c r="G31" s="2025"/>
      <c r="H31" s="2025"/>
      <c r="I31" s="2025"/>
      <c r="J31" s="2025"/>
      <c r="K31" s="2025"/>
      <c r="L31" s="2025"/>
    </row>
    <row r="32" spans="1:12" ht="15" hidden="1" customHeight="1" x14ac:dyDescent="0.35">
      <c r="A32" s="2025"/>
      <c r="B32" s="2025"/>
      <c r="C32" s="2025"/>
      <c r="D32" s="2025"/>
      <c r="E32" s="2025"/>
      <c r="F32" s="2025"/>
      <c r="G32" s="2025"/>
      <c r="H32" s="2025"/>
      <c r="I32" s="2025"/>
      <c r="J32" s="2025"/>
      <c r="K32" s="2025"/>
      <c r="L32" s="2025"/>
    </row>
    <row r="33" spans="1:12" ht="15" hidden="1" customHeight="1" x14ac:dyDescent="0.35">
      <c r="A33" s="2025"/>
      <c r="B33" s="2025"/>
      <c r="C33" s="2025"/>
      <c r="D33" s="2025"/>
      <c r="E33" s="2025"/>
      <c r="F33" s="2025"/>
      <c r="G33" s="2025"/>
      <c r="H33" s="2025"/>
      <c r="I33" s="2025"/>
      <c r="J33" s="2025"/>
      <c r="K33" s="2025"/>
      <c r="L33" s="2025"/>
    </row>
    <row r="34" spans="1:12" ht="15" hidden="1" customHeight="1" x14ac:dyDescent="0.35">
      <c r="A34" s="2025"/>
      <c r="B34" s="2025"/>
      <c r="C34" s="2025"/>
      <c r="D34" s="2025"/>
      <c r="E34" s="2025"/>
      <c r="F34" s="2025"/>
      <c r="G34" s="2025"/>
      <c r="H34" s="2025"/>
      <c r="I34" s="2025"/>
      <c r="J34" s="2025"/>
      <c r="K34" s="2025"/>
      <c r="L34" s="2025"/>
    </row>
    <row r="35" spans="1:12" ht="15" hidden="1" customHeight="1" x14ac:dyDescent="0.35">
      <c r="A35" s="2025"/>
      <c r="B35" s="2025"/>
      <c r="C35" s="2025"/>
      <c r="D35" s="2025"/>
      <c r="E35" s="2025"/>
      <c r="F35" s="2025"/>
      <c r="G35" s="2025"/>
      <c r="H35" s="2025"/>
      <c r="I35" s="2025"/>
      <c r="J35" s="2025"/>
      <c r="K35" s="2025"/>
      <c r="L35" s="2025"/>
    </row>
    <row r="36" spans="1:12" ht="15" hidden="1" customHeight="1" x14ac:dyDescent="0.35">
      <c r="A36" s="2025"/>
      <c r="B36" s="2025"/>
      <c r="C36" s="2025"/>
      <c r="D36" s="2025"/>
      <c r="E36" s="2025"/>
      <c r="F36" s="2025"/>
      <c r="G36" s="2025"/>
      <c r="H36" s="2025"/>
      <c r="I36" s="2025"/>
      <c r="J36" s="2025"/>
      <c r="K36" s="2025"/>
      <c r="L36" s="2025"/>
    </row>
    <row r="37" spans="1:12" ht="15" hidden="1" customHeight="1" x14ac:dyDescent="0.35">
      <c r="A37" s="2025"/>
      <c r="B37" s="2025"/>
      <c r="C37" s="2025"/>
      <c r="D37" s="2025"/>
      <c r="E37" s="2025"/>
      <c r="F37" s="2025"/>
      <c r="G37" s="2025"/>
      <c r="H37" s="2025"/>
      <c r="I37" s="2025"/>
      <c r="J37" s="2025"/>
      <c r="K37" s="2025"/>
      <c r="L37" s="2025"/>
    </row>
    <row r="38" spans="1:12" ht="15" hidden="1" customHeight="1" x14ac:dyDescent="0.35">
      <c r="A38" s="2025"/>
      <c r="B38" s="2025"/>
      <c r="C38" s="2025"/>
      <c r="D38" s="2025"/>
      <c r="E38" s="2025"/>
      <c r="F38" s="2025"/>
      <c r="G38" s="2025"/>
      <c r="H38" s="2025"/>
      <c r="I38" s="2025"/>
      <c r="J38" s="2025"/>
      <c r="K38" s="2025"/>
      <c r="L38" s="2025"/>
    </row>
    <row r="39" spans="1:12" ht="15" hidden="1" customHeight="1" x14ac:dyDescent="0.35">
      <c r="A39" s="2025"/>
      <c r="B39" s="2025"/>
      <c r="C39" s="2025"/>
      <c r="D39" s="2025"/>
      <c r="E39" s="2025"/>
      <c r="F39" s="2025"/>
      <c r="G39" s="2025"/>
      <c r="H39" s="2025"/>
      <c r="I39" s="2025"/>
      <c r="J39" s="2025"/>
      <c r="K39" s="2025"/>
      <c r="L39" s="2025"/>
    </row>
    <row r="40" spans="1:12" ht="15" hidden="1" customHeight="1" x14ac:dyDescent="0.35">
      <c r="A40" s="2025"/>
      <c r="B40" s="2025"/>
      <c r="C40" s="2025"/>
      <c r="D40" s="2025"/>
      <c r="E40" s="2025"/>
      <c r="F40" s="2025"/>
      <c r="G40" s="2025"/>
      <c r="H40" s="2025"/>
      <c r="I40" s="2025"/>
      <c r="J40" s="2025"/>
      <c r="K40" s="2025"/>
      <c r="L40" s="2025"/>
    </row>
    <row r="41" spans="1:12" ht="15" hidden="1" customHeight="1" x14ac:dyDescent="0.35">
      <c r="A41" s="2025"/>
      <c r="B41" s="2025"/>
      <c r="C41" s="2025"/>
      <c r="D41" s="2025"/>
      <c r="E41" s="2025"/>
      <c r="F41" s="2025"/>
      <c r="G41" s="2025"/>
      <c r="H41" s="2025"/>
      <c r="I41" s="2025"/>
      <c r="J41" s="2025"/>
      <c r="K41" s="2025"/>
      <c r="L41" s="2025"/>
    </row>
    <row r="42" spans="1:12" ht="15" hidden="1" customHeight="1" x14ac:dyDescent="0.35">
      <c r="A42" s="2025"/>
      <c r="B42" s="2025"/>
      <c r="C42" s="2025"/>
      <c r="D42" s="2025"/>
      <c r="E42" s="2025"/>
      <c r="F42" s="2025"/>
      <c r="G42" s="2025"/>
      <c r="H42" s="2025"/>
      <c r="I42" s="2025"/>
      <c r="J42" s="2025"/>
      <c r="K42" s="2025"/>
      <c r="L42" s="2025"/>
    </row>
    <row r="43" spans="1:12" ht="15" hidden="1" customHeight="1" x14ac:dyDescent="0.35">
      <c r="A43" s="2025"/>
      <c r="B43" s="2025"/>
      <c r="C43" s="2025"/>
      <c r="D43" s="2025"/>
      <c r="E43" s="2025"/>
      <c r="F43" s="2025"/>
      <c r="G43" s="2025"/>
      <c r="H43" s="2025"/>
      <c r="I43" s="2025"/>
      <c r="J43" s="2025"/>
      <c r="K43" s="2025"/>
      <c r="L43" s="2025"/>
    </row>
    <row r="44" spans="1:12" ht="15" hidden="1" customHeight="1" x14ac:dyDescent="0.35">
      <c r="A44" s="2025"/>
      <c r="B44" s="2025"/>
      <c r="C44" s="2025"/>
      <c r="D44" s="2025"/>
      <c r="E44" s="2025"/>
      <c r="F44" s="2025"/>
      <c r="G44" s="2025"/>
      <c r="H44" s="2025"/>
      <c r="I44" s="2025"/>
      <c r="J44" s="2025"/>
      <c r="K44" s="2025"/>
      <c r="L44" s="2025"/>
    </row>
    <row r="45" spans="1:12" ht="15" hidden="1" customHeight="1" x14ac:dyDescent="0.35">
      <c r="A45" s="2025"/>
      <c r="B45" s="2025"/>
      <c r="C45" s="2025"/>
      <c r="D45" s="2025"/>
      <c r="E45" s="2025"/>
      <c r="F45" s="2025"/>
      <c r="G45" s="2025"/>
      <c r="H45" s="2025"/>
      <c r="I45" s="2025"/>
      <c r="J45" s="2025"/>
      <c r="K45" s="2025"/>
      <c r="L45" s="2025"/>
    </row>
    <row r="46" spans="1:12" ht="15" hidden="1" customHeight="1" x14ac:dyDescent="0.35">
      <c r="A46" s="2025"/>
      <c r="B46" s="2025"/>
      <c r="C46" s="2025"/>
      <c r="D46" s="2025"/>
      <c r="E46" s="2025"/>
      <c r="F46" s="2025"/>
      <c r="G46" s="2025"/>
      <c r="H46" s="2025"/>
      <c r="I46" s="2025"/>
      <c r="J46" s="2025"/>
      <c r="K46" s="2025"/>
      <c r="L46" s="2025"/>
    </row>
    <row r="47" spans="1:12" ht="15" hidden="1" customHeight="1" x14ac:dyDescent="0.35">
      <c r="A47" s="2025"/>
      <c r="B47" s="2025"/>
      <c r="C47" s="2025"/>
      <c r="D47" s="2025"/>
      <c r="E47" s="2025"/>
      <c r="F47" s="2025"/>
      <c r="G47" s="2025"/>
      <c r="H47" s="2025"/>
      <c r="I47" s="2025"/>
      <c r="J47" s="2025"/>
      <c r="K47" s="2025"/>
      <c r="L47" s="2025"/>
    </row>
    <row r="48" spans="1:12" ht="15" customHeight="1" x14ac:dyDescent="0.35">
      <c r="A48" s="1993"/>
      <c r="B48" s="2113"/>
      <c r="C48" s="2113"/>
      <c r="D48" s="2113"/>
      <c r="E48" s="2113"/>
      <c r="F48" s="2113"/>
      <c r="G48" s="2113"/>
      <c r="H48" s="2113"/>
      <c r="I48" s="2113"/>
      <c r="J48" s="2113"/>
      <c r="K48" s="2113"/>
      <c r="L48" s="1995"/>
    </row>
    <row r="49" spans="1:12" ht="15" customHeight="1" x14ac:dyDescent="0.35">
      <c r="A49" s="1996"/>
      <c r="B49" s="2114"/>
      <c r="C49" s="2114"/>
      <c r="D49" s="2114"/>
      <c r="E49" s="2114"/>
      <c r="F49" s="2114"/>
      <c r="G49" s="2114"/>
      <c r="H49" s="2114"/>
      <c r="I49" s="2114"/>
      <c r="J49" s="2114"/>
      <c r="K49" s="2114"/>
      <c r="L49" s="1972"/>
    </row>
    <row r="50" spans="1:12" ht="30" customHeight="1" x14ac:dyDescent="0.35">
      <c r="A50" s="1996"/>
      <c r="B50" s="1536"/>
      <c r="C50" s="367"/>
      <c r="D50" s="367"/>
      <c r="E50" s="2574" t="s">
        <v>2250</v>
      </c>
      <c r="F50" s="2574"/>
      <c r="G50" s="2574"/>
      <c r="H50" s="2574"/>
      <c r="I50" s="2574"/>
      <c r="J50" s="1537"/>
      <c r="K50" s="367"/>
      <c r="L50" s="1972"/>
    </row>
    <row r="51" spans="1:12" ht="20" customHeight="1" x14ac:dyDescent="0.35">
      <c r="A51" s="1996"/>
      <c r="B51" s="2576" t="s">
        <v>1944</v>
      </c>
      <c r="C51" s="2582"/>
      <c r="D51" s="2582"/>
      <c r="E51" s="2576" t="s">
        <v>1521</v>
      </c>
      <c r="F51" s="2576" t="s">
        <v>2272</v>
      </c>
      <c r="G51" s="2582"/>
      <c r="H51" s="2576" t="s">
        <v>2273</v>
      </c>
      <c r="I51" s="2582"/>
      <c r="J51" s="2582"/>
      <c r="K51" s="2576" t="s">
        <v>1523</v>
      </c>
      <c r="L51" s="1972"/>
    </row>
    <row r="52" spans="1:12" ht="55.25" customHeight="1" x14ac:dyDescent="0.35">
      <c r="A52" s="1996"/>
      <c r="B52" s="2582"/>
      <c r="C52" s="2582"/>
      <c r="D52" s="2582"/>
      <c r="E52" s="2582"/>
      <c r="F52" s="1050" t="s">
        <v>1936</v>
      </c>
      <c r="G52" s="1050" t="s">
        <v>1562</v>
      </c>
      <c r="H52" s="1049" t="s">
        <v>1936</v>
      </c>
      <c r="I52" s="1049" t="s">
        <v>1563</v>
      </c>
      <c r="J52" s="1049" t="s">
        <v>1564</v>
      </c>
      <c r="K52" s="2576"/>
      <c r="L52" s="1972"/>
    </row>
    <row r="53" spans="1:12" ht="15" customHeight="1" x14ac:dyDescent="0.35">
      <c r="A53" s="1996"/>
      <c r="B53" s="1056"/>
      <c r="C53" s="2579" t="s">
        <v>2794</v>
      </c>
      <c r="D53" s="2579"/>
      <c r="E53" s="2580"/>
      <c r="F53" s="2575"/>
      <c r="G53" s="2570"/>
      <c r="H53" s="2570"/>
      <c r="I53" s="2570"/>
      <c r="J53" s="2570"/>
      <c r="K53" s="2581"/>
      <c r="L53" s="1972"/>
    </row>
    <row r="54" spans="1:12" ht="15" customHeight="1" x14ac:dyDescent="0.35">
      <c r="A54" s="1996"/>
      <c r="B54" s="1051" t="s">
        <v>20</v>
      </c>
      <c r="C54" s="2571" t="s">
        <v>1872</v>
      </c>
      <c r="D54" s="2571"/>
      <c r="E54" s="2571"/>
      <c r="F54" s="2571"/>
      <c r="G54" s="2570"/>
      <c r="H54" s="2570"/>
      <c r="I54" s="2570"/>
      <c r="J54" s="2570"/>
      <c r="K54" s="2581"/>
      <c r="L54" s="1972"/>
    </row>
    <row r="55" spans="1:12" ht="15" customHeight="1" x14ac:dyDescent="0.35">
      <c r="A55" s="1996"/>
      <c r="B55" s="1051"/>
      <c r="C55" s="2057"/>
      <c r="D55" s="2058"/>
      <c r="E55" s="1990">
        <v>10</v>
      </c>
      <c r="F55" s="2192"/>
      <c r="G55" s="1039">
        <f t="shared" ref="G55:G62" si="0">F55*0.1</f>
        <v>0</v>
      </c>
      <c r="H55" s="2195"/>
      <c r="I55" s="1039">
        <f t="shared" ref="I55:I62" si="1">H55*0.1</f>
        <v>0</v>
      </c>
      <c r="J55" s="2162"/>
      <c r="K55" s="1037">
        <f t="shared" ref="K55:K62" si="2">(G55+J55)*(E55/100)</f>
        <v>0</v>
      </c>
      <c r="L55" s="1972"/>
    </row>
    <row r="56" spans="1:12" ht="15" customHeight="1" x14ac:dyDescent="0.35">
      <c r="A56" s="1996"/>
      <c r="B56" s="1051"/>
      <c r="C56" s="2057"/>
      <c r="D56" s="2058"/>
      <c r="E56" s="1990">
        <v>20</v>
      </c>
      <c r="F56" s="2192"/>
      <c r="G56" s="1039">
        <f t="shared" si="0"/>
        <v>0</v>
      </c>
      <c r="H56" s="2195"/>
      <c r="I56" s="1039">
        <f t="shared" si="1"/>
        <v>0</v>
      </c>
      <c r="J56" s="2162"/>
      <c r="K56" s="1037">
        <f t="shared" si="2"/>
        <v>0</v>
      </c>
      <c r="L56" s="1972"/>
    </row>
    <row r="57" spans="1:12" ht="15" customHeight="1" x14ac:dyDescent="0.35">
      <c r="A57" s="1996"/>
      <c r="B57" s="1051"/>
      <c r="C57" s="2057"/>
      <c r="D57" s="2058"/>
      <c r="E57" s="2216">
        <v>30</v>
      </c>
      <c r="F57" s="2192"/>
      <c r="G57" s="1039">
        <f t="shared" si="0"/>
        <v>0</v>
      </c>
      <c r="H57" s="2195"/>
      <c r="I57" s="1039">
        <f t="shared" si="1"/>
        <v>0</v>
      </c>
      <c r="J57" s="2162"/>
      <c r="K57" s="1037">
        <f t="shared" si="2"/>
        <v>0</v>
      </c>
      <c r="L57" s="1972"/>
    </row>
    <row r="58" spans="1:12" ht="15" customHeight="1" x14ac:dyDescent="0.35">
      <c r="A58" s="1996"/>
      <c r="B58" s="1051"/>
      <c r="C58" s="2057"/>
      <c r="D58" s="2058"/>
      <c r="E58" s="2216">
        <v>40</v>
      </c>
      <c r="F58" s="2192"/>
      <c r="G58" s="1039">
        <f t="shared" si="0"/>
        <v>0</v>
      </c>
      <c r="H58" s="2195"/>
      <c r="I58" s="1039">
        <f t="shared" si="1"/>
        <v>0</v>
      </c>
      <c r="J58" s="2162"/>
      <c r="K58" s="1037">
        <f t="shared" si="2"/>
        <v>0</v>
      </c>
      <c r="L58" s="1972"/>
    </row>
    <row r="59" spans="1:12" ht="15" customHeight="1" x14ac:dyDescent="0.35">
      <c r="A59" s="1996"/>
      <c r="B59" s="1051"/>
      <c r="C59" s="2057"/>
      <c r="D59" s="2058"/>
      <c r="E59" s="1990">
        <v>50</v>
      </c>
      <c r="F59" s="2193"/>
      <c r="G59" s="1039">
        <f t="shared" si="0"/>
        <v>0</v>
      </c>
      <c r="H59" s="2195"/>
      <c r="I59" s="1039">
        <f t="shared" si="1"/>
        <v>0</v>
      </c>
      <c r="J59" s="2162"/>
      <c r="K59" s="1037">
        <f t="shared" si="2"/>
        <v>0</v>
      </c>
      <c r="L59" s="1972"/>
    </row>
    <row r="60" spans="1:12" ht="15" customHeight="1" x14ac:dyDescent="0.35">
      <c r="A60" s="1996"/>
      <c r="B60" s="1051"/>
      <c r="C60" s="2057"/>
      <c r="D60" s="2058"/>
      <c r="E60" s="1990">
        <v>75</v>
      </c>
      <c r="F60" s="2192"/>
      <c r="G60" s="1039">
        <f t="shared" si="0"/>
        <v>0</v>
      </c>
      <c r="H60" s="2195"/>
      <c r="I60" s="1039">
        <f t="shared" si="1"/>
        <v>0</v>
      </c>
      <c r="J60" s="2162"/>
      <c r="K60" s="1037">
        <f t="shared" si="2"/>
        <v>0</v>
      </c>
      <c r="L60" s="1972"/>
    </row>
    <row r="61" spans="1:12" ht="15" customHeight="1" x14ac:dyDescent="0.35">
      <c r="A61" s="1996"/>
      <c r="B61" s="1051"/>
      <c r="C61" s="2057"/>
      <c r="D61" s="2058"/>
      <c r="E61" s="1990">
        <v>100</v>
      </c>
      <c r="F61" s="2194"/>
      <c r="G61" s="1039">
        <f t="shared" si="0"/>
        <v>0</v>
      </c>
      <c r="H61" s="2195"/>
      <c r="I61" s="1039">
        <f t="shared" si="1"/>
        <v>0</v>
      </c>
      <c r="J61" s="2162"/>
      <c r="K61" s="1037">
        <f t="shared" si="2"/>
        <v>0</v>
      </c>
      <c r="L61" s="1972"/>
    </row>
    <row r="62" spans="1:12" ht="15" customHeight="1" x14ac:dyDescent="0.35">
      <c r="A62" s="1996"/>
      <c r="B62" s="2115"/>
      <c r="C62" s="2057"/>
      <c r="D62" s="2058"/>
      <c r="E62" s="1991">
        <v>150</v>
      </c>
      <c r="F62" s="728"/>
      <c r="G62" s="1039">
        <f t="shared" si="0"/>
        <v>0</v>
      </c>
      <c r="H62" s="1964"/>
      <c r="I62" s="1039">
        <f t="shared" si="1"/>
        <v>0</v>
      </c>
      <c r="J62" s="728"/>
      <c r="K62" s="1037">
        <f t="shared" si="2"/>
        <v>0</v>
      </c>
      <c r="L62" s="1972"/>
    </row>
    <row r="63" spans="1:12" ht="15" customHeight="1" x14ac:dyDescent="0.35">
      <c r="A63" s="1996"/>
      <c r="B63" s="1055"/>
      <c r="C63" s="2579" t="s">
        <v>1567</v>
      </c>
      <c r="D63" s="2579"/>
      <c r="E63" s="2579"/>
      <c r="F63" s="2570"/>
      <c r="G63" s="2570"/>
      <c r="H63" s="2570"/>
      <c r="I63" s="2570"/>
      <c r="J63" s="2570"/>
      <c r="K63" s="2581"/>
      <c r="L63" s="1972"/>
    </row>
    <row r="64" spans="1:12" ht="15" customHeight="1" x14ac:dyDescent="0.35">
      <c r="A64" s="1996"/>
      <c r="B64" s="1051" t="s">
        <v>21</v>
      </c>
      <c r="C64" s="2571" t="s">
        <v>1937</v>
      </c>
      <c r="D64" s="2571"/>
      <c r="E64" s="2571"/>
      <c r="F64" s="2571"/>
      <c r="G64" s="2570"/>
      <c r="H64" s="2570"/>
      <c r="I64" s="2570"/>
      <c r="J64" s="2570"/>
      <c r="K64" s="2581"/>
      <c r="L64" s="1972"/>
    </row>
    <row r="65" spans="1:12" ht="15" customHeight="1" x14ac:dyDescent="0.35">
      <c r="A65" s="1996"/>
      <c r="B65" s="2116"/>
      <c r="C65" s="2057"/>
      <c r="D65" s="2058"/>
      <c r="E65" s="1030">
        <v>10</v>
      </c>
      <c r="F65" s="728"/>
      <c r="G65" s="1039">
        <f t="shared" ref="G65:G72" si="3">F65*0.2</f>
        <v>0</v>
      </c>
      <c r="H65" s="728"/>
      <c r="I65" s="1039">
        <f t="shared" ref="I65:I72" si="4">H65*0.2</f>
        <v>0</v>
      </c>
      <c r="J65" s="728"/>
      <c r="K65" s="1037">
        <f t="shared" ref="K65:K72" si="5">(G65+J65)*(E65/100)</f>
        <v>0</v>
      </c>
      <c r="L65" s="1972"/>
    </row>
    <row r="66" spans="1:12" ht="15" customHeight="1" x14ac:dyDescent="0.35">
      <c r="A66" s="1996"/>
      <c r="B66" s="2116"/>
      <c r="C66" s="2057"/>
      <c r="D66" s="2058"/>
      <c r="E66" s="1030">
        <v>20</v>
      </c>
      <c r="F66" s="728"/>
      <c r="G66" s="1039">
        <f t="shared" si="3"/>
        <v>0</v>
      </c>
      <c r="H66" s="728"/>
      <c r="I66" s="1039">
        <f t="shared" si="4"/>
        <v>0</v>
      </c>
      <c r="J66" s="728"/>
      <c r="K66" s="1037">
        <f t="shared" si="5"/>
        <v>0</v>
      </c>
      <c r="L66" s="1972"/>
    </row>
    <row r="67" spans="1:12" ht="15" customHeight="1" x14ac:dyDescent="0.35">
      <c r="A67" s="1996"/>
      <c r="B67" s="2116"/>
      <c r="C67" s="2057"/>
      <c r="D67" s="2058"/>
      <c r="E67" s="2217">
        <v>30</v>
      </c>
      <c r="F67" s="728"/>
      <c r="G67" s="1039">
        <f t="shared" si="3"/>
        <v>0</v>
      </c>
      <c r="H67" s="728"/>
      <c r="I67" s="1039">
        <f t="shared" si="4"/>
        <v>0</v>
      </c>
      <c r="J67" s="728"/>
      <c r="K67" s="1037">
        <f t="shared" si="5"/>
        <v>0</v>
      </c>
      <c r="L67" s="1972"/>
    </row>
    <row r="68" spans="1:12" ht="15" customHeight="1" x14ac:dyDescent="0.35">
      <c r="A68" s="1996"/>
      <c r="B68" s="2116"/>
      <c r="C68" s="2057"/>
      <c r="D68" s="2058"/>
      <c r="E68" s="2217">
        <v>40</v>
      </c>
      <c r="F68" s="728"/>
      <c r="G68" s="1039">
        <f t="shared" si="3"/>
        <v>0</v>
      </c>
      <c r="H68" s="728"/>
      <c r="I68" s="1039">
        <f t="shared" si="4"/>
        <v>0</v>
      </c>
      <c r="J68" s="728"/>
      <c r="K68" s="1037">
        <f t="shared" si="5"/>
        <v>0</v>
      </c>
      <c r="L68" s="1972"/>
    </row>
    <row r="69" spans="1:12" ht="15" customHeight="1" x14ac:dyDescent="0.35">
      <c r="A69" s="1996"/>
      <c r="B69" s="2116"/>
      <c r="C69" s="2057"/>
      <c r="D69" s="2058"/>
      <c r="E69" s="1030">
        <v>50</v>
      </c>
      <c r="F69" s="728"/>
      <c r="G69" s="1039">
        <f t="shared" si="3"/>
        <v>0</v>
      </c>
      <c r="H69" s="728"/>
      <c r="I69" s="1039">
        <f t="shared" si="4"/>
        <v>0</v>
      </c>
      <c r="J69" s="728"/>
      <c r="K69" s="1037">
        <f t="shared" si="5"/>
        <v>0</v>
      </c>
      <c r="L69" s="1972"/>
    </row>
    <row r="70" spans="1:12" ht="15" customHeight="1" x14ac:dyDescent="0.35">
      <c r="A70" s="1996"/>
      <c r="B70" s="2116"/>
      <c r="C70" s="2057"/>
      <c r="D70" s="2058"/>
      <c r="E70" s="1030">
        <v>75</v>
      </c>
      <c r="F70" s="728"/>
      <c r="G70" s="1039">
        <f t="shared" si="3"/>
        <v>0</v>
      </c>
      <c r="H70" s="728"/>
      <c r="I70" s="1039">
        <f t="shared" si="4"/>
        <v>0</v>
      </c>
      <c r="J70" s="728"/>
      <c r="K70" s="1037">
        <f t="shared" si="5"/>
        <v>0</v>
      </c>
      <c r="L70" s="1972"/>
    </row>
    <row r="71" spans="1:12" ht="15" customHeight="1" x14ac:dyDescent="0.35">
      <c r="A71" s="1996"/>
      <c r="B71" s="2116"/>
      <c r="C71" s="2057"/>
      <c r="D71" s="2058"/>
      <c r="E71" s="1030">
        <v>100</v>
      </c>
      <c r="F71" s="728"/>
      <c r="G71" s="1039">
        <f t="shared" si="3"/>
        <v>0</v>
      </c>
      <c r="H71" s="728"/>
      <c r="I71" s="1039">
        <f t="shared" si="4"/>
        <v>0</v>
      </c>
      <c r="J71" s="728"/>
      <c r="K71" s="1037">
        <f t="shared" si="5"/>
        <v>0</v>
      </c>
      <c r="L71" s="1972"/>
    </row>
    <row r="72" spans="1:12" ht="15" customHeight="1" x14ac:dyDescent="0.35">
      <c r="A72" s="1996"/>
      <c r="B72" s="2116"/>
      <c r="C72" s="2057"/>
      <c r="D72" s="2058"/>
      <c r="E72" s="1030">
        <v>150</v>
      </c>
      <c r="F72" s="728"/>
      <c r="G72" s="1039">
        <f t="shared" si="3"/>
        <v>0</v>
      </c>
      <c r="H72" s="728"/>
      <c r="I72" s="1039">
        <f t="shared" si="4"/>
        <v>0</v>
      </c>
      <c r="J72" s="728"/>
      <c r="K72" s="1037">
        <f t="shared" si="5"/>
        <v>0</v>
      </c>
      <c r="L72" s="1972"/>
    </row>
    <row r="73" spans="1:12" ht="15" customHeight="1" x14ac:dyDescent="0.35">
      <c r="A73" s="1996"/>
      <c r="B73" s="1051" t="s">
        <v>22</v>
      </c>
      <c r="C73" s="2571" t="s">
        <v>2252</v>
      </c>
      <c r="D73" s="2571"/>
      <c r="E73" s="2571"/>
      <c r="F73" s="2571"/>
      <c r="G73" s="2570"/>
      <c r="H73" s="2570"/>
      <c r="I73" s="2570"/>
      <c r="J73" s="2570"/>
      <c r="K73" s="2581"/>
      <c r="L73" s="1972"/>
    </row>
    <row r="74" spans="1:12" ht="15" customHeight="1" x14ac:dyDescent="0.35">
      <c r="A74" s="1996"/>
      <c r="B74" s="2116"/>
      <c r="C74" s="2057"/>
      <c r="D74" s="2059"/>
      <c r="E74" s="1030">
        <v>10</v>
      </c>
      <c r="F74" s="728"/>
      <c r="G74" s="1039">
        <f t="shared" ref="G74:G80" si="6">F74*0.2</f>
        <v>0</v>
      </c>
      <c r="H74" s="728"/>
      <c r="I74" s="1039">
        <f t="shared" ref="I74:I81" si="7">H74*0.2</f>
        <v>0</v>
      </c>
      <c r="J74" s="728"/>
      <c r="K74" s="1037">
        <f t="shared" ref="K74:K81" si="8">(G74+J74)*(E74/100)</f>
        <v>0</v>
      </c>
      <c r="L74" s="1972"/>
    </row>
    <row r="75" spans="1:12" ht="15" customHeight="1" x14ac:dyDescent="0.35">
      <c r="A75" s="1996"/>
      <c r="B75" s="2116"/>
      <c r="C75" s="2057"/>
      <c r="D75" s="2059"/>
      <c r="E75" s="1030">
        <v>20</v>
      </c>
      <c r="F75" s="728"/>
      <c r="G75" s="1039">
        <f t="shared" si="6"/>
        <v>0</v>
      </c>
      <c r="H75" s="728"/>
      <c r="I75" s="1039">
        <f t="shared" si="7"/>
        <v>0</v>
      </c>
      <c r="J75" s="728"/>
      <c r="K75" s="1037">
        <f t="shared" si="8"/>
        <v>0</v>
      </c>
      <c r="L75" s="1972"/>
    </row>
    <row r="76" spans="1:12" ht="15" customHeight="1" x14ac:dyDescent="0.35">
      <c r="A76" s="1996"/>
      <c r="B76" s="2116"/>
      <c r="C76" s="2057"/>
      <c r="D76" s="2059"/>
      <c r="E76" s="2217">
        <v>30</v>
      </c>
      <c r="F76" s="728"/>
      <c r="G76" s="1039">
        <f t="shared" si="6"/>
        <v>0</v>
      </c>
      <c r="H76" s="728"/>
      <c r="I76" s="1039">
        <f t="shared" si="7"/>
        <v>0</v>
      </c>
      <c r="J76" s="728"/>
      <c r="K76" s="1037">
        <f t="shared" si="8"/>
        <v>0</v>
      </c>
      <c r="L76" s="1972"/>
    </row>
    <row r="77" spans="1:12" ht="15" customHeight="1" x14ac:dyDescent="0.35">
      <c r="A77" s="1996"/>
      <c r="B77" s="2116"/>
      <c r="C77" s="2057"/>
      <c r="D77" s="2059"/>
      <c r="E77" s="2217">
        <v>40</v>
      </c>
      <c r="F77" s="728"/>
      <c r="G77" s="1039">
        <f t="shared" si="6"/>
        <v>0</v>
      </c>
      <c r="H77" s="728"/>
      <c r="I77" s="1039">
        <f t="shared" si="7"/>
        <v>0</v>
      </c>
      <c r="J77" s="728"/>
      <c r="K77" s="1037">
        <f t="shared" si="8"/>
        <v>0</v>
      </c>
      <c r="L77" s="1972"/>
    </row>
    <row r="78" spans="1:12" ht="15" customHeight="1" x14ac:dyDescent="0.35">
      <c r="A78" s="1996"/>
      <c r="B78" s="2116"/>
      <c r="C78" s="2057"/>
      <c r="D78" s="2059"/>
      <c r="E78" s="1030">
        <v>50</v>
      </c>
      <c r="F78" s="728"/>
      <c r="G78" s="1039">
        <f t="shared" si="6"/>
        <v>0</v>
      </c>
      <c r="H78" s="728"/>
      <c r="I78" s="1039">
        <f t="shared" si="7"/>
        <v>0</v>
      </c>
      <c r="J78" s="728"/>
      <c r="K78" s="1037">
        <f t="shared" si="8"/>
        <v>0</v>
      </c>
      <c r="L78" s="1972"/>
    </row>
    <row r="79" spans="1:12" ht="15" customHeight="1" x14ac:dyDescent="0.35">
      <c r="A79" s="1996"/>
      <c r="B79" s="2116"/>
      <c r="C79" s="2057"/>
      <c r="D79" s="2059"/>
      <c r="E79" s="1030">
        <v>75</v>
      </c>
      <c r="F79" s="728"/>
      <c r="G79" s="1039">
        <f t="shared" si="6"/>
        <v>0</v>
      </c>
      <c r="H79" s="728"/>
      <c r="I79" s="1039">
        <f t="shared" si="7"/>
        <v>0</v>
      </c>
      <c r="J79" s="728"/>
      <c r="K79" s="1037">
        <f t="shared" si="8"/>
        <v>0</v>
      </c>
      <c r="L79" s="1972"/>
    </row>
    <row r="80" spans="1:12" ht="15" customHeight="1" x14ac:dyDescent="0.35">
      <c r="A80" s="1996"/>
      <c r="B80" s="2116"/>
      <c r="C80" s="2057"/>
      <c r="D80" s="2059"/>
      <c r="E80" s="1030">
        <v>100</v>
      </c>
      <c r="F80" s="728"/>
      <c r="G80" s="1039">
        <f t="shared" si="6"/>
        <v>0</v>
      </c>
      <c r="H80" s="728"/>
      <c r="I80" s="1039">
        <f t="shared" si="7"/>
        <v>0</v>
      </c>
      <c r="J80" s="728"/>
      <c r="K80" s="1037">
        <f t="shared" si="8"/>
        <v>0</v>
      </c>
      <c r="L80" s="1972"/>
    </row>
    <row r="81" spans="1:12" ht="15" customHeight="1" x14ac:dyDescent="0.35">
      <c r="A81" s="1996"/>
      <c r="B81" s="2116"/>
      <c r="C81" s="2057"/>
      <c r="D81" s="2059"/>
      <c r="E81" s="1030">
        <v>150</v>
      </c>
      <c r="F81" s="728"/>
      <c r="G81" s="1039">
        <f>F81*0.2</f>
        <v>0</v>
      </c>
      <c r="H81" s="728"/>
      <c r="I81" s="1039">
        <f t="shared" si="7"/>
        <v>0</v>
      </c>
      <c r="J81" s="728"/>
      <c r="K81" s="1037">
        <f t="shared" si="8"/>
        <v>0</v>
      </c>
      <c r="L81" s="1972"/>
    </row>
    <row r="82" spans="1:12" ht="15" customHeight="1" x14ac:dyDescent="0.35">
      <c r="A82" s="1996"/>
      <c r="B82" s="1055"/>
      <c r="C82" s="2579" t="s">
        <v>1568</v>
      </c>
      <c r="D82" s="2579"/>
      <c r="E82" s="2579"/>
      <c r="F82" s="2570"/>
      <c r="G82" s="2570"/>
      <c r="H82" s="2570"/>
      <c r="I82" s="2570"/>
      <c r="J82" s="2570"/>
      <c r="K82" s="2581"/>
      <c r="L82" s="1972"/>
    </row>
    <row r="83" spans="1:12" ht="15" customHeight="1" x14ac:dyDescent="0.35">
      <c r="A83" s="1996"/>
      <c r="B83" s="1051" t="s">
        <v>23</v>
      </c>
      <c r="C83" s="2564" t="s">
        <v>2251</v>
      </c>
      <c r="D83" s="2570"/>
      <c r="E83" s="2570"/>
      <c r="F83" s="2570"/>
      <c r="G83" s="2570"/>
      <c r="H83" s="2570"/>
      <c r="I83" s="2570"/>
      <c r="J83" s="2570"/>
      <c r="K83" s="2581"/>
      <c r="L83" s="1972"/>
    </row>
    <row r="84" spans="1:12" ht="15" customHeight="1" x14ac:dyDescent="0.35">
      <c r="A84" s="1996"/>
      <c r="B84" s="2116"/>
      <c r="C84" s="2057"/>
      <c r="D84" s="2058"/>
      <c r="E84" s="1030">
        <v>10</v>
      </c>
      <c r="F84" s="728"/>
      <c r="G84" s="1039">
        <f t="shared" ref="G84:G91" si="9">F84*0.5</f>
        <v>0</v>
      </c>
      <c r="H84" s="728"/>
      <c r="I84" s="1039">
        <f t="shared" ref="I84:I91" si="10">H84*0.5</f>
        <v>0</v>
      </c>
      <c r="J84" s="728"/>
      <c r="K84" s="1037">
        <f t="shared" ref="K84:K91" si="11">(G84+J84)*(E84/100)</f>
        <v>0</v>
      </c>
      <c r="L84" s="1972"/>
    </row>
    <row r="85" spans="1:12" ht="15" customHeight="1" x14ac:dyDescent="0.35">
      <c r="A85" s="1996"/>
      <c r="B85" s="2116"/>
      <c r="C85" s="2057"/>
      <c r="D85" s="2058"/>
      <c r="E85" s="1030">
        <v>20</v>
      </c>
      <c r="F85" s="728"/>
      <c r="G85" s="1039">
        <f t="shared" si="9"/>
        <v>0</v>
      </c>
      <c r="H85" s="728"/>
      <c r="I85" s="1039">
        <f t="shared" si="10"/>
        <v>0</v>
      </c>
      <c r="J85" s="728"/>
      <c r="K85" s="1037">
        <f t="shared" si="11"/>
        <v>0</v>
      </c>
      <c r="L85" s="1972"/>
    </row>
    <row r="86" spans="1:12" ht="15" customHeight="1" x14ac:dyDescent="0.35">
      <c r="A86" s="1996"/>
      <c r="B86" s="2116"/>
      <c r="C86" s="2057"/>
      <c r="D86" s="2058"/>
      <c r="E86" s="2217">
        <v>30</v>
      </c>
      <c r="F86" s="728"/>
      <c r="G86" s="1039">
        <f t="shared" si="9"/>
        <v>0</v>
      </c>
      <c r="H86" s="728"/>
      <c r="I86" s="1039">
        <f t="shared" si="10"/>
        <v>0</v>
      </c>
      <c r="J86" s="728"/>
      <c r="K86" s="1037">
        <f t="shared" si="11"/>
        <v>0</v>
      </c>
      <c r="L86" s="1972"/>
    </row>
    <row r="87" spans="1:12" ht="15" customHeight="1" x14ac:dyDescent="0.35">
      <c r="A87" s="1996"/>
      <c r="B87" s="2116"/>
      <c r="C87" s="2057"/>
      <c r="D87" s="2058"/>
      <c r="E87" s="2217">
        <v>40</v>
      </c>
      <c r="F87" s="728"/>
      <c r="G87" s="1039">
        <f t="shared" si="9"/>
        <v>0</v>
      </c>
      <c r="H87" s="728"/>
      <c r="I87" s="1039">
        <f t="shared" si="10"/>
        <v>0</v>
      </c>
      <c r="J87" s="728"/>
      <c r="K87" s="1037">
        <f t="shared" si="11"/>
        <v>0</v>
      </c>
      <c r="L87" s="1972"/>
    </row>
    <row r="88" spans="1:12" ht="15" customHeight="1" x14ac:dyDescent="0.35">
      <c r="A88" s="1996"/>
      <c r="B88" s="2116"/>
      <c r="C88" s="2057"/>
      <c r="D88" s="2058"/>
      <c r="E88" s="1030">
        <v>50</v>
      </c>
      <c r="F88" s="728"/>
      <c r="G88" s="1039">
        <f t="shared" si="9"/>
        <v>0</v>
      </c>
      <c r="H88" s="728"/>
      <c r="I88" s="1039">
        <f t="shared" si="10"/>
        <v>0</v>
      </c>
      <c r="J88" s="728"/>
      <c r="K88" s="1037">
        <f t="shared" si="11"/>
        <v>0</v>
      </c>
      <c r="L88" s="1972"/>
    </row>
    <row r="89" spans="1:12" ht="15" customHeight="1" x14ac:dyDescent="0.35">
      <c r="A89" s="1996"/>
      <c r="B89" s="2116"/>
      <c r="C89" s="2057"/>
      <c r="D89" s="2058"/>
      <c r="E89" s="1030">
        <v>75</v>
      </c>
      <c r="F89" s="728"/>
      <c r="G89" s="1039">
        <f t="shared" si="9"/>
        <v>0</v>
      </c>
      <c r="H89" s="728"/>
      <c r="I89" s="1039">
        <f t="shared" si="10"/>
        <v>0</v>
      </c>
      <c r="J89" s="728"/>
      <c r="K89" s="1037">
        <f t="shared" si="11"/>
        <v>0</v>
      </c>
      <c r="L89" s="1972"/>
    </row>
    <row r="90" spans="1:12" ht="15" customHeight="1" x14ac:dyDescent="0.35">
      <c r="A90" s="1996"/>
      <c r="B90" s="2116"/>
      <c r="C90" s="2057"/>
      <c r="D90" s="2058"/>
      <c r="E90" s="1030">
        <v>100</v>
      </c>
      <c r="F90" s="728"/>
      <c r="G90" s="1039">
        <f t="shared" si="9"/>
        <v>0</v>
      </c>
      <c r="H90" s="728"/>
      <c r="I90" s="1039">
        <f t="shared" si="10"/>
        <v>0</v>
      </c>
      <c r="J90" s="728"/>
      <c r="K90" s="1037">
        <f t="shared" si="11"/>
        <v>0</v>
      </c>
      <c r="L90" s="1972"/>
    </row>
    <row r="91" spans="1:12" ht="15" customHeight="1" x14ac:dyDescent="0.35">
      <c r="A91" s="1996"/>
      <c r="B91" s="2116"/>
      <c r="C91" s="2057"/>
      <c r="D91" s="2058"/>
      <c r="E91" s="1030">
        <v>150</v>
      </c>
      <c r="F91" s="728"/>
      <c r="G91" s="1039">
        <f t="shared" si="9"/>
        <v>0</v>
      </c>
      <c r="H91" s="728"/>
      <c r="I91" s="1039">
        <f t="shared" si="10"/>
        <v>0</v>
      </c>
      <c r="J91" s="728"/>
      <c r="K91" s="1037">
        <f t="shared" si="11"/>
        <v>0</v>
      </c>
      <c r="L91" s="1972"/>
    </row>
    <row r="92" spans="1:12" ht="15" customHeight="1" x14ac:dyDescent="0.35">
      <c r="A92" s="1996"/>
      <c r="B92" s="1051" t="s">
        <v>24</v>
      </c>
      <c r="C92" s="2564" t="s">
        <v>1938</v>
      </c>
      <c r="D92" s="2570"/>
      <c r="E92" s="2570"/>
      <c r="F92" s="2570"/>
      <c r="G92" s="2570"/>
      <c r="H92" s="2570"/>
      <c r="I92" s="2570"/>
      <c r="J92" s="2570"/>
      <c r="K92" s="2581"/>
      <c r="L92" s="1972"/>
    </row>
    <row r="93" spans="1:12" ht="15" customHeight="1" x14ac:dyDescent="0.35">
      <c r="A93" s="1996"/>
      <c r="B93" s="2116"/>
      <c r="C93" s="2057"/>
      <c r="D93" s="2058"/>
      <c r="E93" s="1030">
        <v>10</v>
      </c>
      <c r="F93" s="728"/>
      <c r="G93" s="1039">
        <f t="shared" ref="G93:G100" si="12">F93*0.5</f>
        <v>0</v>
      </c>
      <c r="H93" s="728"/>
      <c r="I93" s="1039">
        <f t="shared" ref="I93:I100" si="13">H93*0.5</f>
        <v>0</v>
      </c>
      <c r="J93" s="728"/>
      <c r="K93" s="1037">
        <f t="shared" ref="K93:K100" si="14">(G93+J93)*(E93/100)</f>
        <v>0</v>
      </c>
      <c r="L93" s="1972"/>
    </row>
    <row r="94" spans="1:12" ht="15" customHeight="1" x14ac:dyDescent="0.35">
      <c r="A94" s="1996"/>
      <c r="B94" s="2116"/>
      <c r="C94" s="2057"/>
      <c r="D94" s="2058"/>
      <c r="E94" s="1030">
        <v>20</v>
      </c>
      <c r="F94" s="728"/>
      <c r="G94" s="1039">
        <f t="shared" si="12"/>
        <v>0</v>
      </c>
      <c r="H94" s="728"/>
      <c r="I94" s="1039">
        <f t="shared" si="13"/>
        <v>0</v>
      </c>
      <c r="J94" s="728"/>
      <c r="K94" s="1037">
        <f t="shared" si="14"/>
        <v>0</v>
      </c>
      <c r="L94" s="1972"/>
    </row>
    <row r="95" spans="1:12" ht="15" customHeight="1" x14ac:dyDescent="0.35">
      <c r="A95" s="1996"/>
      <c r="B95" s="2116"/>
      <c r="C95" s="2057"/>
      <c r="D95" s="2058"/>
      <c r="E95" s="2217">
        <v>30</v>
      </c>
      <c r="F95" s="728"/>
      <c r="G95" s="1039">
        <f t="shared" si="12"/>
        <v>0</v>
      </c>
      <c r="H95" s="728"/>
      <c r="I95" s="1039">
        <f t="shared" si="13"/>
        <v>0</v>
      </c>
      <c r="J95" s="728"/>
      <c r="K95" s="1037">
        <f t="shared" si="14"/>
        <v>0</v>
      </c>
      <c r="L95" s="1972"/>
    </row>
    <row r="96" spans="1:12" ht="15" customHeight="1" x14ac:dyDescent="0.35">
      <c r="A96" s="1996"/>
      <c r="B96" s="2116"/>
      <c r="C96" s="2057"/>
      <c r="D96" s="2058"/>
      <c r="E96" s="2217">
        <v>40</v>
      </c>
      <c r="F96" s="728"/>
      <c r="G96" s="1039">
        <f t="shared" si="12"/>
        <v>0</v>
      </c>
      <c r="H96" s="728"/>
      <c r="I96" s="1039">
        <f t="shared" si="13"/>
        <v>0</v>
      </c>
      <c r="J96" s="728"/>
      <c r="K96" s="1037">
        <f t="shared" si="14"/>
        <v>0</v>
      </c>
      <c r="L96" s="1972"/>
    </row>
    <row r="97" spans="1:12" ht="15" customHeight="1" x14ac:dyDescent="0.35">
      <c r="A97" s="1996"/>
      <c r="B97" s="2116"/>
      <c r="C97" s="2057"/>
      <c r="D97" s="2058"/>
      <c r="E97" s="1030">
        <v>50</v>
      </c>
      <c r="F97" s="728"/>
      <c r="G97" s="1039">
        <f t="shared" si="12"/>
        <v>0</v>
      </c>
      <c r="H97" s="728"/>
      <c r="I97" s="1039">
        <f t="shared" si="13"/>
        <v>0</v>
      </c>
      <c r="J97" s="728"/>
      <c r="K97" s="1037">
        <f t="shared" si="14"/>
        <v>0</v>
      </c>
      <c r="L97" s="1972"/>
    </row>
    <row r="98" spans="1:12" ht="15" customHeight="1" x14ac:dyDescent="0.35">
      <c r="A98" s="1996"/>
      <c r="B98" s="2116"/>
      <c r="C98" s="2057"/>
      <c r="D98" s="2058"/>
      <c r="E98" s="1030">
        <v>75</v>
      </c>
      <c r="F98" s="728"/>
      <c r="G98" s="1039">
        <f t="shared" si="12"/>
        <v>0</v>
      </c>
      <c r="H98" s="728"/>
      <c r="I98" s="1039">
        <f t="shared" si="13"/>
        <v>0</v>
      </c>
      <c r="J98" s="728"/>
      <c r="K98" s="1037">
        <f t="shared" si="14"/>
        <v>0</v>
      </c>
      <c r="L98" s="1972"/>
    </row>
    <row r="99" spans="1:12" ht="15" customHeight="1" x14ac:dyDescent="0.35">
      <c r="A99" s="1996"/>
      <c r="B99" s="2116"/>
      <c r="C99" s="2057"/>
      <c r="D99" s="2058"/>
      <c r="E99" s="1030">
        <v>100</v>
      </c>
      <c r="F99" s="728"/>
      <c r="G99" s="1039">
        <f t="shared" si="12"/>
        <v>0</v>
      </c>
      <c r="H99" s="728"/>
      <c r="I99" s="1039">
        <f t="shared" si="13"/>
        <v>0</v>
      </c>
      <c r="J99" s="728"/>
      <c r="K99" s="1037">
        <f t="shared" si="14"/>
        <v>0</v>
      </c>
      <c r="L99" s="1972"/>
    </row>
    <row r="100" spans="1:12" ht="15" customHeight="1" x14ac:dyDescent="0.35">
      <c r="A100" s="1996"/>
      <c r="B100" s="2116"/>
      <c r="C100" s="2057"/>
      <c r="D100" s="2058"/>
      <c r="E100" s="1030">
        <v>150</v>
      </c>
      <c r="F100" s="728"/>
      <c r="G100" s="1039">
        <f t="shared" si="12"/>
        <v>0</v>
      </c>
      <c r="H100" s="728"/>
      <c r="I100" s="1039">
        <f t="shared" si="13"/>
        <v>0</v>
      </c>
      <c r="J100" s="728"/>
      <c r="K100" s="1037">
        <f t="shared" si="14"/>
        <v>0</v>
      </c>
      <c r="L100" s="1972"/>
    </row>
    <row r="101" spans="1:12" ht="15" customHeight="1" x14ac:dyDescent="0.35">
      <c r="A101" s="1996"/>
      <c r="B101" s="1051" t="s">
        <v>25</v>
      </c>
      <c r="C101" s="2564" t="s">
        <v>1939</v>
      </c>
      <c r="D101" s="2570"/>
      <c r="E101" s="2570"/>
      <c r="F101" s="2570"/>
      <c r="G101" s="2570"/>
      <c r="H101" s="2570"/>
      <c r="I101" s="2570"/>
      <c r="J101" s="2570"/>
      <c r="K101" s="2581"/>
      <c r="L101" s="1972"/>
    </row>
    <row r="102" spans="1:12" ht="15" customHeight="1" x14ac:dyDescent="0.35">
      <c r="A102" s="1996"/>
      <c r="B102" s="2116"/>
      <c r="C102" s="2057"/>
      <c r="D102" s="2058"/>
      <c r="E102" s="1030">
        <v>10</v>
      </c>
      <c r="F102" s="728"/>
      <c r="G102" s="1039">
        <f t="shared" ref="G102:G109" si="15">F102*0.5</f>
        <v>0</v>
      </c>
      <c r="H102" s="728"/>
      <c r="I102" s="1039">
        <f t="shared" ref="I102:I109" si="16">H102*0.5</f>
        <v>0</v>
      </c>
      <c r="J102" s="728"/>
      <c r="K102" s="1037">
        <f t="shared" ref="K102:K109" si="17">(G102+J102)*(E102/100)</f>
        <v>0</v>
      </c>
      <c r="L102" s="1972"/>
    </row>
    <row r="103" spans="1:12" ht="15" customHeight="1" x14ac:dyDescent="0.35">
      <c r="A103" s="1996"/>
      <c r="B103" s="2116"/>
      <c r="C103" s="2057"/>
      <c r="D103" s="2058"/>
      <c r="E103" s="1030">
        <v>20</v>
      </c>
      <c r="F103" s="728"/>
      <c r="G103" s="1039">
        <f t="shared" si="15"/>
        <v>0</v>
      </c>
      <c r="H103" s="728"/>
      <c r="I103" s="1039">
        <f t="shared" si="16"/>
        <v>0</v>
      </c>
      <c r="J103" s="728"/>
      <c r="K103" s="1037">
        <f t="shared" si="17"/>
        <v>0</v>
      </c>
      <c r="L103" s="1972"/>
    </row>
    <row r="104" spans="1:12" ht="15" customHeight="1" x14ac:dyDescent="0.35">
      <c r="A104" s="1996"/>
      <c r="B104" s="2116"/>
      <c r="C104" s="2057"/>
      <c r="D104" s="2058"/>
      <c r="E104" s="2217">
        <v>30</v>
      </c>
      <c r="F104" s="728"/>
      <c r="G104" s="1039">
        <f t="shared" si="15"/>
        <v>0</v>
      </c>
      <c r="H104" s="728"/>
      <c r="I104" s="1039">
        <f t="shared" si="16"/>
        <v>0</v>
      </c>
      <c r="J104" s="728"/>
      <c r="K104" s="1037">
        <f t="shared" si="17"/>
        <v>0</v>
      </c>
      <c r="L104" s="1972"/>
    </row>
    <row r="105" spans="1:12" ht="15" customHeight="1" x14ac:dyDescent="0.35">
      <c r="A105" s="1996"/>
      <c r="B105" s="2116"/>
      <c r="C105" s="2057"/>
      <c r="D105" s="2058"/>
      <c r="E105" s="2217">
        <v>40</v>
      </c>
      <c r="F105" s="728"/>
      <c r="G105" s="1039">
        <f t="shared" si="15"/>
        <v>0</v>
      </c>
      <c r="H105" s="728"/>
      <c r="I105" s="1039">
        <f t="shared" si="16"/>
        <v>0</v>
      </c>
      <c r="J105" s="728"/>
      <c r="K105" s="1037">
        <f t="shared" si="17"/>
        <v>0</v>
      </c>
      <c r="L105" s="1972"/>
    </row>
    <row r="106" spans="1:12" ht="15" customHeight="1" x14ac:dyDescent="0.35">
      <c r="A106" s="1996"/>
      <c r="B106" s="2116"/>
      <c r="C106" s="2057"/>
      <c r="D106" s="2058"/>
      <c r="E106" s="1030">
        <v>50</v>
      </c>
      <c r="F106" s="728"/>
      <c r="G106" s="1039">
        <f t="shared" si="15"/>
        <v>0</v>
      </c>
      <c r="H106" s="728"/>
      <c r="I106" s="1039">
        <f t="shared" si="16"/>
        <v>0</v>
      </c>
      <c r="J106" s="728"/>
      <c r="K106" s="1037">
        <f t="shared" si="17"/>
        <v>0</v>
      </c>
      <c r="L106" s="1972"/>
    </row>
    <row r="107" spans="1:12" ht="15" customHeight="1" x14ac:dyDescent="0.35">
      <c r="A107" s="1996"/>
      <c r="B107" s="2116"/>
      <c r="C107" s="2057"/>
      <c r="D107" s="2058"/>
      <c r="E107" s="1030">
        <v>75</v>
      </c>
      <c r="F107" s="728"/>
      <c r="G107" s="1039">
        <f t="shared" si="15"/>
        <v>0</v>
      </c>
      <c r="H107" s="728"/>
      <c r="I107" s="1039">
        <f t="shared" si="16"/>
        <v>0</v>
      </c>
      <c r="J107" s="728"/>
      <c r="K107" s="1037">
        <f t="shared" si="17"/>
        <v>0</v>
      </c>
      <c r="L107" s="1972"/>
    </row>
    <row r="108" spans="1:12" ht="15" customHeight="1" x14ac:dyDescent="0.35">
      <c r="A108" s="1996"/>
      <c r="B108" s="2116"/>
      <c r="C108" s="2057"/>
      <c r="D108" s="2058"/>
      <c r="E108" s="1030">
        <v>100</v>
      </c>
      <c r="F108" s="728"/>
      <c r="G108" s="1039">
        <f t="shared" si="15"/>
        <v>0</v>
      </c>
      <c r="H108" s="728"/>
      <c r="I108" s="1039">
        <f t="shared" si="16"/>
        <v>0</v>
      </c>
      <c r="J108" s="728"/>
      <c r="K108" s="1037">
        <f t="shared" si="17"/>
        <v>0</v>
      </c>
      <c r="L108" s="1972"/>
    </row>
    <row r="109" spans="1:12" ht="15" customHeight="1" x14ac:dyDescent="0.35">
      <c r="A109" s="1996"/>
      <c r="B109" s="2116"/>
      <c r="C109" s="2057"/>
      <c r="D109" s="2058"/>
      <c r="E109" s="1030">
        <v>150</v>
      </c>
      <c r="F109" s="728"/>
      <c r="G109" s="1039">
        <f t="shared" si="15"/>
        <v>0</v>
      </c>
      <c r="H109" s="728"/>
      <c r="I109" s="1039">
        <f t="shared" si="16"/>
        <v>0</v>
      </c>
      <c r="J109" s="728"/>
      <c r="K109" s="1037">
        <f t="shared" si="17"/>
        <v>0</v>
      </c>
      <c r="L109" s="1972"/>
    </row>
    <row r="110" spans="1:12" ht="15" customHeight="1" x14ac:dyDescent="0.35">
      <c r="A110" s="1996"/>
      <c r="B110" s="1055"/>
      <c r="C110" s="2584" t="s">
        <v>1569</v>
      </c>
      <c r="D110" s="2579"/>
      <c r="E110" s="2579"/>
      <c r="F110" s="2570"/>
      <c r="G110" s="2570"/>
      <c r="H110" s="2570"/>
      <c r="I110" s="2570"/>
      <c r="J110" s="2570"/>
      <c r="K110" s="2581"/>
      <c r="L110" s="1972"/>
    </row>
    <row r="111" spans="1:12" ht="15" customHeight="1" x14ac:dyDescent="0.35">
      <c r="A111" s="1996"/>
      <c r="B111" s="1051" t="s">
        <v>26</v>
      </c>
      <c r="C111" s="2564" t="s">
        <v>1940</v>
      </c>
      <c r="D111" s="2570"/>
      <c r="E111" s="2570"/>
      <c r="F111" s="2570"/>
      <c r="G111" s="2570"/>
      <c r="H111" s="2570"/>
      <c r="I111" s="2570"/>
      <c r="J111" s="2570"/>
      <c r="K111" s="2581"/>
      <c r="L111" s="1972"/>
    </row>
    <row r="112" spans="1:12" ht="15" customHeight="1" x14ac:dyDescent="0.35">
      <c r="A112" s="1996"/>
      <c r="B112" s="2116"/>
      <c r="C112" s="2057"/>
      <c r="D112" s="2058"/>
      <c r="E112" s="1030">
        <v>10</v>
      </c>
      <c r="F112" s="728"/>
      <c r="G112" s="1039">
        <f t="shared" ref="G112:G119" si="18">F112*1</f>
        <v>0</v>
      </c>
      <c r="H112" s="728"/>
      <c r="I112" s="1039">
        <f t="shared" ref="I112:I119" si="19">H112*1</f>
        <v>0</v>
      </c>
      <c r="J112" s="728"/>
      <c r="K112" s="1037">
        <f t="shared" ref="K112:K119" si="20">(G112+J112)*(E112/100)</f>
        <v>0</v>
      </c>
      <c r="L112" s="1972"/>
    </row>
    <row r="113" spans="1:12" ht="15" customHeight="1" x14ac:dyDescent="0.35">
      <c r="A113" s="1996"/>
      <c r="B113" s="2116"/>
      <c r="C113" s="2057"/>
      <c r="D113" s="2058"/>
      <c r="E113" s="1030">
        <v>20</v>
      </c>
      <c r="F113" s="728"/>
      <c r="G113" s="1039">
        <f t="shared" si="18"/>
        <v>0</v>
      </c>
      <c r="H113" s="728"/>
      <c r="I113" s="1039">
        <f t="shared" si="19"/>
        <v>0</v>
      </c>
      <c r="J113" s="728"/>
      <c r="K113" s="1037">
        <f t="shared" si="20"/>
        <v>0</v>
      </c>
      <c r="L113" s="1972"/>
    </row>
    <row r="114" spans="1:12" ht="15" customHeight="1" x14ac:dyDescent="0.35">
      <c r="A114" s="1996"/>
      <c r="B114" s="2116"/>
      <c r="C114" s="2057"/>
      <c r="D114" s="2058"/>
      <c r="E114" s="2217">
        <v>30</v>
      </c>
      <c r="F114" s="728"/>
      <c r="G114" s="1039">
        <f t="shared" si="18"/>
        <v>0</v>
      </c>
      <c r="H114" s="728"/>
      <c r="I114" s="1039">
        <f t="shared" si="19"/>
        <v>0</v>
      </c>
      <c r="J114" s="728"/>
      <c r="K114" s="1037">
        <f t="shared" si="20"/>
        <v>0</v>
      </c>
      <c r="L114" s="1972"/>
    </row>
    <row r="115" spans="1:12" ht="15" customHeight="1" x14ac:dyDescent="0.35">
      <c r="A115" s="1996"/>
      <c r="B115" s="2116"/>
      <c r="C115" s="2057"/>
      <c r="D115" s="2058"/>
      <c r="E115" s="2217">
        <v>40</v>
      </c>
      <c r="F115" s="728"/>
      <c r="G115" s="1039">
        <f t="shared" si="18"/>
        <v>0</v>
      </c>
      <c r="H115" s="728"/>
      <c r="I115" s="1039">
        <f t="shared" si="19"/>
        <v>0</v>
      </c>
      <c r="J115" s="728"/>
      <c r="K115" s="1037">
        <f t="shared" si="20"/>
        <v>0</v>
      </c>
      <c r="L115" s="1972"/>
    </row>
    <row r="116" spans="1:12" ht="15" customHeight="1" x14ac:dyDescent="0.35">
      <c r="A116" s="1996"/>
      <c r="B116" s="2116"/>
      <c r="C116" s="2057"/>
      <c r="D116" s="2058"/>
      <c r="E116" s="1030">
        <v>50</v>
      </c>
      <c r="F116" s="728"/>
      <c r="G116" s="1039">
        <f t="shared" si="18"/>
        <v>0</v>
      </c>
      <c r="H116" s="728"/>
      <c r="I116" s="1039">
        <f t="shared" si="19"/>
        <v>0</v>
      </c>
      <c r="J116" s="728"/>
      <c r="K116" s="1037">
        <f t="shared" si="20"/>
        <v>0</v>
      </c>
      <c r="L116" s="1972"/>
    </row>
    <row r="117" spans="1:12" ht="15" customHeight="1" x14ac:dyDescent="0.35">
      <c r="A117" s="1996"/>
      <c r="B117" s="2116"/>
      <c r="C117" s="2057"/>
      <c r="D117" s="2058"/>
      <c r="E117" s="1030">
        <v>75</v>
      </c>
      <c r="F117" s="728"/>
      <c r="G117" s="1039">
        <f t="shared" si="18"/>
        <v>0</v>
      </c>
      <c r="H117" s="728"/>
      <c r="I117" s="1039">
        <f t="shared" si="19"/>
        <v>0</v>
      </c>
      <c r="J117" s="728"/>
      <c r="K117" s="1037">
        <f t="shared" si="20"/>
        <v>0</v>
      </c>
      <c r="L117" s="1972"/>
    </row>
    <row r="118" spans="1:12" ht="15" customHeight="1" x14ac:dyDescent="0.35">
      <c r="A118" s="1996"/>
      <c r="B118" s="2116"/>
      <c r="C118" s="2057"/>
      <c r="D118" s="2058"/>
      <c r="E118" s="1030">
        <v>100</v>
      </c>
      <c r="F118" s="728"/>
      <c r="G118" s="1039">
        <f t="shared" si="18"/>
        <v>0</v>
      </c>
      <c r="H118" s="728"/>
      <c r="I118" s="1039">
        <f t="shared" si="19"/>
        <v>0</v>
      </c>
      <c r="J118" s="728"/>
      <c r="K118" s="1037">
        <f t="shared" si="20"/>
        <v>0</v>
      </c>
      <c r="L118" s="1972"/>
    </row>
    <row r="119" spans="1:12" ht="15" customHeight="1" x14ac:dyDescent="0.35">
      <c r="A119" s="1996"/>
      <c r="B119" s="2116"/>
      <c r="C119" s="2057"/>
      <c r="D119" s="2058"/>
      <c r="E119" s="1030">
        <v>150</v>
      </c>
      <c r="F119" s="728"/>
      <c r="G119" s="1039">
        <f t="shared" si="18"/>
        <v>0</v>
      </c>
      <c r="H119" s="728"/>
      <c r="I119" s="1039">
        <f t="shared" si="19"/>
        <v>0</v>
      </c>
      <c r="J119" s="728"/>
      <c r="K119" s="1037">
        <f t="shared" si="20"/>
        <v>0</v>
      </c>
      <c r="L119" s="1972"/>
    </row>
    <row r="120" spans="1:12" ht="15" customHeight="1" x14ac:dyDescent="0.35">
      <c r="A120" s="1996"/>
      <c r="B120" s="1051" t="s">
        <v>27</v>
      </c>
      <c r="C120" s="2564" t="s">
        <v>1941</v>
      </c>
      <c r="D120" s="2570"/>
      <c r="E120" s="2570"/>
      <c r="F120" s="2570"/>
      <c r="G120" s="2570"/>
      <c r="H120" s="2570"/>
      <c r="I120" s="2570"/>
      <c r="J120" s="2570"/>
      <c r="K120" s="2581"/>
      <c r="L120" s="1972"/>
    </row>
    <row r="121" spans="1:12" ht="15" customHeight="1" x14ac:dyDescent="0.35">
      <c r="A121" s="1996"/>
      <c r="B121" s="2116"/>
      <c r="C121" s="2057"/>
      <c r="D121" s="2059"/>
      <c r="E121" s="1030">
        <v>10</v>
      </c>
      <c r="F121" s="728"/>
      <c r="G121" s="1039">
        <f t="shared" ref="G121:G128" si="21">F121*1</f>
        <v>0</v>
      </c>
      <c r="H121" s="728"/>
      <c r="I121" s="1039">
        <f t="shared" ref="I121:I128" si="22">H121*1</f>
        <v>0</v>
      </c>
      <c r="J121" s="728"/>
      <c r="K121" s="1037">
        <f t="shared" ref="K121:K128" si="23">(G121+J121)*(E121/100)</f>
        <v>0</v>
      </c>
      <c r="L121" s="1972"/>
    </row>
    <row r="122" spans="1:12" ht="15" customHeight="1" x14ac:dyDescent="0.35">
      <c r="A122" s="1996"/>
      <c r="B122" s="2116"/>
      <c r="C122" s="2215"/>
      <c r="D122" s="2059"/>
      <c r="E122" s="1030">
        <v>20</v>
      </c>
      <c r="F122" s="728"/>
      <c r="G122" s="1039">
        <f t="shared" si="21"/>
        <v>0</v>
      </c>
      <c r="H122" s="728"/>
      <c r="I122" s="1039">
        <f t="shared" si="22"/>
        <v>0</v>
      </c>
      <c r="J122" s="728"/>
      <c r="K122" s="1037">
        <f t="shared" si="23"/>
        <v>0</v>
      </c>
      <c r="L122" s="1972"/>
    </row>
    <row r="123" spans="1:12" ht="15" customHeight="1" x14ac:dyDescent="0.35">
      <c r="A123" s="1996"/>
      <c r="B123" s="2116"/>
      <c r="C123" s="2214"/>
      <c r="D123" s="2059"/>
      <c r="E123" s="2217">
        <v>30</v>
      </c>
      <c r="F123" s="728"/>
      <c r="G123" s="1039">
        <f t="shared" si="21"/>
        <v>0</v>
      </c>
      <c r="H123" s="728"/>
      <c r="I123" s="1039">
        <f t="shared" si="22"/>
        <v>0</v>
      </c>
      <c r="J123" s="728"/>
      <c r="K123" s="1037">
        <f t="shared" si="23"/>
        <v>0</v>
      </c>
      <c r="L123" s="1972"/>
    </row>
    <row r="124" spans="1:12" ht="15" customHeight="1" x14ac:dyDescent="0.35">
      <c r="A124" s="1996"/>
      <c r="B124" s="2116"/>
      <c r="C124" s="2117"/>
      <c r="D124" s="2059"/>
      <c r="E124" s="2217">
        <v>40</v>
      </c>
      <c r="F124" s="728"/>
      <c r="G124" s="1039">
        <f t="shared" si="21"/>
        <v>0</v>
      </c>
      <c r="H124" s="728"/>
      <c r="I124" s="1039">
        <f t="shared" si="22"/>
        <v>0</v>
      </c>
      <c r="J124" s="728"/>
      <c r="K124" s="1037">
        <f t="shared" si="23"/>
        <v>0</v>
      </c>
      <c r="L124" s="1972"/>
    </row>
    <row r="125" spans="1:12" ht="15" customHeight="1" x14ac:dyDescent="0.35">
      <c r="A125" s="1996"/>
      <c r="B125" s="2116"/>
      <c r="C125" s="2057"/>
      <c r="D125" s="2059"/>
      <c r="E125" s="1030">
        <v>50</v>
      </c>
      <c r="F125" s="728"/>
      <c r="G125" s="1039">
        <f t="shared" si="21"/>
        <v>0</v>
      </c>
      <c r="H125" s="728"/>
      <c r="I125" s="1039">
        <f t="shared" si="22"/>
        <v>0</v>
      </c>
      <c r="J125" s="728"/>
      <c r="K125" s="1037">
        <f t="shared" si="23"/>
        <v>0</v>
      </c>
      <c r="L125" s="1972"/>
    </row>
    <row r="126" spans="1:12" ht="15" customHeight="1" x14ac:dyDescent="0.35">
      <c r="A126" s="1996"/>
      <c r="B126" s="2116"/>
      <c r="C126" s="2057"/>
      <c r="D126" s="2059"/>
      <c r="E126" s="1030">
        <v>75</v>
      </c>
      <c r="F126" s="728"/>
      <c r="G126" s="1039">
        <f t="shared" si="21"/>
        <v>0</v>
      </c>
      <c r="H126" s="728"/>
      <c r="I126" s="1039">
        <f t="shared" si="22"/>
        <v>0</v>
      </c>
      <c r="J126" s="728"/>
      <c r="K126" s="1037">
        <f t="shared" si="23"/>
        <v>0</v>
      </c>
      <c r="L126" s="1972"/>
    </row>
    <row r="127" spans="1:12" ht="15" customHeight="1" x14ac:dyDescent="0.35">
      <c r="A127" s="1996"/>
      <c r="B127" s="2116"/>
      <c r="C127" s="2057"/>
      <c r="D127" s="2059"/>
      <c r="E127" s="1030">
        <v>100</v>
      </c>
      <c r="F127" s="728"/>
      <c r="G127" s="1039">
        <f t="shared" si="21"/>
        <v>0</v>
      </c>
      <c r="H127" s="728"/>
      <c r="I127" s="1039">
        <f t="shared" si="22"/>
        <v>0</v>
      </c>
      <c r="J127" s="728"/>
      <c r="K127" s="1037">
        <f t="shared" si="23"/>
        <v>0</v>
      </c>
      <c r="L127" s="1972"/>
    </row>
    <row r="128" spans="1:12" ht="15" customHeight="1" x14ac:dyDescent="0.35">
      <c r="A128" s="1996"/>
      <c r="B128" s="2116"/>
      <c r="C128" s="2057"/>
      <c r="D128" s="2059"/>
      <c r="E128" s="1030">
        <v>150</v>
      </c>
      <c r="F128" s="728"/>
      <c r="G128" s="1039">
        <f t="shared" si="21"/>
        <v>0</v>
      </c>
      <c r="H128" s="728"/>
      <c r="I128" s="1039">
        <f t="shared" si="22"/>
        <v>0</v>
      </c>
      <c r="J128" s="728"/>
      <c r="K128" s="1037">
        <f t="shared" si="23"/>
        <v>0</v>
      </c>
      <c r="L128" s="1972"/>
    </row>
    <row r="129" spans="1:12" ht="15" customHeight="1" x14ac:dyDescent="0.35">
      <c r="A129" s="1996"/>
      <c r="B129" s="1051" t="s">
        <v>28</v>
      </c>
      <c r="C129" s="2564" t="s">
        <v>1942</v>
      </c>
      <c r="D129" s="2570"/>
      <c r="E129" s="2570"/>
      <c r="F129" s="2570"/>
      <c r="G129" s="2570"/>
      <c r="H129" s="2570"/>
      <c r="I129" s="2570"/>
      <c r="J129" s="2570"/>
      <c r="K129" s="2581"/>
      <c r="L129" s="1972"/>
    </row>
    <row r="130" spans="1:12" ht="15" customHeight="1" x14ac:dyDescent="0.35">
      <c r="A130" s="1996"/>
      <c r="B130" s="2116"/>
      <c r="C130" s="2057"/>
      <c r="D130" s="2058"/>
      <c r="E130" s="1030">
        <v>10</v>
      </c>
      <c r="F130" s="728"/>
      <c r="G130" s="1039">
        <f t="shared" ref="G130:G137" si="24">F130*1</f>
        <v>0</v>
      </c>
      <c r="H130" s="728"/>
      <c r="I130" s="1039">
        <f t="shared" ref="I130:I137" si="25">H130*1</f>
        <v>0</v>
      </c>
      <c r="J130" s="728"/>
      <c r="K130" s="1037">
        <f t="shared" ref="K130:K137" si="26">(G130+J130)*(E130/100)</f>
        <v>0</v>
      </c>
      <c r="L130" s="1972"/>
    </row>
    <row r="131" spans="1:12" ht="15" customHeight="1" x14ac:dyDescent="0.35">
      <c r="A131" s="1996"/>
      <c r="B131" s="2116"/>
      <c r="C131" s="2057"/>
      <c r="D131" s="2058"/>
      <c r="E131" s="1030">
        <v>20</v>
      </c>
      <c r="F131" s="728"/>
      <c r="G131" s="1039">
        <f t="shared" si="24"/>
        <v>0</v>
      </c>
      <c r="H131" s="728"/>
      <c r="I131" s="1039">
        <f t="shared" si="25"/>
        <v>0</v>
      </c>
      <c r="J131" s="728"/>
      <c r="K131" s="1037">
        <f t="shared" si="26"/>
        <v>0</v>
      </c>
      <c r="L131" s="1972"/>
    </row>
    <row r="132" spans="1:12" ht="15" customHeight="1" x14ac:dyDescent="0.35">
      <c r="A132" s="1996"/>
      <c r="B132" s="2116"/>
      <c r="C132" s="2057"/>
      <c r="D132" s="2058"/>
      <c r="E132" s="2217">
        <v>30</v>
      </c>
      <c r="F132" s="728"/>
      <c r="G132" s="1039">
        <f t="shared" si="24"/>
        <v>0</v>
      </c>
      <c r="H132" s="728"/>
      <c r="I132" s="1039">
        <f t="shared" si="25"/>
        <v>0</v>
      </c>
      <c r="J132" s="728"/>
      <c r="K132" s="1037">
        <f t="shared" si="26"/>
        <v>0</v>
      </c>
      <c r="L132" s="1972"/>
    </row>
    <row r="133" spans="1:12" ht="15" customHeight="1" x14ac:dyDescent="0.35">
      <c r="A133" s="1996"/>
      <c r="B133" s="2116"/>
      <c r="C133" s="2057"/>
      <c r="D133" s="2058"/>
      <c r="E133" s="2217">
        <v>40</v>
      </c>
      <c r="F133" s="728"/>
      <c r="G133" s="1039">
        <f t="shared" si="24"/>
        <v>0</v>
      </c>
      <c r="H133" s="728"/>
      <c r="I133" s="1039">
        <f t="shared" si="25"/>
        <v>0</v>
      </c>
      <c r="J133" s="728"/>
      <c r="K133" s="1037">
        <f t="shared" si="26"/>
        <v>0</v>
      </c>
      <c r="L133" s="1972"/>
    </row>
    <row r="134" spans="1:12" ht="15" customHeight="1" x14ac:dyDescent="0.35">
      <c r="A134" s="1996"/>
      <c r="B134" s="2116"/>
      <c r="C134" s="2057"/>
      <c r="D134" s="2058"/>
      <c r="E134" s="1030">
        <v>50</v>
      </c>
      <c r="F134" s="728"/>
      <c r="G134" s="1039">
        <f t="shared" si="24"/>
        <v>0</v>
      </c>
      <c r="H134" s="728"/>
      <c r="I134" s="1039">
        <f t="shared" si="25"/>
        <v>0</v>
      </c>
      <c r="J134" s="728"/>
      <c r="K134" s="1037">
        <f t="shared" si="26"/>
        <v>0</v>
      </c>
      <c r="L134" s="1972"/>
    </row>
    <row r="135" spans="1:12" ht="15" customHeight="1" x14ac:dyDescent="0.35">
      <c r="A135" s="1996"/>
      <c r="B135" s="2116"/>
      <c r="C135" s="2057"/>
      <c r="D135" s="2058"/>
      <c r="E135" s="1030">
        <v>75</v>
      </c>
      <c r="F135" s="728"/>
      <c r="G135" s="1039">
        <f t="shared" si="24"/>
        <v>0</v>
      </c>
      <c r="H135" s="728"/>
      <c r="I135" s="1039">
        <f t="shared" si="25"/>
        <v>0</v>
      </c>
      <c r="J135" s="728"/>
      <c r="K135" s="1037">
        <f t="shared" si="26"/>
        <v>0</v>
      </c>
      <c r="L135" s="1972"/>
    </row>
    <row r="136" spans="1:12" ht="15" customHeight="1" x14ac:dyDescent="0.35">
      <c r="A136" s="1996"/>
      <c r="B136" s="2116"/>
      <c r="C136" s="2057"/>
      <c r="D136" s="2058"/>
      <c r="E136" s="1030">
        <v>100</v>
      </c>
      <c r="F136" s="728"/>
      <c r="G136" s="1039">
        <f t="shared" si="24"/>
        <v>0</v>
      </c>
      <c r="H136" s="728"/>
      <c r="I136" s="1039">
        <f t="shared" si="25"/>
        <v>0</v>
      </c>
      <c r="J136" s="728"/>
      <c r="K136" s="1037">
        <f t="shared" si="26"/>
        <v>0</v>
      </c>
      <c r="L136" s="1972"/>
    </row>
    <row r="137" spans="1:12" ht="15" customHeight="1" x14ac:dyDescent="0.35">
      <c r="A137" s="1996"/>
      <c r="B137" s="2116"/>
      <c r="C137" s="2057"/>
      <c r="D137" s="2058"/>
      <c r="E137" s="1030">
        <v>150</v>
      </c>
      <c r="F137" s="728"/>
      <c r="G137" s="1039">
        <f t="shared" si="24"/>
        <v>0</v>
      </c>
      <c r="H137" s="728"/>
      <c r="I137" s="1039">
        <f t="shared" si="25"/>
        <v>0</v>
      </c>
      <c r="J137" s="728"/>
      <c r="K137" s="1037">
        <f t="shared" si="26"/>
        <v>0</v>
      </c>
      <c r="L137" s="1972"/>
    </row>
    <row r="138" spans="1:12" ht="15" customHeight="1" x14ac:dyDescent="0.35">
      <c r="A138" s="1996"/>
      <c r="B138" s="1051" t="s">
        <v>29</v>
      </c>
      <c r="C138" s="2564" t="s">
        <v>1943</v>
      </c>
      <c r="D138" s="2570"/>
      <c r="E138" s="2570"/>
      <c r="F138" s="2570"/>
      <c r="G138" s="2570"/>
      <c r="H138" s="2570"/>
      <c r="I138" s="2570"/>
      <c r="J138" s="2570"/>
      <c r="K138" s="2581"/>
      <c r="L138" s="1972"/>
    </row>
    <row r="139" spans="1:12" ht="15" customHeight="1" x14ac:dyDescent="0.35">
      <c r="A139" s="1996"/>
      <c r="B139" s="2116"/>
      <c r="C139" s="2057"/>
      <c r="D139" s="2058"/>
      <c r="E139" s="1030">
        <v>10</v>
      </c>
      <c r="F139" s="728"/>
      <c r="G139" s="1039">
        <f t="shared" ref="G139:G146" si="27">F139*1</f>
        <v>0</v>
      </c>
      <c r="H139" s="728"/>
      <c r="I139" s="1039">
        <f t="shared" ref="I139:I146" si="28">H139*1</f>
        <v>0</v>
      </c>
      <c r="J139" s="728"/>
      <c r="K139" s="1037">
        <f t="shared" ref="K139:K146" si="29">(G139+J139)*(E139/100)</f>
        <v>0</v>
      </c>
      <c r="L139" s="1972"/>
    </row>
    <row r="140" spans="1:12" ht="15" customHeight="1" x14ac:dyDescent="0.35">
      <c r="A140" s="1996"/>
      <c r="B140" s="2116"/>
      <c r="C140" s="2057"/>
      <c r="D140" s="2058"/>
      <c r="E140" s="1030">
        <v>20</v>
      </c>
      <c r="F140" s="728"/>
      <c r="G140" s="1039">
        <f t="shared" si="27"/>
        <v>0</v>
      </c>
      <c r="H140" s="728"/>
      <c r="I140" s="1039">
        <f t="shared" si="28"/>
        <v>0</v>
      </c>
      <c r="J140" s="728"/>
      <c r="K140" s="1037">
        <f t="shared" si="29"/>
        <v>0</v>
      </c>
      <c r="L140" s="1972"/>
    </row>
    <row r="141" spans="1:12" ht="15" customHeight="1" x14ac:dyDescent="0.35">
      <c r="A141" s="1996"/>
      <c r="B141" s="2116"/>
      <c r="C141" s="2057"/>
      <c r="D141" s="2058"/>
      <c r="E141" s="2217">
        <v>30</v>
      </c>
      <c r="F141" s="728"/>
      <c r="G141" s="1039">
        <f t="shared" si="27"/>
        <v>0</v>
      </c>
      <c r="H141" s="728"/>
      <c r="I141" s="1039">
        <f t="shared" si="28"/>
        <v>0</v>
      </c>
      <c r="J141" s="728"/>
      <c r="K141" s="1037">
        <f t="shared" si="29"/>
        <v>0</v>
      </c>
      <c r="L141" s="1972"/>
    </row>
    <row r="142" spans="1:12" ht="15" customHeight="1" x14ac:dyDescent="0.35">
      <c r="A142" s="1996"/>
      <c r="B142" s="2116"/>
      <c r="C142" s="2057"/>
      <c r="D142" s="2058"/>
      <c r="E142" s="2217">
        <v>40</v>
      </c>
      <c r="F142" s="728"/>
      <c r="G142" s="1039">
        <f t="shared" si="27"/>
        <v>0</v>
      </c>
      <c r="H142" s="728"/>
      <c r="I142" s="1039">
        <f t="shared" si="28"/>
        <v>0</v>
      </c>
      <c r="J142" s="728"/>
      <c r="K142" s="1037">
        <f t="shared" si="29"/>
        <v>0</v>
      </c>
      <c r="L142" s="1972"/>
    </row>
    <row r="143" spans="1:12" ht="15" customHeight="1" x14ac:dyDescent="0.35">
      <c r="A143" s="1996"/>
      <c r="B143" s="2116"/>
      <c r="C143" s="2057"/>
      <c r="D143" s="2058"/>
      <c r="E143" s="1030">
        <v>50</v>
      </c>
      <c r="F143" s="728"/>
      <c r="G143" s="1039">
        <f t="shared" si="27"/>
        <v>0</v>
      </c>
      <c r="H143" s="728"/>
      <c r="I143" s="1039">
        <f t="shared" si="28"/>
        <v>0</v>
      </c>
      <c r="J143" s="728"/>
      <c r="K143" s="1037">
        <f t="shared" si="29"/>
        <v>0</v>
      </c>
      <c r="L143" s="1972"/>
    </row>
    <row r="144" spans="1:12" ht="15" customHeight="1" x14ac:dyDescent="0.35">
      <c r="A144" s="1996"/>
      <c r="B144" s="2116"/>
      <c r="C144" s="2057"/>
      <c r="D144" s="2058"/>
      <c r="E144" s="1030">
        <v>75</v>
      </c>
      <c r="F144" s="728"/>
      <c r="G144" s="1039">
        <f t="shared" si="27"/>
        <v>0</v>
      </c>
      <c r="H144" s="728"/>
      <c r="I144" s="1039">
        <f t="shared" si="28"/>
        <v>0</v>
      </c>
      <c r="J144" s="728"/>
      <c r="K144" s="1037">
        <f t="shared" si="29"/>
        <v>0</v>
      </c>
      <c r="L144" s="1972"/>
    </row>
    <row r="145" spans="1:12" ht="15" customHeight="1" x14ac:dyDescent="0.35">
      <c r="A145" s="1996"/>
      <c r="B145" s="2116"/>
      <c r="C145" s="2057"/>
      <c r="D145" s="2058"/>
      <c r="E145" s="1030">
        <v>100</v>
      </c>
      <c r="F145" s="728"/>
      <c r="G145" s="1039">
        <f t="shared" si="27"/>
        <v>0</v>
      </c>
      <c r="H145" s="728"/>
      <c r="I145" s="1039">
        <f t="shared" si="28"/>
        <v>0</v>
      </c>
      <c r="J145" s="728"/>
      <c r="K145" s="1037">
        <f t="shared" si="29"/>
        <v>0</v>
      </c>
      <c r="L145" s="1972"/>
    </row>
    <row r="146" spans="1:12" ht="15" customHeight="1" x14ac:dyDescent="0.35">
      <c r="A146" s="1996"/>
      <c r="B146" s="2118"/>
      <c r="C146" s="2057"/>
      <c r="D146" s="2058"/>
      <c r="E146" s="1030">
        <v>150</v>
      </c>
      <c r="F146" s="728"/>
      <c r="G146" s="1039">
        <f t="shared" si="27"/>
        <v>0</v>
      </c>
      <c r="H146" s="728"/>
      <c r="I146" s="1039">
        <f t="shared" si="28"/>
        <v>0</v>
      </c>
      <c r="J146" s="728"/>
      <c r="K146" s="1037">
        <f t="shared" si="29"/>
        <v>0</v>
      </c>
      <c r="L146" s="1972"/>
    </row>
    <row r="147" spans="1:12" ht="15" customHeight="1" x14ac:dyDescent="0.35">
      <c r="A147" s="1996"/>
      <c r="B147" s="2119"/>
      <c r="C147" s="2567"/>
      <c r="D147" s="2583"/>
      <c r="E147" s="2583"/>
      <c r="F147" s="2583"/>
      <c r="G147" s="2583"/>
      <c r="H147" s="2583"/>
      <c r="I147" s="2583"/>
      <c r="J147" s="2583"/>
      <c r="K147" s="2283"/>
      <c r="L147" s="1972"/>
    </row>
    <row r="148" spans="1:12" ht="15" customHeight="1" x14ac:dyDescent="0.35">
      <c r="A148" s="1996"/>
      <c r="B148" s="1031" t="s">
        <v>1561</v>
      </c>
      <c r="C148" s="1101"/>
      <c r="D148" s="2086"/>
      <c r="E148" s="553"/>
      <c r="F148" s="553"/>
      <c r="G148" s="553"/>
      <c r="H148" s="553"/>
      <c r="I148" s="553"/>
      <c r="J148" s="900"/>
      <c r="K148" s="1036">
        <f>SUM(K54:K146)</f>
        <v>0</v>
      </c>
      <c r="L148" s="1972"/>
    </row>
    <row r="149" spans="1:12" ht="15" customHeight="1" x14ac:dyDescent="0.35">
      <c r="A149" s="1996"/>
      <c r="B149" s="404"/>
      <c r="C149" s="253"/>
      <c r="D149" s="253"/>
      <c r="E149" s="368"/>
      <c r="F149" s="253"/>
      <c r="G149" s="253"/>
      <c r="H149" s="253"/>
      <c r="I149" s="253"/>
      <c r="J149" s="253"/>
      <c r="K149" s="405"/>
      <c r="L149" s="1972"/>
    </row>
    <row r="150" spans="1:12" ht="15" customHeight="1" x14ac:dyDescent="0.35">
      <c r="A150" s="1996"/>
      <c r="B150" s="1031" t="s">
        <v>1946</v>
      </c>
      <c r="C150" s="1101"/>
      <c r="D150" s="1101"/>
      <c r="E150" s="1101"/>
      <c r="F150" s="2086"/>
      <c r="G150" s="553"/>
      <c r="H150" s="553"/>
      <c r="I150" s="553"/>
      <c r="J150" s="900"/>
      <c r="K150" s="1036">
        <f>K148*0.08</f>
        <v>0</v>
      </c>
      <c r="L150" s="1972"/>
    </row>
    <row r="151" spans="1:12" ht="15" customHeight="1" thickBot="1" x14ac:dyDescent="0.4">
      <c r="A151" s="2012"/>
      <c r="B151" s="2120"/>
      <c r="C151" s="2120"/>
      <c r="D151" s="2120"/>
      <c r="E151" s="2120"/>
      <c r="F151" s="2120"/>
      <c r="G151" s="2120"/>
      <c r="H151" s="2120"/>
      <c r="I151" s="2120"/>
      <c r="J151" s="2120"/>
      <c r="K151" s="2120"/>
      <c r="L151" s="2014"/>
    </row>
  </sheetData>
  <sheetProtection algorithmName="SHA-512" hashValue="yfLo5G9wgR8Qntz9ap6+oXUbWDoBA3RKSm2mGn8u32mA+PuYJDE/NtG98wSiB2PJPUe3d5lXApZTZrNhlOvWOA==" saltValue="Z/nqYGHWdtPKN9TVVJkTAQ==" spinCount="100000" sheet="1" objects="1" scenarios="1"/>
  <mergeCells count="25">
    <mergeCell ref="C83:K83"/>
    <mergeCell ref="C92:K92"/>
    <mergeCell ref="C138:K138"/>
    <mergeCell ref="F63:K63"/>
    <mergeCell ref="C64:K64"/>
    <mergeCell ref="C73:K73"/>
    <mergeCell ref="C82:E82"/>
    <mergeCell ref="F82:K82"/>
    <mergeCell ref="C147:K147"/>
    <mergeCell ref="C101:K101"/>
    <mergeCell ref="C110:E110"/>
    <mergeCell ref="F110:K110"/>
    <mergeCell ref="C111:K111"/>
    <mergeCell ref="C120:K120"/>
    <mergeCell ref="C129:K129"/>
    <mergeCell ref="E50:I50"/>
    <mergeCell ref="B51:D52"/>
    <mergeCell ref="E51:E52"/>
    <mergeCell ref="F51:G51"/>
    <mergeCell ref="H51:J51"/>
    <mergeCell ref="C53:E53"/>
    <mergeCell ref="F53:K53"/>
    <mergeCell ref="C54:K54"/>
    <mergeCell ref="C63:E63"/>
    <mergeCell ref="K51:K52"/>
  </mergeCells>
  <pageMargins left="0.7" right="0.7" top="0.75" bottom="0.75" header="0.3" footer="0.3"/>
  <pageSetup orientation="portrait" r:id="rId1"/>
  <headerFooter>
    <oddFooter>&amp;C&amp;1#&amp;"Calibri"&amp;10&amp;K000000I n t e r n a l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44">
    <pageSetUpPr fitToPage="1"/>
  </sheetPr>
  <dimension ref="A1:Q94"/>
  <sheetViews>
    <sheetView showGridLines="0" topLeftCell="H70" zoomScaleNormal="100" workbookViewId="0">
      <selection activeCell="F12" sqref="F12"/>
    </sheetView>
  </sheetViews>
  <sheetFormatPr defaultRowHeight="14.5" x14ac:dyDescent="0.35"/>
  <cols>
    <col min="1" max="3" width="0" hidden="1" customWidth="1" collapsed="1"/>
    <col min="4" max="4" width="2.81640625" customWidth="1" collapsed="1"/>
    <col min="5" max="5" width="5.81640625" style="379" customWidth="1" collapsed="1"/>
    <col min="6" max="6" width="40.81640625" style="379" customWidth="1" collapsed="1"/>
    <col min="7" max="8" width="12.81640625" style="379" customWidth="1" collapsed="1"/>
    <col min="9" max="16" width="15.81640625" style="379" customWidth="1" collapsed="1"/>
    <col min="17" max="17" width="2.81640625" customWidth="1" collapsed="1"/>
  </cols>
  <sheetData>
    <row r="1" hidden="1" x14ac:dyDescent="0.35"/>
    <row r="2" hidden="1" x14ac:dyDescent="0.35"/>
    <row r="3" hidden="1" x14ac:dyDescent="0.35"/>
    <row r="4" hidden="1" x14ac:dyDescent="0.35"/>
    <row r="5" hidden="1" x14ac:dyDescent="0.35"/>
    <row r="6" hidden="1" x14ac:dyDescent="0.35"/>
    <row r="7" hidden="1" x14ac:dyDescent="0.35"/>
    <row r="8" hidden="1" x14ac:dyDescent="0.35"/>
    <row r="9" hidden="1" x14ac:dyDescent="0.35"/>
    <row r="10" hidden="1" x14ac:dyDescent="0.35"/>
    <row r="11" hidden="1" x14ac:dyDescent="0.35"/>
    <row r="12" hidden="1" x14ac:dyDescent="0.35"/>
    <row r="13" hidden="1" x14ac:dyDescent="0.35"/>
    <row r="14" hidden="1" x14ac:dyDescent="0.35"/>
    <row r="15" hidden="1" x14ac:dyDescent="0.35"/>
    <row r="16" hidden="1" x14ac:dyDescent="0.35"/>
    <row r="17" hidden="1" x14ac:dyDescent="0.35"/>
    <row r="18" hidden="1" x14ac:dyDescent="0.35"/>
    <row r="19" hidden="1" x14ac:dyDescent="0.35"/>
    <row r="20" hidden="1" x14ac:dyDescent="0.35"/>
    <row r="21" hidden="1" x14ac:dyDescent="0.35"/>
    <row r="22" hidden="1" x14ac:dyDescent="0.35"/>
    <row r="23" hidden="1" x14ac:dyDescent="0.35"/>
    <row r="24" hidden="1" x14ac:dyDescent="0.35"/>
    <row r="25" hidden="1" x14ac:dyDescent="0.35"/>
    <row r="26" hidden="1" x14ac:dyDescent="0.35"/>
    <row r="27" hidden="1" x14ac:dyDescent="0.35"/>
    <row r="28" hidden="1" x14ac:dyDescent="0.35"/>
    <row r="29" hidden="1" x14ac:dyDescent="0.35"/>
    <row r="30" hidden="1" x14ac:dyDescent="0.35"/>
    <row r="31" hidden="1" x14ac:dyDescent="0.35"/>
    <row r="32" hidden="1" x14ac:dyDescent="0.35"/>
    <row r="33" spans="4:17" hidden="1" x14ac:dyDescent="0.35"/>
    <row r="34" spans="4:17" hidden="1" x14ac:dyDescent="0.35"/>
    <row r="35" spans="4:17" hidden="1" x14ac:dyDescent="0.35"/>
    <row r="36" spans="4:17" ht="15" hidden="1" thickBot="1" x14ac:dyDescent="0.4"/>
    <row r="37" spans="4:17" x14ac:dyDescent="0.35">
      <c r="D37" s="444"/>
      <c r="E37" s="1041"/>
      <c r="F37" s="1041"/>
      <c r="G37" s="1041"/>
      <c r="H37" s="1041"/>
      <c r="I37" s="1041"/>
      <c r="J37" s="1041"/>
      <c r="K37" s="1041"/>
      <c r="L37" s="1041"/>
      <c r="M37" s="1041"/>
      <c r="N37" s="1041"/>
      <c r="O37" s="1041"/>
      <c r="P37" s="1041"/>
      <c r="Q37" s="198"/>
    </row>
    <row r="38" spans="4:17" x14ac:dyDescent="0.35">
      <c r="D38" s="445"/>
      <c r="E38" s="1622"/>
      <c r="F38" s="1622"/>
      <c r="G38" s="1622"/>
      <c r="H38" s="1622"/>
      <c r="I38" s="1622"/>
      <c r="J38" s="1622"/>
      <c r="K38" s="1622"/>
      <c r="L38" s="1622"/>
      <c r="M38" s="1622"/>
      <c r="N38" s="1622"/>
      <c r="O38" s="1622"/>
      <c r="P38" s="1622"/>
      <c r="Q38" s="502"/>
    </row>
    <row r="39" spans="4:17" ht="30" customHeight="1" x14ac:dyDescent="0.35">
      <c r="D39" s="445"/>
      <c r="E39" s="2589" t="s">
        <v>2253</v>
      </c>
      <c r="F39" s="2590"/>
      <c r="G39" s="2590"/>
      <c r="H39" s="2590"/>
      <c r="I39" s="2590"/>
      <c r="J39" s="2590"/>
      <c r="K39" s="2590"/>
      <c r="L39" s="2590"/>
      <c r="M39" s="2590"/>
      <c r="N39" s="2590"/>
      <c r="O39" s="2590"/>
      <c r="P39" s="2591"/>
      <c r="Q39" s="502"/>
    </row>
    <row r="40" spans="4:17" ht="20" customHeight="1" x14ac:dyDescent="0.35">
      <c r="D40" s="445"/>
      <c r="E40" s="2594" t="s">
        <v>1949</v>
      </c>
      <c r="F40" s="2595"/>
      <c r="G40" s="1048"/>
      <c r="H40" s="1043"/>
      <c r="I40" s="2592" t="s">
        <v>2272</v>
      </c>
      <c r="J40" s="2592"/>
      <c r="K40" s="2592"/>
      <c r="L40" s="2592" t="s">
        <v>2273</v>
      </c>
      <c r="M40" s="2592"/>
      <c r="N40" s="2592"/>
      <c r="O40" s="2593"/>
      <c r="P40" s="2598" t="s">
        <v>1523</v>
      </c>
      <c r="Q40" s="502"/>
    </row>
    <row r="41" spans="4:17" ht="52.5" customHeight="1" x14ac:dyDescent="0.35">
      <c r="D41" s="445"/>
      <c r="E41" s="2596"/>
      <c r="F41" s="2597"/>
      <c r="G41" s="1050" t="s">
        <v>1521</v>
      </c>
      <c r="H41" s="1050" t="s">
        <v>1522</v>
      </c>
      <c r="I41" s="1050" t="s">
        <v>1947</v>
      </c>
      <c r="J41" s="1050" t="s">
        <v>1948</v>
      </c>
      <c r="K41" s="1050" t="s">
        <v>1562</v>
      </c>
      <c r="L41" s="1050" t="s">
        <v>1947</v>
      </c>
      <c r="M41" s="1050" t="s">
        <v>1948</v>
      </c>
      <c r="N41" s="1050" t="s">
        <v>1563</v>
      </c>
      <c r="O41" s="1050" t="s">
        <v>1564</v>
      </c>
      <c r="P41" s="2599"/>
      <c r="Q41" s="502"/>
    </row>
    <row r="42" spans="4:17" ht="15" customHeight="1" x14ac:dyDescent="0.35">
      <c r="D42" s="445"/>
      <c r="E42" s="1044" t="s">
        <v>0</v>
      </c>
      <c r="F42" s="1057" t="s">
        <v>1950</v>
      </c>
      <c r="G42" s="1058"/>
      <c r="H42" s="1059"/>
      <c r="I42" s="1059"/>
      <c r="J42" s="1059"/>
      <c r="K42" s="1059"/>
      <c r="L42" s="1059"/>
      <c r="M42" s="1059"/>
      <c r="N42" s="1059"/>
      <c r="O42" s="1059"/>
      <c r="P42" s="1059"/>
      <c r="Q42" s="502"/>
    </row>
    <row r="43" spans="4:17" ht="15" customHeight="1" x14ac:dyDescent="0.35">
      <c r="D43" s="445"/>
      <c r="E43" s="1045" t="s">
        <v>1524</v>
      </c>
      <c r="F43" s="390" t="s">
        <v>2043</v>
      </c>
      <c r="G43" s="394">
        <v>20</v>
      </c>
      <c r="H43" s="394">
        <v>0</v>
      </c>
      <c r="I43" s="1067"/>
      <c r="J43" s="1067"/>
      <c r="K43" s="1068">
        <f t="shared" ref="K43:K48" si="0">I43+(J43*(H43/100))</f>
        <v>0</v>
      </c>
      <c r="L43" s="1067"/>
      <c r="M43" s="1067"/>
      <c r="N43" s="1068">
        <f t="shared" ref="N43:N48" si="1">L43+(M43*(H43/100))</f>
        <v>0</v>
      </c>
      <c r="O43" s="1067"/>
      <c r="P43" s="1069">
        <f t="shared" ref="P43:P48" si="2">(K43+O43)*(G43/100)</f>
        <v>0</v>
      </c>
      <c r="Q43" s="502"/>
    </row>
    <row r="44" spans="4:17" ht="15" customHeight="1" x14ac:dyDescent="0.35">
      <c r="D44" s="445"/>
      <c r="E44" s="1045" t="s">
        <v>1525</v>
      </c>
      <c r="F44" s="979" t="s">
        <v>2044</v>
      </c>
      <c r="G44" s="394">
        <v>50</v>
      </c>
      <c r="H44" s="396">
        <v>0.5</v>
      </c>
      <c r="I44" s="1067"/>
      <c r="J44" s="1067"/>
      <c r="K44" s="1068">
        <f t="shared" si="0"/>
        <v>0</v>
      </c>
      <c r="L44" s="1067"/>
      <c r="M44" s="1067"/>
      <c r="N44" s="1068">
        <f t="shared" si="1"/>
        <v>0</v>
      </c>
      <c r="O44" s="1067"/>
      <c r="P44" s="1069">
        <f t="shared" si="2"/>
        <v>0</v>
      </c>
      <c r="Q44" s="502"/>
    </row>
    <row r="45" spans="4:17" ht="15" customHeight="1" x14ac:dyDescent="0.35">
      <c r="D45" s="445"/>
      <c r="E45" s="1045" t="s">
        <v>1526</v>
      </c>
      <c r="F45" s="979" t="s">
        <v>2047</v>
      </c>
      <c r="G45" s="394">
        <v>50</v>
      </c>
      <c r="H45" s="396">
        <v>1.5</v>
      </c>
      <c r="I45" s="1067"/>
      <c r="J45" s="1067"/>
      <c r="K45" s="1068">
        <f t="shared" si="0"/>
        <v>0</v>
      </c>
      <c r="L45" s="1067"/>
      <c r="M45" s="1067"/>
      <c r="N45" s="1068">
        <f t="shared" si="1"/>
        <v>0</v>
      </c>
      <c r="O45" s="1067"/>
      <c r="P45" s="1069">
        <f t="shared" si="2"/>
        <v>0</v>
      </c>
      <c r="Q45" s="502"/>
    </row>
    <row r="46" spans="4:17" ht="25" x14ac:dyDescent="0.35">
      <c r="D46" s="445"/>
      <c r="E46" s="1045" t="s">
        <v>1527</v>
      </c>
      <c r="F46" s="391" t="s">
        <v>2048</v>
      </c>
      <c r="G46" s="394">
        <v>50</v>
      </c>
      <c r="H46" s="396">
        <v>1.5</v>
      </c>
      <c r="I46" s="1067"/>
      <c r="J46" s="1067"/>
      <c r="K46" s="1068">
        <f t="shared" si="0"/>
        <v>0</v>
      </c>
      <c r="L46" s="1067"/>
      <c r="M46" s="1067"/>
      <c r="N46" s="1068">
        <f t="shared" si="1"/>
        <v>0</v>
      </c>
      <c r="O46" s="1067"/>
      <c r="P46" s="1069">
        <f t="shared" si="2"/>
        <v>0</v>
      </c>
      <c r="Q46" s="502"/>
    </row>
    <row r="47" spans="4:17" ht="15" customHeight="1" x14ac:dyDescent="0.35">
      <c r="D47" s="445"/>
      <c r="E47" s="1045" t="s">
        <v>1528</v>
      </c>
      <c r="F47" s="979" t="s">
        <v>2046</v>
      </c>
      <c r="G47" s="394">
        <v>50</v>
      </c>
      <c r="H47" s="397"/>
      <c r="I47" s="1067"/>
      <c r="J47" s="1067"/>
      <c r="K47" s="1068">
        <f t="shared" si="0"/>
        <v>0</v>
      </c>
      <c r="L47" s="1067"/>
      <c r="M47" s="1067"/>
      <c r="N47" s="1068">
        <f t="shared" si="1"/>
        <v>0</v>
      </c>
      <c r="O47" s="1067"/>
      <c r="P47" s="1069">
        <f t="shared" si="2"/>
        <v>0</v>
      </c>
      <c r="Q47" s="502"/>
    </row>
    <row r="48" spans="4:17" ht="15" customHeight="1" x14ac:dyDescent="0.35">
      <c r="D48" s="445"/>
      <c r="E48" s="1045" t="s">
        <v>1529</v>
      </c>
      <c r="F48" s="979" t="s">
        <v>2045</v>
      </c>
      <c r="G48" s="394">
        <v>50</v>
      </c>
      <c r="H48" s="397"/>
      <c r="I48" s="1067"/>
      <c r="J48" s="1067"/>
      <c r="K48" s="1068">
        <f t="shared" si="0"/>
        <v>0</v>
      </c>
      <c r="L48" s="1067"/>
      <c r="M48" s="1067"/>
      <c r="N48" s="1068">
        <f t="shared" si="1"/>
        <v>0</v>
      </c>
      <c r="O48" s="1067"/>
      <c r="P48" s="1069">
        <f t="shared" si="2"/>
        <v>0</v>
      </c>
      <c r="Q48" s="502"/>
    </row>
    <row r="49" spans="4:17" ht="15" customHeight="1" x14ac:dyDescent="0.35">
      <c r="D49" s="445"/>
      <c r="E49" s="1045" t="s">
        <v>1530</v>
      </c>
      <c r="F49" s="1063" t="s">
        <v>30</v>
      </c>
      <c r="G49" s="1061"/>
      <c r="H49" s="1064"/>
      <c r="I49" s="1065"/>
      <c r="J49" s="1065"/>
      <c r="K49" s="1060"/>
      <c r="L49" s="1065"/>
      <c r="M49" s="1065"/>
      <c r="N49" s="1060"/>
      <c r="O49" s="1065"/>
      <c r="P49" s="1070">
        <f>SUM(P43:P48)</f>
        <v>0</v>
      </c>
      <c r="Q49" s="502"/>
    </row>
    <row r="50" spans="4:17" ht="15" customHeight="1" x14ac:dyDescent="0.35">
      <c r="D50" s="445"/>
      <c r="E50" s="1045"/>
      <c r="F50" s="392"/>
      <c r="G50" s="398"/>
      <c r="H50" s="398"/>
      <c r="I50" s="398"/>
      <c r="J50" s="398"/>
      <c r="K50" s="398"/>
      <c r="L50" s="398"/>
      <c r="M50" s="398"/>
      <c r="N50" s="398"/>
      <c r="O50" s="398"/>
      <c r="P50" s="1061"/>
      <c r="Q50" s="502"/>
    </row>
    <row r="51" spans="4:17" ht="15" customHeight="1" x14ac:dyDescent="0.35">
      <c r="D51" s="445"/>
      <c r="E51" s="1046" t="s">
        <v>1</v>
      </c>
      <c r="F51" s="1057" t="s">
        <v>1951</v>
      </c>
      <c r="G51" s="1058"/>
      <c r="H51" s="1059"/>
      <c r="I51" s="1059"/>
      <c r="J51" s="1059"/>
      <c r="K51" s="1059"/>
      <c r="L51" s="1059"/>
      <c r="M51" s="1059"/>
      <c r="N51" s="1059"/>
      <c r="O51" s="1059"/>
      <c r="P51" s="1059"/>
      <c r="Q51" s="502"/>
    </row>
    <row r="52" spans="4:17" ht="15" customHeight="1" x14ac:dyDescent="0.35">
      <c r="D52" s="445"/>
      <c r="E52" s="1047" t="s">
        <v>1531</v>
      </c>
      <c r="F52" s="390" t="s">
        <v>2043</v>
      </c>
      <c r="G52" s="394">
        <v>20</v>
      </c>
      <c r="H52" s="394">
        <v>1</v>
      </c>
      <c r="I52" s="1067">
        <v>8986</v>
      </c>
      <c r="J52" s="1067">
        <v>947916</v>
      </c>
      <c r="K52" s="1068">
        <f>I52+(J52*(H52/100))</f>
        <v>18465.16</v>
      </c>
      <c r="L52" s="1067">
        <v>916</v>
      </c>
      <c r="M52" s="1067">
        <v>774455</v>
      </c>
      <c r="N52" s="1068">
        <f>L52+(M52*(H52/100))</f>
        <v>8660.5499999999993</v>
      </c>
      <c r="O52" s="1067"/>
      <c r="P52" s="1069">
        <f>(K52+O52)*(G52/100)</f>
        <v>3693.0320000000002</v>
      </c>
      <c r="Q52" s="502"/>
    </row>
    <row r="53" spans="4:17" ht="15" customHeight="1" x14ac:dyDescent="0.35">
      <c r="D53" s="445"/>
      <c r="E53" s="1047" t="s">
        <v>1532</v>
      </c>
      <c r="F53" s="979" t="s">
        <v>2044</v>
      </c>
      <c r="G53" s="394">
        <v>50</v>
      </c>
      <c r="H53" s="394">
        <v>5</v>
      </c>
      <c r="I53" s="1067"/>
      <c r="J53" s="1067"/>
      <c r="K53" s="1068">
        <f>I53+(J53*(H53/100))</f>
        <v>0</v>
      </c>
      <c r="L53" s="1067"/>
      <c r="M53" s="1067"/>
      <c r="N53" s="1068">
        <f>L53+(M53*(H53/100))</f>
        <v>0</v>
      </c>
      <c r="O53" s="1067"/>
      <c r="P53" s="1069">
        <f>(K53+O53)*(G53/100)</f>
        <v>0</v>
      </c>
      <c r="Q53" s="502"/>
    </row>
    <row r="54" spans="4:17" ht="15" customHeight="1" x14ac:dyDescent="0.35">
      <c r="D54" s="445"/>
      <c r="E54" s="1047" t="s">
        <v>1533</v>
      </c>
      <c r="F54" s="979" t="s">
        <v>2047</v>
      </c>
      <c r="G54" s="394">
        <v>50</v>
      </c>
      <c r="H54" s="396">
        <v>7.5</v>
      </c>
      <c r="I54" s="1067"/>
      <c r="J54" s="1067"/>
      <c r="K54" s="1068">
        <f>I54+(J54*(H54/100))</f>
        <v>0</v>
      </c>
      <c r="L54" s="1067"/>
      <c r="M54" s="1067"/>
      <c r="N54" s="1068">
        <f>L54+(M54*(H54/100))</f>
        <v>0</v>
      </c>
      <c r="O54" s="1067"/>
      <c r="P54" s="1069">
        <f>(K54+O54)*(G54/100)</f>
        <v>0</v>
      </c>
      <c r="Q54" s="502"/>
    </row>
    <row r="55" spans="4:17" ht="15" customHeight="1" x14ac:dyDescent="0.35">
      <c r="D55" s="445"/>
      <c r="E55" s="1047" t="s">
        <v>1534</v>
      </c>
      <c r="F55" s="979" t="s">
        <v>2046</v>
      </c>
      <c r="G55" s="394">
        <v>50</v>
      </c>
      <c r="H55" s="397"/>
      <c r="I55" s="1067"/>
      <c r="J55" s="1067"/>
      <c r="K55" s="1068">
        <f>I55+(J55*(H55/100))</f>
        <v>0</v>
      </c>
      <c r="L55" s="1067"/>
      <c r="M55" s="1067"/>
      <c r="N55" s="1068">
        <f>L55+(M55*(H55/100))</f>
        <v>0</v>
      </c>
      <c r="O55" s="1067"/>
      <c r="P55" s="1069">
        <f>(K55+O55)*(G55/100)</f>
        <v>0</v>
      </c>
      <c r="Q55" s="502"/>
    </row>
    <row r="56" spans="4:17" ht="15" customHeight="1" x14ac:dyDescent="0.35">
      <c r="D56" s="445"/>
      <c r="E56" s="1047" t="s">
        <v>1535</v>
      </c>
      <c r="F56" s="979" t="s">
        <v>2045</v>
      </c>
      <c r="G56" s="394">
        <v>50</v>
      </c>
      <c r="H56" s="397"/>
      <c r="I56" s="1067"/>
      <c r="J56" s="1067"/>
      <c r="K56" s="1068">
        <f>I56+(J56*(H56/100))</f>
        <v>0</v>
      </c>
      <c r="L56" s="1067"/>
      <c r="M56" s="1067"/>
      <c r="N56" s="1068">
        <f>L56+(M56*(H56/100))</f>
        <v>0</v>
      </c>
      <c r="O56" s="1067"/>
      <c r="P56" s="1069">
        <f>(K56+O56)*(G56/100)</f>
        <v>0</v>
      </c>
      <c r="Q56" s="502"/>
    </row>
    <row r="57" spans="4:17" ht="15" customHeight="1" x14ac:dyDescent="0.35">
      <c r="D57" s="445"/>
      <c r="E57" s="1047" t="s">
        <v>1536</v>
      </c>
      <c r="F57" s="1066" t="s">
        <v>30</v>
      </c>
      <c r="G57" s="1061"/>
      <c r="H57" s="1064"/>
      <c r="I57" s="1065"/>
      <c r="J57" s="1065"/>
      <c r="K57" s="1060"/>
      <c r="L57" s="1065"/>
      <c r="M57" s="1065"/>
      <c r="N57" s="1060"/>
      <c r="O57" s="1065"/>
      <c r="P57" s="1070">
        <f>SUM(P52:P56)</f>
        <v>3693.0320000000002</v>
      </c>
      <c r="Q57" s="502"/>
    </row>
    <row r="58" spans="4:17" ht="15" customHeight="1" x14ac:dyDescent="0.35">
      <c r="D58" s="445"/>
      <c r="E58" s="1047"/>
      <c r="F58" s="393"/>
      <c r="G58" s="398"/>
      <c r="H58" s="399"/>
      <c r="I58" s="400"/>
      <c r="J58" s="400"/>
      <c r="K58" s="401"/>
      <c r="L58" s="400"/>
      <c r="M58" s="400"/>
      <c r="N58" s="401"/>
      <c r="O58" s="400"/>
      <c r="P58" s="1062"/>
      <c r="Q58" s="502"/>
    </row>
    <row r="59" spans="4:17" ht="15" customHeight="1" x14ac:dyDescent="0.35">
      <c r="D59" s="445"/>
      <c r="E59" s="1046" t="s">
        <v>2</v>
      </c>
      <c r="F59" s="1057" t="s">
        <v>2095</v>
      </c>
      <c r="G59" s="1058"/>
      <c r="H59" s="1059"/>
      <c r="I59" s="1059"/>
      <c r="J59" s="1059"/>
      <c r="K59" s="1059"/>
      <c r="L59" s="1059"/>
      <c r="M59" s="1059"/>
      <c r="N59" s="1059"/>
      <c r="O59" s="1059"/>
      <c r="P59" s="1059"/>
      <c r="Q59" s="502"/>
    </row>
    <row r="60" spans="4:17" ht="15" customHeight="1" x14ac:dyDescent="0.35">
      <c r="D60" s="445"/>
      <c r="E60" s="1047" t="s">
        <v>1537</v>
      </c>
      <c r="F60" s="390" t="s">
        <v>2043</v>
      </c>
      <c r="G60" s="394">
        <v>20</v>
      </c>
      <c r="H60" s="394">
        <v>6</v>
      </c>
      <c r="I60" s="1067"/>
      <c r="J60" s="1067"/>
      <c r="K60" s="1068">
        <f>I60+(J60*(H60/100))</f>
        <v>0</v>
      </c>
      <c r="L60" s="1067"/>
      <c r="M60" s="1067"/>
      <c r="N60" s="1068">
        <f>L60+(M60*(H60/100))</f>
        <v>0</v>
      </c>
      <c r="O60" s="1067"/>
      <c r="P60" s="1069">
        <f>(K60+O60)*(G60/100)</f>
        <v>0</v>
      </c>
      <c r="Q60" s="502"/>
    </row>
    <row r="61" spans="4:17" ht="15" customHeight="1" x14ac:dyDescent="0.35">
      <c r="D61" s="445"/>
      <c r="E61" s="1047" t="s">
        <v>1538</v>
      </c>
      <c r="F61" s="979" t="s">
        <v>2044</v>
      </c>
      <c r="G61" s="394">
        <v>50</v>
      </c>
      <c r="H61" s="394">
        <v>8</v>
      </c>
      <c r="I61" s="1067"/>
      <c r="J61" s="1067"/>
      <c r="K61" s="1068">
        <f>I61+(J61*(H61/100))</f>
        <v>0</v>
      </c>
      <c r="L61" s="1067"/>
      <c r="M61" s="1067"/>
      <c r="N61" s="1068">
        <f>L61+(M61*(H61/100))</f>
        <v>0</v>
      </c>
      <c r="O61" s="1067"/>
      <c r="P61" s="1069">
        <f>(K61+O61)*(G61/100)</f>
        <v>0</v>
      </c>
      <c r="Q61" s="502"/>
    </row>
    <row r="62" spans="4:17" ht="15" customHeight="1" x14ac:dyDescent="0.35">
      <c r="D62" s="445"/>
      <c r="E62" s="1047" t="s">
        <v>1539</v>
      </c>
      <c r="F62" s="979" t="s">
        <v>2047</v>
      </c>
      <c r="G62" s="394">
        <v>50</v>
      </c>
      <c r="H62" s="394">
        <v>10</v>
      </c>
      <c r="I62" s="1067"/>
      <c r="J62" s="1067"/>
      <c r="K62" s="1068">
        <f>I62+(J62*(H62/100))</f>
        <v>0</v>
      </c>
      <c r="L62" s="1067"/>
      <c r="M62" s="1067"/>
      <c r="N62" s="1068">
        <f>L62+(M62*(H62/100))</f>
        <v>0</v>
      </c>
      <c r="O62" s="1067"/>
      <c r="P62" s="1069">
        <f>(K62+O62)*(G62/100)</f>
        <v>0</v>
      </c>
      <c r="Q62" s="502"/>
    </row>
    <row r="63" spans="4:17" ht="15" customHeight="1" x14ac:dyDescent="0.35">
      <c r="D63" s="445"/>
      <c r="E63" s="1047" t="s">
        <v>1540</v>
      </c>
      <c r="F63" s="979" t="s">
        <v>2046</v>
      </c>
      <c r="G63" s="394">
        <v>50</v>
      </c>
      <c r="H63" s="397"/>
      <c r="I63" s="1067"/>
      <c r="J63" s="1067"/>
      <c r="K63" s="1068">
        <f>I63+(J63*(H63/100))</f>
        <v>0</v>
      </c>
      <c r="L63" s="1067"/>
      <c r="M63" s="1067"/>
      <c r="N63" s="1068">
        <f>L63+(M63*(H63/100))</f>
        <v>0</v>
      </c>
      <c r="O63" s="1067"/>
      <c r="P63" s="1069">
        <f>(K63+O63)*(G63/100)</f>
        <v>0</v>
      </c>
      <c r="Q63" s="502"/>
    </row>
    <row r="64" spans="4:17" ht="15" customHeight="1" x14ac:dyDescent="0.35">
      <c r="D64" s="445"/>
      <c r="E64" s="1047" t="s">
        <v>1541</v>
      </c>
      <c r="F64" s="979" t="s">
        <v>2045</v>
      </c>
      <c r="G64" s="394">
        <v>50</v>
      </c>
      <c r="H64" s="397"/>
      <c r="I64" s="1067"/>
      <c r="J64" s="1067"/>
      <c r="K64" s="1068">
        <f>I64+(J64*(H64/100))</f>
        <v>0</v>
      </c>
      <c r="L64" s="1067"/>
      <c r="M64" s="1067"/>
      <c r="N64" s="1068">
        <f>L64+(M64*(H64/100))</f>
        <v>0</v>
      </c>
      <c r="O64" s="1067"/>
      <c r="P64" s="1069">
        <f>(K64+O64)*(G64/100)</f>
        <v>0</v>
      </c>
      <c r="Q64" s="502"/>
    </row>
    <row r="65" spans="4:17" ht="15" customHeight="1" x14ac:dyDescent="0.35">
      <c r="D65" s="445"/>
      <c r="E65" s="1047" t="s">
        <v>1542</v>
      </c>
      <c r="F65" s="1066" t="s">
        <v>30</v>
      </c>
      <c r="G65" s="1061"/>
      <c r="H65" s="1064"/>
      <c r="I65" s="1065"/>
      <c r="J65" s="1065"/>
      <c r="K65" s="1060"/>
      <c r="L65" s="1065"/>
      <c r="M65" s="1065"/>
      <c r="N65" s="1060"/>
      <c r="O65" s="1065"/>
      <c r="P65" s="1070">
        <f>SUM(P60:P64)</f>
        <v>0</v>
      </c>
      <c r="Q65" s="502"/>
    </row>
    <row r="66" spans="4:17" ht="15" customHeight="1" x14ac:dyDescent="0.35">
      <c r="D66" s="445"/>
      <c r="E66" s="1046"/>
      <c r="F66" s="393"/>
      <c r="G66" s="398"/>
      <c r="H66" s="398"/>
      <c r="I66" s="398"/>
      <c r="J66" s="398"/>
      <c r="K66" s="398"/>
      <c r="L66" s="398"/>
      <c r="M66" s="398"/>
      <c r="N66" s="398"/>
      <c r="O66" s="398"/>
      <c r="P66" s="1062"/>
      <c r="Q66" s="502"/>
    </row>
    <row r="67" spans="4:17" ht="15" customHeight="1" x14ac:dyDescent="0.35">
      <c r="D67" s="445"/>
      <c r="E67" s="1046" t="s">
        <v>31</v>
      </c>
      <c r="F67" s="1057" t="s">
        <v>1952</v>
      </c>
      <c r="G67" s="1058"/>
      <c r="H67" s="1059"/>
      <c r="I67" s="1059"/>
      <c r="J67" s="1059"/>
      <c r="K67" s="1059"/>
      <c r="L67" s="1059"/>
      <c r="M67" s="1059"/>
      <c r="N67" s="1059"/>
      <c r="O67" s="1059"/>
      <c r="P67" s="1059"/>
      <c r="Q67" s="502"/>
    </row>
    <row r="68" spans="4:17" ht="15" customHeight="1" x14ac:dyDescent="0.35">
      <c r="D68" s="445"/>
      <c r="E68" s="1047" t="s">
        <v>1543</v>
      </c>
      <c r="F68" s="390" t="s">
        <v>2043</v>
      </c>
      <c r="G68" s="394">
        <v>20</v>
      </c>
      <c r="H68" s="394">
        <v>7</v>
      </c>
      <c r="I68" s="1067"/>
      <c r="J68" s="1067"/>
      <c r="K68" s="1068">
        <f>I68+(J68*(H68/100))</f>
        <v>0</v>
      </c>
      <c r="L68" s="1067"/>
      <c r="M68" s="1067"/>
      <c r="N68" s="1068">
        <f>L68+(M68*(H68/100))</f>
        <v>0</v>
      </c>
      <c r="O68" s="1067"/>
      <c r="P68" s="1069">
        <f>(K68+O68)*(G68/100)</f>
        <v>0</v>
      </c>
      <c r="Q68" s="502"/>
    </row>
    <row r="69" spans="4:17" ht="15" customHeight="1" x14ac:dyDescent="0.35">
      <c r="D69" s="445"/>
      <c r="E69" s="1047" t="s">
        <v>1544</v>
      </c>
      <c r="F69" s="979" t="s">
        <v>2044</v>
      </c>
      <c r="G69" s="394">
        <v>50</v>
      </c>
      <c r="H69" s="394">
        <v>7</v>
      </c>
      <c r="I69" s="1067"/>
      <c r="J69" s="1067"/>
      <c r="K69" s="1068">
        <f>I69+(J69*(H69/100))</f>
        <v>0</v>
      </c>
      <c r="L69" s="1067"/>
      <c r="M69" s="1067"/>
      <c r="N69" s="1068">
        <f>L69+(M69*(H69/100))</f>
        <v>0</v>
      </c>
      <c r="O69" s="1067"/>
      <c r="P69" s="1069">
        <f>(K69+O69)*(G69/100)</f>
        <v>0</v>
      </c>
      <c r="Q69" s="502"/>
    </row>
    <row r="70" spans="4:17" ht="15" customHeight="1" x14ac:dyDescent="0.35">
      <c r="D70" s="445"/>
      <c r="E70" s="1047" t="s">
        <v>1545</v>
      </c>
      <c r="F70" s="979" t="s">
        <v>2047</v>
      </c>
      <c r="G70" s="394">
        <v>50</v>
      </c>
      <c r="H70" s="394">
        <v>8</v>
      </c>
      <c r="I70" s="1067"/>
      <c r="J70" s="1067"/>
      <c r="K70" s="1068">
        <f>I70+(J70*(H70/100))</f>
        <v>0</v>
      </c>
      <c r="L70" s="1067"/>
      <c r="M70" s="1067"/>
      <c r="N70" s="1068">
        <f>L70+(M70*(H70/100))</f>
        <v>0</v>
      </c>
      <c r="O70" s="1067"/>
      <c r="P70" s="1069">
        <f>(K70+O70)*(G70/100)</f>
        <v>0</v>
      </c>
      <c r="Q70" s="502"/>
    </row>
    <row r="71" spans="4:17" ht="15" customHeight="1" x14ac:dyDescent="0.35">
      <c r="D71" s="445"/>
      <c r="E71" s="1047" t="s">
        <v>1546</v>
      </c>
      <c r="F71" s="979" t="s">
        <v>2046</v>
      </c>
      <c r="G71" s="394">
        <v>50</v>
      </c>
      <c r="H71" s="397"/>
      <c r="I71" s="1067"/>
      <c r="J71" s="1067"/>
      <c r="K71" s="1068">
        <f>I71+(J71*(H71/100))</f>
        <v>0</v>
      </c>
      <c r="L71" s="1067"/>
      <c r="M71" s="1067"/>
      <c r="N71" s="1068">
        <f>L71+(M71*(H71/100))</f>
        <v>0</v>
      </c>
      <c r="O71" s="1067"/>
      <c r="P71" s="1069">
        <f>(K71+O71)*(G71/100)</f>
        <v>0</v>
      </c>
      <c r="Q71" s="502"/>
    </row>
    <row r="72" spans="4:17" ht="15" customHeight="1" x14ac:dyDescent="0.35">
      <c r="D72" s="445"/>
      <c r="E72" s="1047" t="s">
        <v>1547</v>
      </c>
      <c r="F72" s="979" t="s">
        <v>2045</v>
      </c>
      <c r="G72" s="394">
        <v>50</v>
      </c>
      <c r="H72" s="397"/>
      <c r="I72" s="1067"/>
      <c r="J72" s="1067"/>
      <c r="K72" s="1068">
        <f>I72+(J72*(H72/100))</f>
        <v>0</v>
      </c>
      <c r="L72" s="1067"/>
      <c r="M72" s="1067"/>
      <c r="N72" s="1068">
        <f>L72+(M72*(H72/100))</f>
        <v>0</v>
      </c>
      <c r="O72" s="1067"/>
      <c r="P72" s="1069">
        <f>(K72+O72)*(G72/100)</f>
        <v>0</v>
      </c>
      <c r="Q72" s="502"/>
    </row>
    <row r="73" spans="4:17" ht="15" customHeight="1" x14ac:dyDescent="0.35">
      <c r="D73" s="445"/>
      <c r="E73" s="1047" t="s">
        <v>1548</v>
      </c>
      <c r="F73" s="1066" t="s">
        <v>30</v>
      </c>
      <c r="G73" s="1061"/>
      <c r="H73" s="1064"/>
      <c r="I73" s="1065"/>
      <c r="J73" s="1065"/>
      <c r="K73" s="1060"/>
      <c r="L73" s="1065"/>
      <c r="M73" s="1065"/>
      <c r="N73" s="1060"/>
      <c r="O73" s="1065"/>
      <c r="P73" s="1071">
        <f>SUM(P68:P72)</f>
        <v>0</v>
      </c>
      <c r="Q73" s="502"/>
    </row>
    <row r="74" spans="4:17" ht="15" customHeight="1" x14ac:dyDescent="0.35">
      <c r="D74" s="445"/>
      <c r="E74" s="1046"/>
      <c r="F74" s="393"/>
      <c r="G74" s="398"/>
      <c r="H74" s="398"/>
      <c r="I74" s="398"/>
      <c r="J74" s="398"/>
      <c r="K74" s="398"/>
      <c r="L74" s="398"/>
      <c r="M74" s="398"/>
      <c r="N74" s="398"/>
      <c r="O74" s="398"/>
      <c r="P74" s="1061"/>
      <c r="Q74" s="502"/>
    </row>
    <row r="75" spans="4:17" ht="15" customHeight="1" x14ac:dyDescent="0.35">
      <c r="D75" s="445"/>
      <c r="E75" s="1046" t="s">
        <v>32</v>
      </c>
      <c r="F75" s="1057" t="s">
        <v>1953</v>
      </c>
      <c r="G75" s="1058"/>
      <c r="H75" s="1059"/>
      <c r="I75" s="1059"/>
      <c r="J75" s="1059"/>
      <c r="K75" s="1059"/>
      <c r="L75" s="1059"/>
      <c r="M75" s="1059"/>
      <c r="N75" s="1059"/>
      <c r="O75" s="1059"/>
      <c r="P75" s="1059"/>
      <c r="Q75" s="502"/>
    </row>
    <row r="76" spans="4:17" ht="15" customHeight="1" x14ac:dyDescent="0.35">
      <c r="D76" s="445"/>
      <c r="E76" s="1047" t="s">
        <v>1549</v>
      </c>
      <c r="F76" s="390" t="s">
        <v>2043</v>
      </c>
      <c r="G76" s="394">
        <v>20</v>
      </c>
      <c r="H76" s="394">
        <v>10</v>
      </c>
      <c r="I76" s="1067"/>
      <c r="J76" s="1067"/>
      <c r="K76" s="1068">
        <f>I76+(J76*(H76/100))</f>
        <v>0</v>
      </c>
      <c r="L76" s="1067"/>
      <c r="M76" s="1067"/>
      <c r="N76" s="1068">
        <f>L76+(M76*(H76/100))</f>
        <v>0</v>
      </c>
      <c r="O76" s="1067"/>
      <c r="P76" s="1069">
        <f>(K76+O76)*(G76/100)</f>
        <v>0</v>
      </c>
      <c r="Q76" s="502"/>
    </row>
    <row r="77" spans="4:17" ht="15" customHeight="1" x14ac:dyDescent="0.35">
      <c r="D77" s="445"/>
      <c r="E77" s="1047" t="s">
        <v>1550</v>
      </c>
      <c r="F77" s="979" t="s">
        <v>2044</v>
      </c>
      <c r="G77" s="394">
        <v>50</v>
      </c>
      <c r="H77" s="394">
        <v>12</v>
      </c>
      <c r="I77" s="1067"/>
      <c r="J77" s="1067"/>
      <c r="K77" s="1068">
        <f>I77+(J77*(H77/100))</f>
        <v>0</v>
      </c>
      <c r="L77" s="1067"/>
      <c r="M77" s="1067"/>
      <c r="N77" s="1068">
        <f>L77+(M77*(H77/100))</f>
        <v>0</v>
      </c>
      <c r="O77" s="1067"/>
      <c r="P77" s="1069">
        <f>(K77+O77)*(G77/100)</f>
        <v>0</v>
      </c>
      <c r="Q77" s="502"/>
    </row>
    <row r="78" spans="4:17" ht="15" customHeight="1" x14ac:dyDescent="0.35">
      <c r="D78" s="445"/>
      <c r="E78" s="1047" t="s">
        <v>1551</v>
      </c>
      <c r="F78" s="979" t="s">
        <v>2047</v>
      </c>
      <c r="G78" s="394">
        <v>50</v>
      </c>
      <c r="H78" s="394">
        <v>15</v>
      </c>
      <c r="I78" s="1067"/>
      <c r="J78" s="1067"/>
      <c r="K78" s="1068">
        <f>I78+(J78*(H78/100))</f>
        <v>0</v>
      </c>
      <c r="L78" s="1067"/>
      <c r="M78" s="1067"/>
      <c r="N78" s="1068">
        <f>L78+(M78*(H78/100))</f>
        <v>0</v>
      </c>
      <c r="O78" s="1067"/>
      <c r="P78" s="1069">
        <f>(K78+O78)*(G78/100)</f>
        <v>0</v>
      </c>
      <c r="Q78" s="502"/>
    </row>
    <row r="79" spans="4:17" ht="15" customHeight="1" x14ac:dyDescent="0.35">
      <c r="D79" s="445"/>
      <c r="E79" s="1047" t="s">
        <v>1552</v>
      </c>
      <c r="F79" s="979" t="s">
        <v>2046</v>
      </c>
      <c r="G79" s="394">
        <v>50</v>
      </c>
      <c r="H79" s="397"/>
      <c r="I79" s="1067"/>
      <c r="J79" s="1067"/>
      <c r="K79" s="1068">
        <f>I79+(J79*(H79/100))</f>
        <v>0</v>
      </c>
      <c r="L79" s="1067"/>
      <c r="M79" s="1067"/>
      <c r="N79" s="1068">
        <f>L79+(M79*(H79/100))</f>
        <v>0</v>
      </c>
      <c r="O79" s="1067"/>
      <c r="P79" s="1069">
        <f>(K79+O79)*(G79/100)</f>
        <v>0</v>
      </c>
      <c r="Q79" s="502"/>
    </row>
    <row r="80" spans="4:17" ht="15" customHeight="1" x14ac:dyDescent="0.35">
      <c r="D80" s="445"/>
      <c r="E80" s="1047" t="s">
        <v>1553</v>
      </c>
      <c r="F80" s="979" t="s">
        <v>2045</v>
      </c>
      <c r="G80" s="394">
        <v>50</v>
      </c>
      <c r="H80" s="397"/>
      <c r="I80" s="1067"/>
      <c r="J80" s="1067"/>
      <c r="K80" s="1068">
        <f>I80+(J80*(H80/100))</f>
        <v>0</v>
      </c>
      <c r="L80" s="1067"/>
      <c r="M80" s="395"/>
      <c r="N80" s="1068">
        <f>L80+(M80*(H80/100))</f>
        <v>0</v>
      </c>
      <c r="O80" s="1067"/>
      <c r="P80" s="1069">
        <f>(K80+O80)*(G80/100)</f>
        <v>0</v>
      </c>
      <c r="Q80" s="502"/>
    </row>
    <row r="81" spans="4:17" ht="15" customHeight="1" x14ac:dyDescent="0.35">
      <c r="D81" s="445"/>
      <c r="E81" s="1047" t="s">
        <v>1554</v>
      </c>
      <c r="F81" s="1066" t="s">
        <v>30</v>
      </c>
      <c r="G81" s="1061"/>
      <c r="H81" s="1064"/>
      <c r="I81" s="1065"/>
      <c r="J81" s="1065"/>
      <c r="K81" s="1060"/>
      <c r="L81" s="1065"/>
      <c r="M81" s="1065"/>
      <c r="N81" s="1060"/>
      <c r="O81" s="1065"/>
      <c r="P81" s="1071">
        <f>SUM(P76:P80)</f>
        <v>0</v>
      </c>
      <c r="Q81" s="502"/>
    </row>
    <row r="82" spans="4:17" ht="15" customHeight="1" x14ac:dyDescent="0.35">
      <c r="D82" s="445"/>
      <c r="E82" s="1046"/>
      <c r="F82" s="393"/>
      <c r="G82" s="398"/>
      <c r="H82" s="398"/>
      <c r="I82" s="398"/>
      <c r="J82" s="398"/>
      <c r="K82" s="398"/>
      <c r="L82" s="398"/>
      <c r="M82" s="398"/>
      <c r="N82" s="398"/>
      <c r="O82" s="398"/>
      <c r="P82" s="1061"/>
      <c r="Q82" s="502"/>
    </row>
    <row r="83" spans="4:17" ht="15" customHeight="1" x14ac:dyDescent="0.35">
      <c r="D83" s="445"/>
      <c r="E83" s="1046" t="s">
        <v>33</v>
      </c>
      <c r="F83" s="1057" t="s">
        <v>2254</v>
      </c>
      <c r="G83" s="1058"/>
      <c r="H83" s="1059"/>
      <c r="I83" s="1059"/>
      <c r="J83" s="1059"/>
      <c r="K83" s="1059"/>
      <c r="L83" s="1059"/>
      <c r="M83" s="1059"/>
      <c r="N83" s="1059"/>
      <c r="O83" s="1059"/>
      <c r="P83" s="1059"/>
      <c r="Q83" s="502"/>
    </row>
    <row r="84" spans="4:17" ht="15" customHeight="1" x14ac:dyDescent="0.35">
      <c r="D84" s="445"/>
      <c r="E84" s="1047" t="s">
        <v>1555</v>
      </c>
      <c r="F84" s="390" t="s">
        <v>2043</v>
      </c>
      <c r="G84" s="394">
        <v>20</v>
      </c>
      <c r="H84" s="394">
        <v>10</v>
      </c>
      <c r="I84" s="1067"/>
      <c r="J84" s="1067"/>
      <c r="K84" s="1068">
        <f>I84+(J84*(H84/100))</f>
        <v>0</v>
      </c>
      <c r="L84" s="1067"/>
      <c r="M84" s="1067"/>
      <c r="N84" s="1068">
        <f>L84+(M84*(H84/100))</f>
        <v>0</v>
      </c>
      <c r="O84" s="1067"/>
      <c r="P84" s="1069">
        <f>(K84+O84)*(G84/100)</f>
        <v>0</v>
      </c>
      <c r="Q84" s="502"/>
    </row>
    <row r="85" spans="4:17" ht="15" customHeight="1" x14ac:dyDescent="0.35">
      <c r="D85" s="445"/>
      <c r="E85" s="1047" t="s">
        <v>1556</v>
      </c>
      <c r="F85" s="979" t="s">
        <v>2044</v>
      </c>
      <c r="G85" s="394">
        <v>50</v>
      </c>
      <c r="H85" s="394">
        <v>12</v>
      </c>
      <c r="I85" s="1067"/>
      <c r="J85" s="1067"/>
      <c r="K85" s="1068">
        <f>I85+(J85*(H85/100))</f>
        <v>0</v>
      </c>
      <c r="L85" s="1067"/>
      <c r="M85" s="1067"/>
      <c r="N85" s="1068">
        <f>L85+(M85*(H85/100))</f>
        <v>0</v>
      </c>
      <c r="O85" s="1067"/>
      <c r="P85" s="1069">
        <f>(K85+O85)*(G85/100)</f>
        <v>0</v>
      </c>
      <c r="Q85" s="502"/>
    </row>
    <row r="86" spans="4:17" ht="15" customHeight="1" x14ac:dyDescent="0.35">
      <c r="D86" s="445"/>
      <c r="E86" s="1047" t="s">
        <v>1557</v>
      </c>
      <c r="F86" s="979" t="s">
        <v>2047</v>
      </c>
      <c r="G86" s="394">
        <v>50</v>
      </c>
      <c r="H86" s="394">
        <v>15</v>
      </c>
      <c r="I86" s="1067"/>
      <c r="J86" s="1067"/>
      <c r="K86" s="1068">
        <f>I86+(J86*(H86/100))</f>
        <v>0</v>
      </c>
      <c r="L86" s="1067"/>
      <c r="M86" s="1067"/>
      <c r="N86" s="1068">
        <f>L86+(M86*(H86/100))</f>
        <v>0</v>
      </c>
      <c r="O86" s="1067"/>
      <c r="P86" s="1069">
        <f>(K86+O86)*(G86/100)</f>
        <v>0</v>
      </c>
      <c r="Q86" s="502"/>
    </row>
    <row r="87" spans="4:17" ht="15" customHeight="1" x14ac:dyDescent="0.35">
      <c r="D87" s="445"/>
      <c r="E87" s="1047" t="s">
        <v>1558</v>
      </c>
      <c r="F87" s="979" t="s">
        <v>2046</v>
      </c>
      <c r="G87" s="394">
        <v>50</v>
      </c>
      <c r="H87" s="397"/>
      <c r="I87" s="1067"/>
      <c r="J87" s="1067"/>
      <c r="K87" s="1068">
        <f>I87+(J87*(H87/100))</f>
        <v>0</v>
      </c>
      <c r="L87" s="1067"/>
      <c r="M87" s="1067"/>
      <c r="N87" s="1068">
        <f>L87+(M87*(H87/100))</f>
        <v>0</v>
      </c>
      <c r="O87" s="1067"/>
      <c r="P87" s="1069">
        <f>(K87+O87)*(G87/100)</f>
        <v>0</v>
      </c>
      <c r="Q87" s="502"/>
    </row>
    <row r="88" spans="4:17" ht="15" customHeight="1" x14ac:dyDescent="0.35">
      <c r="D88" s="445"/>
      <c r="E88" s="1047" t="s">
        <v>1559</v>
      </c>
      <c r="F88" s="979" t="s">
        <v>2045</v>
      </c>
      <c r="G88" s="394">
        <v>50</v>
      </c>
      <c r="H88" s="397"/>
      <c r="I88" s="1067"/>
      <c r="J88" s="1067"/>
      <c r="K88" s="1068">
        <f>I88+(J88*(H88/100))</f>
        <v>0</v>
      </c>
      <c r="L88" s="1067"/>
      <c r="M88" s="1067"/>
      <c r="N88" s="1068">
        <f>L88+(M88*(H88/100))</f>
        <v>0</v>
      </c>
      <c r="O88" s="1067"/>
      <c r="P88" s="1069">
        <f>(K88+O88)*(G88/100)</f>
        <v>0</v>
      </c>
      <c r="Q88" s="502"/>
    </row>
    <row r="89" spans="4:17" ht="15" customHeight="1" x14ac:dyDescent="0.35">
      <c r="D89" s="445"/>
      <c r="E89" s="1047" t="s">
        <v>1560</v>
      </c>
      <c r="F89" s="1559" t="s">
        <v>30</v>
      </c>
      <c r="G89" s="1560"/>
      <c r="H89" s="1561"/>
      <c r="I89" s="1562"/>
      <c r="J89" s="1562"/>
      <c r="K89" s="1563"/>
      <c r="L89" s="1562"/>
      <c r="M89" s="1562"/>
      <c r="N89" s="1563"/>
      <c r="O89" s="1562"/>
      <c r="P89" s="1564">
        <f>SUM(P84:P88)</f>
        <v>0</v>
      </c>
      <c r="Q89" s="502"/>
    </row>
    <row r="90" spans="4:17" ht="15" customHeight="1" x14ac:dyDescent="0.35">
      <c r="D90" s="445"/>
      <c r="E90" s="1565"/>
      <c r="F90" s="1566"/>
      <c r="G90" s="1567"/>
      <c r="H90" s="1566"/>
      <c r="I90" s="1566"/>
      <c r="J90" s="1566"/>
      <c r="K90" s="1566"/>
      <c r="L90" s="1566"/>
      <c r="M90" s="1566"/>
      <c r="N90" s="1566"/>
      <c r="O90" s="1566"/>
      <c r="P90" s="1568"/>
      <c r="Q90" s="502"/>
    </row>
    <row r="91" spans="4:17" ht="15" customHeight="1" x14ac:dyDescent="0.35">
      <c r="D91" s="445"/>
      <c r="E91" s="2585" t="s">
        <v>1561</v>
      </c>
      <c r="F91" s="2586"/>
      <c r="G91" s="2586"/>
      <c r="H91" s="2586"/>
      <c r="I91" s="2586"/>
      <c r="J91" s="2586"/>
      <c r="K91" s="2586"/>
      <c r="L91" s="2586"/>
      <c r="M91" s="2586"/>
      <c r="N91" s="2586"/>
      <c r="O91" s="2587"/>
      <c r="P91" s="1569">
        <f>SUM(P49,P57,P65,P73,P81,P89)</f>
        <v>3693.0320000000002</v>
      </c>
      <c r="Q91" s="502"/>
    </row>
    <row r="92" spans="4:17" ht="15" customHeight="1" x14ac:dyDescent="0.35">
      <c r="D92" s="445"/>
      <c r="E92" s="1573"/>
      <c r="F92" s="1566"/>
      <c r="G92" s="1567"/>
      <c r="H92" s="1566"/>
      <c r="I92" s="1566"/>
      <c r="J92" s="1566"/>
      <c r="K92" s="1566"/>
      <c r="L92" s="1566"/>
      <c r="M92" s="1566"/>
      <c r="N92" s="1566"/>
      <c r="O92" s="1574"/>
      <c r="P92" s="1568"/>
      <c r="Q92" s="502"/>
    </row>
    <row r="93" spans="4:17" ht="15" customHeight="1" x14ac:dyDescent="0.35">
      <c r="D93" s="445"/>
      <c r="E93" s="2588" t="s">
        <v>1954</v>
      </c>
      <c r="F93" s="2571"/>
      <c r="G93" s="2571"/>
      <c r="H93" s="2571"/>
      <c r="I93" s="2571"/>
      <c r="J93" s="2571"/>
      <c r="K93" s="1570"/>
      <c r="L93" s="1570"/>
      <c r="M93" s="1570"/>
      <c r="N93" s="1571"/>
      <c r="O93" s="1572">
        <f>P91*0.08</f>
        <v>295.44256000000001</v>
      </c>
      <c r="P93" s="1571"/>
      <c r="Q93" s="502"/>
    </row>
    <row r="94" spans="4:17" ht="15" customHeight="1" thickBot="1" x14ac:dyDescent="0.4">
      <c r="D94" s="503"/>
      <c r="E94" s="1040"/>
      <c r="F94" s="1040"/>
      <c r="G94" s="1040"/>
      <c r="H94" s="1040"/>
      <c r="I94" s="1040"/>
      <c r="J94" s="1040"/>
      <c r="K94" s="1040"/>
      <c r="L94" s="1040"/>
      <c r="M94" s="1040"/>
      <c r="N94" s="1040"/>
      <c r="O94" s="1040"/>
      <c r="P94" s="1040"/>
      <c r="Q94" s="504"/>
    </row>
  </sheetData>
  <sheetProtection algorithmName="SHA-512" hashValue="ELryoJQdm/UkQIdtZTon62Ci56a+RD2bVCUWwNGei7R5N8N+Csj+Oc4qQE8TTjpPA1As2zlIJoB4zirxv2BZbQ==" saltValue="R9W/JArgi9PtCjUZN5LqSw==" spinCount="100000" sheet="1" objects="1" scenarios="1"/>
  <mergeCells count="7">
    <mergeCell ref="E91:O91"/>
    <mergeCell ref="E93:J93"/>
    <mergeCell ref="E39:P39"/>
    <mergeCell ref="I40:K40"/>
    <mergeCell ref="L40:O40"/>
    <mergeCell ref="E40:F41"/>
    <mergeCell ref="P40:P41"/>
  </mergeCells>
  <pageMargins left="0.7" right="0.7" top="1" bottom="1" header="0.3" footer="0.3"/>
  <pageSetup paperSize="5" scale="79" fitToHeight="0" orientation="landscape" r:id="rId1"/>
  <headerFooter>
    <oddFooter>&amp;C&amp;1#&amp;"Calibri"&amp;10&amp;K000000I n t e r n a l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Q94"/>
  <sheetViews>
    <sheetView showGridLines="0" topLeftCell="D67" zoomScaleNormal="100" workbookViewId="0">
      <selection activeCell="I40" sqref="I40:K40"/>
    </sheetView>
  </sheetViews>
  <sheetFormatPr defaultColWidth="9.08984375" defaultRowHeight="14.5" x14ac:dyDescent="0.35"/>
  <cols>
    <col min="1" max="3" width="0" style="208" hidden="1" customWidth="1" collapsed="1"/>
    <col min="4" max="4" width="2.81640625" style="208" customWidth="1" collapsed="1"/>
    <col min="5" max="5" width="5.81640625" style="1992" customWidth="1" collapsed="1"/>
    <col min="6" max="6" width="40.81640625" style="1992" customWidth="1" collapsed="1"/>
    <col min="7" max="8" width="12.81640625" style="1992" customWidth="1" collapsed="1"/>
    <col min="9" max="16" width="15.81640625" style="1992" customWidth="1" collapsed="1"/>
    <col min="17" max="17" width="2.81640625" style="208" customWidth="1" collapsed="1"/>
    <col min="18" max="16384" width="9.08984375" style="208"/>
  </cols>
  <sheetData>
    <row r="1" ht="15" hidden="1" thickBot="1" x14ac:dyDescent="0.4"/>
    <row r="2" ht="15" hidden="1" thickBot="1" x14ac:dyDescent="0.4"/>
    <row r="3" ht="15" hidden="1" thickBot="1" x14ac:dyDescent="0.4"/>
    <row r="4" ht="15" hidden="1" thickBot="1" x14ac:dyDescent="0.4"/>
    <row r="5" ht="15" hidden="1" thickBot="1" x14ac:dyDescent="0.4"/>
    <row r="6" ht="15" hidden="1" thickBot="1" x14ac:dyDescent="0.4"/>
    <row r="7" ht="15" hidden="1" thickBot="1" x14ac:dyDescent="0.4"/>
    <row r="8" ht="15" hidden="1" thickBot="1" x14ac:dyDescent="0.4"/>
    <row r="9" ht="15" hidden="1" thickBot="1" x14ac:dyDescent="0.4"/>
    <row r="10" ht="15" hidden="1" thickBot="1" x14ac:dyDescent="0.4"/>
    <row r="11" ht="15" hidden="1" thickBot="1" x14ac:dyDescent="0.4"/>
    <row r="12" ht="15" hidden="1" thickBot="1" x14ac:dyDescent="0.4"/>
    <row r="13" ht="15" hidden="1" thickBot="1" x14ac:dyDescent="0.4"/>
    <row r="14" ht="15" hidden="1" thickBot="1" x14ac:dyDescent="0.4"/>
    <row r="15" ht="15" hidden="1" thickBot="1" x14ac:dyDescent="0.4"/>
    <row r="16" ht="15" hidden="1" thickBot="1" x14ac:dyDescent="0.4"/>
    <row r="17" ht="15" hidden="1" thickBot="1" x14ac:dyDescent="0.4"/>
    <row r="18" ht="15" hidden="1" thickBot="1" x14ac:dyDescent="0.4"/>
    <row r="19" ht="15" hidden="1" thickBot="1" x14ac:dyDescent="0.4"/>
    <row r="20" ht="15" hidden="1" thickBot="1" x14ac:dyDescent="0.4"/>
    <row r="21" ht="15" hidden="1" thickBot="1" x14ac:dyDescent="0.4"/>
    <row r="22" ht="15" hidden="1" thickBot="1" x14ac:dyDescent="0.4"/>
    <row r="23" ht="15" hidden="1" thickBot="1" x14ac:dyDescent="0.4"/>
    <row r="24" ht="15" hidden="1" thickBot="1" x14ac:dyDescent="0.4"/>
    <row r="25" ht="15" hidden="1" thickBot="1" x14ac:dyDescent="0.4"/>
    <row r="26" ht="15" hidden="1" thickBot="1" x14ac:dyDescent="0.4"/>
    <row r="27" ht="15" hidden="1" thickBot="1" x14ac:dyDescent="0.4"/>
    <row r="28" ht="15" hidden="1" thickBot="1" x14ac:dyDescent="0.4"/>
    <row r="29" ht="15" hidden="1" thickBot="1" x14ac:dyDescent="0.4"/>
    <row r="30" ht="15" hidden="1" thickBot="1" x14ac:dyDescent="0.4"/>
    <row r="31" ht="15" hidden="1" thickBot="1" x14ac:dyDescent="0.4"/>
    <row r="32" ht="15" hidden="1" thickBot="1" x14ac:dyDescent="0.4"/>
    <row r="33" spans="4:17" ht="15" hidden="1" thickBot="1" x14ac:dyDescent="0.4"/>
    <row r="34" spans="4:17" ht="15" hidden="1" thickBot="1" x14ac:dyDescent="0.4"/>
    <row r="35" spans="4:17" ht="15" hidden="1" thickBot="1" x14ac:dyDescent="0.4"/>
    <row r="36" spans="4:17" ht="15" hidden="1" thickBot="1" x14ac:dyDescent="0.4"/>
    <row r="37" spans="4:17" x14ac:dyDescent="0.35">
      <c r="D37" s="1993"/>
      <c r="E37" s="1994"/>
      <c r="F37" s="1994"/>
      <c r="G37" s="1994"/>
      <c r="H37" s="1994"/>
      <c r="I37" s="1994"/>
      <c r="J37" s="1994"/>
      <c r="K37" s="1994"/>
      <c r="L37" s="1994"/>
      <c r="M37" s="1994"/>
      <c r="N37" s="1994"/>
      <c r="O37" s="1994"/>
      <c r="P37" s="1994"/>
      <c r="Q37" s="1995"/>
    </row>
    <row r="38" spans="4:17" x14ac:dyDescent="0.35">
      <c r="D38" s="1996"/>
      <c r="E38" s="1997"/>
      <c r="F38" s="1997"/>
      <c r="G38" s="1997"/>
      <c r="H38" s="1997"/>
      <c r="I38" s="1997"/>
      <c r="J38" s="1997"/>
      <c r="K38" s="1997"/>
      <c r="L38" s="1997"/>
      <c r="M38" s="1997"/>
      <c r="N38" s="1997"/>
      <c r="O38" s="1997"/>
      <c r="P38" s="1997"/>
      <c r="Q38" s="1972"/>
    </row>
    <row r="39" spans="4:17" ht="30" customHeight="1" x14ac:dyDescent="0.35">
      <c r="D39" s="1996"/>
      <c r="E39" s="2589" t="s">
        <v>2253</v>
      </c>
      <c r="F39" s="2590"/>
      <c r="G39" s="2590"/>
      <c r="H39" s="2590"/>
      <c r="I39" s="2590"/>
      <c r="J39" s="2590"/>
      <c r="K39" s="2590"/>
      <c r="L39" s="2590"/>
      <c r="M39" s="2590"/>
      <c r="N39" s="2590"/>
      <c r="O39" s="2590"/>
      <c r="P39" s="2591"/>
      <c r="Q39" s="1972"/>
    </row>
    <row r="40" spans="4:17" ht="20" customHeight="1" x14ac:dyDescent="0.35">
      <c r="D40" s="1996"/>
      <c r="E40" s="2594" t="s">
        <v>1949</v>
      </c>
      <c r="F40" s="2595"/>
      <c r="G40" s="1048"/>
      <c r="H40" s="1043"/>
      <c r="I40" s="2592" t="s">
        <v>2272</v>
      </c>
      <c r="J40" s="2592"/>
      <c r="K40" s="2592"/>
      <c r="L40" s="2592" t="s">
        <v>2273</v>
      </c>
      <c r="M40" s="2592"/>
      <c r="N40" s="2592"/>
      <c r="O40" s="2600"/>
      <c r="P40" s="2598" t="s">
        <v>1523</v>
      </c>
      <c r="Q40" s="1972"/>
    </row>
    <row r="41" spans="4:17" ht="52.5" customHeight="1" x14ac:dyDescent="0.35">
      <c r="D41" s="1996"/>
      <c r="E41" s="2596"/>
      <c r="F41" s="2597"/>
      <c r="G41" s="1050" t="s">
        <v>1521</v>
      </c>
      <c r="H41" s="1050" t="s">
        <v>1522</v>
      </c>
      <c r="I41" s="1050" t="s">
        <v>2859</v>
      </c>
      <c r="J41" s="1050" t="s">
        <v>1948</v>
      </c>
      <c r="K41" s="1050" t="s">
        <v>1562</v>
      </c>
      <c r="L41" s="1050" t="s">
        <v>2859</v>
      </c>
      <c r="M41" s="1050" t="s">
        <v>1948</v>
      </c>
      <c r="N41" s="1050" t="s">
        <v>1563</v>
      </c>
      <c r="O41" s="1050" t="s">
        <v>1564</v>
      </c>
      <c r="P41" s="2599"/>
      <c r="Q41" s="1972"/>
    </row>
    <row r="42" spans="4:17" ht="15" customHeight="1" x14ac:dyDescent="0.35">
      <c r="D42" s="1996"/>
      <c r="E42" s="1998" t="s">
        <v>0</v>
      </c>
      <c r="F42" s="1057" t="s">
        <v>1950</v>
      </c>
      <c r="G42" s="1999"/>
      <c r="H42" s="2000"/>
      <c r="I42" s="2000"/>
      <c r="J42" s="2000"/>
      <c r="K42" s="2000"/>
      <c r="L42" s="2000"/>
      <c r="M42" s="2000"/>
      <c r="N42" s="2000"/>
      <c r="O42" s="2000"/>
      <c r="P42" s="2000"/>
      <c r="Q42" s="1972"/>
    </row>
    <row r="43" spans="4:17" ht="15" customHeight="1" x14ac:dyDescent="0.35">
      <c r="D43" s="1996"/>
      <c r="E43" s="1045" t="s">
        <v>1524</v>
      </c>
      <c r="F43" s="2001" t="s">
        <v>2043</v>
      </c>
      <c r="G43" s="394">
        <v>100</v>
      </c>
      <c r="H43" s="394">
        <v>0</v>
      </c>
      <c r="I43" s="2084"/>
      <c r="J43" s="2084"/>
      <c r="K43" s="2084">
        <f>I43+(J43*(H43/100))</f>
        <v>0</v>
      </c>
      <c r="L43" s="2084"/>
      <c r="M43" s="2084"/>
      <c r="N43" s="1068">
        <f>L43+(M43*(H43/100))</f>
        <v>0</v>
      </c>
      <c r="O43" s="2084"/>
      <c r="P43" s="1069">
        <f>(K43+O43)*(G43/100)</f>
        <v>0</v>
      </c>
      <c r="Q43" s="1972"/>
    </row>
    <row r="44" spans="4:17" ht="15" customHeight="1" x14ac:dyDescent="0.35">
      <c r="D44" s="1996"/>
      <c r="E44" s="1045" t="s">
        <v>1525</v>
      </c>
      <c r="F44" s="2002" t="s">
        <v>2044</v>
      </c>
      <c r="G44" s="394">
        <v>100</v>
      </c>
      <c r="H44" s="396">
        <v>0.5</v>
      </c>
      <c r="I44" s="2084"/>
      <c r="J44" s="2084"/>
      <c r="K44" s="2084">
        <f>I44+(J44*(H44/100))</f>
        <v>0</v>
      </c>
      <c r="L44" s="2084"/>
      <c r="M44" s="2084"/>
      <c r="N44" s="1068">
        <f t="shared" ref="N44:N48" si="0">L44+(M44*(H44/100))</f>
        <v>0</v>
      </c>
      <c r="O44" s="2084"/>
      <c r="P44" s="1069">
        <f t="shared" ref="P44:P48" si="1">(K44+O44)*(G44/100)</f>
        <v>0</v>
      </c>
      <c r="Q44" s="1972"/>
    </row>
    <row r="45" spans="4:17" ht="15" customHeight="1" x14ac:dyDescent="0.35">
      <c r="D45" s="1996"/>
      <c r="E45" s="1045" t="s">
        <v>1526</v>
      </c>
      <c r="F45" s="2002" t="s">
        <v>2047</v>
      </c>
      <c r="G45" s="394">
        <v>100</v>
      </c>
      <c r="H45" s="396">
        <v>1.5</v>
      </c>
      <c r="I45" s="2084"/>
      <c r="J45" s="2084"/>
      <c r="K45" s="2084">
        <f>I45+(J45*(H45/100))</f>
        <v>0</v>
      </c>
      <c r="L45" s="2084"/>
      <c r="M45" s="2084"/>
      <c r="N45" s="1068">
        <f t="shared" si="0"/>
        <v>0</v>
      </c>
      <c r="O45" s="2084"/>
      <c r="P45" s="1069">
        <f t="shared" si="1"/>
        <v>0</v>
      </c>
      <c r="Q45" s="1972"/>
    </row>
    <row r="46" spans="4:17" ht="25" x14ac:dyDescent="0.35">
      <c r="D46" s="1996"/>
      <c r="E46" s="1045" t="s">
        <v>1527</v>
      </c>
      <c r="F46" s="2087" t="s">
        <v>2048</v>
      </c>
      <c r="G46" s="394">
        <v>100</v>
      </c>
      <c r="H46" s="396">
        <v>1.5</v>
      </c>
      <c r="I46" s="2084"/>
      <c r="J46" s="2084"/>
      <c r="K46" s="1068">
        <f>I46+(J46*(H46/100))</f>
        <v>0</v>
      </c>
      <c r="L46" s="2084"/>
      <c r="M46" s="2084"/>
      <c r="N46" s="1068">
        <f t="shared" si="0"/>
        <v>0</v>
      </c>
      <c r="O46" s="2084"/>
      <c r="P46" s="1069">
        <f t="shared" si="1"/>
        <v>0</v>
      </c>
      <c r="Q46" s="1972"/>
    </row>
    <row r="47" spans="4:17" ht="15" customHeight="1" x14ac:dyDescent="0.35">
      <c r="D47" s="1996"/>
      <c r="E47" s="1045" t="s">
        <v>1528</v>
      </c>
      <c r="F47" s="2002" t="s">
        <v>2046</v>
      </c>
      <c r="G47" s="394">
        <v>100</v>
      </c>
      <c r="H47" s="397"/>
      <c r="I47" s="2084"/>
      <c r="J47" s="2084"/>
      <c r="K47" s="1068">
        <f t="shared" ref="K47:K48" si="2">I47+(J47*(H47/100))</f>
        <v>0</v>
      </c>
      <c r="L47" s="2084"/>
      <c r="M47" s="2084"/>
      <c r="N47" s="1068">
        <f t="shared" si="0"/>
        <v>0</v>
      </c>
      <c r="O47" s="2084"/>
      <c r="P47" s="1069">
        <f t="shared" si="1"/>
        <v>0</v>
      </c>
      <c r="Q47" s="1972"/>
    </row>
    <row r="48" spans="4:17" ht="15" customHeight="1" x14ac:dyDescent="0.35">
      <c r="D48" s="1996"/>
      <c r="E48" s="1045" t="s">
        <v>1529</v>
      </c>
      <c r="F48" s="2002" t="s">
        <v>2045</v>
      </c>
      <c r="G48" s="394">
        <v>100</v>
      </c>
      <c r="H48" s="397"/>
      <c r="I48" s="2084"/>
      <c r="J48" s="2084"/>
      <c r="K48" s="1068">
        <f t="shared" si="2"/>
        <v>0</v>
      </c>
      <c r="L48" s="2084"/>
      <c r="M48" s="2084"/>
      <c r="N48" s="1068">
        <f t="shared" si="0"/>
        <v>0</v>
      </c>
      <c r="O48" s="2084"/>
      <c r="P48" s="1069">
        <f t="shared" si="1"/>
        <v>0</v>
      </c>
      <c r="Q48" s="1972"/>
    </row>
    <row r="49" spans="4:17" ht="15" customHeight="1" x14ac:dyDescent="0.35">
      <c r="D49" s="1996"/>
      <c r="E49" s="1045" t="s">
        <v>1530</v>
      </c>
      <c r="F49" s="2003" t="s">
        <v>30</v>
      </c>
      <c r="G49" s="1061"/>
      <c r="H49" s="1064"/>
      <c r="I49" s="1065"/>
      <c r="J49" s="1065"/>
      <c r="K49" s="1060"/>
      <c r="L49" s="1065"/>
      <c r="M49" s="1065"/>
      <c r="N49" s="1060"/>
      <c r="O49" s="1065"/>
      <c r="P49" s="1070">
        <f>SUM(P43:P48)</f>
        <v>0</v>
      </c>
      <c r="Q49" s="1972"/>
    </row>
    <row r="50" spans="4:17" ht="15" customHeight="1" x14ac:dyDescent="0.35">
      <c r="D50" s="1996"/>
      <c r="E50" s="1045"/>
      <c r="F50" s="2004"/>
      <c r="G50" s="398"/>
      <c r="H50" s="398"/>
      <c r="I50" s="398"/>
      <c r="J50" s="398"/>
      <c r="K50" s="398"/>
      <c r="L50" s="398"/>
      <c r="M50" s="398"/>
      <c r="N50" s="398"/>
      <c r="O50" s="398"/>
      <c r="P50" s="1061"/>
      <c r="Q50" s="1972"/>
    </row>
    <row r="51" spans="4:17" ht="15" customHeight="1" x14ac:dyDescent="0.35">
      <c r="D51" s="1996"/>
      <c r="E51" s="1976" t="s">
        <v>1</v>
      </c>
      <c r="F51" s="1057" t="s">
        <v>1951</v>
      </c>
      <c r="G51" s="1999"/>
      <c r="H51" s="2000"/>
      <c r="I51" s="2000"/>
      <c r="J51" s="2000"/>
      <c r="K51" s="2000"/>
      <c r="L51" s="2000"/>
      <c r="M51" s="2000"/>
      <c r="N51" s="2000"/>
      <c r="O51" s="2000"/>
      <c r="P51" s="2000"/>
      <c r="Q51" s="1972"/>
    </row>
    <row r="52" spans="4:17" ht="15" customHeight="1" x14ac:dyDescent="0.35">
      <c r="D52" s="1996"/>
      <c r="E52" s="1978" t="s">
        <v>1531</v>
      </c>
      <c r="F52" s="2001" t="s">
        <v>2043</v>
      </c>
      <c r="G52" s="394">
        <v>100</v>
      </c>
      <c r="H52" s="394">
        <v>0</v>
      </c>
      <c r="I52" s="1067"/>
      <c r="J52" s="1067"/>
      <c r="K52" s="1068">
        <f>I52+(J52*(H52/100))</f>
        <v>0</v>
      </c>
      <c r="L52" s="1067"/>
      <c r="M52" s="1067"/>
      <c r="N52" s="1068">
        <f>L52+(M52*(H52/100))</f>
        <v>0</v>
      </c>
      <c r="O52" s="2084"/>
      <c r="P52" s="1069">
        <f>(K52+O52)*(G52/100)</f>
        <v>0</v>
      </c>
      <c r="Q52" s="1972"/>
    </row>
    <row r="53" spans="4:17" ht="15" customHeight="1" x14ac:dyDescent="0.35">
      <c r="D53" s="1996"/>
      <c r="E53" s="1978" t="s">
        <v>1532</v>
      </c>
      <c r="F53" s="2002" t="s">
        <v>2044</v>
      </c>
      <c r="G53" s="394">
        <v>100</v>
      </c>
      <c r="H53" s="396">
        <v>0.5</v>
      </c>
      <c r="I53" s="2084"/>
      <c r="J53" s="2084"/>
      <c r="K53" s="1068">
        <f>I53+(J53*(H53/100))</f>
        <v>0</v>
      </c>
      <c r="L53" s="2084"/>
      <c r="M53" s="2084"/>
      <c r="N53" s="1068">
        <f>L53+(M53*(H53/100))</f>
        <v>0</v>
      </c>
      <c r="O53" s="2084"/>
      <c r="P53" s="1069">
        <f>(K53+O53)*(G53/100)</f>
        <v>0</v>
      </c>
      <c r="Q53" s="1972"/>
    </row>
    <row r="54" spans="4:17" ht="15" customHeight="1" x14ac:dyDescent="0.35">
      <c r="D54" s="1996"/>
      <c r="E54" s="1978" t="s">
        <v>1533</v>
      </c>
      <c r="F54" s="2002" t="s">
        <v>2047</v>
      </c>
      <c r="G54" s="394">
        <v>100</v>
      </c>
      <c r="H54" s="396">
        <v>1.5</v>
      </c>
      <c r="I54" s="2084"/>
      <c r="J54" s="2084"/>
      <c r="K54" s="1068">
        <f>I54+(J54*(H54/100))</f>
        <v>0</v>
      </c>
      <c r="L54" s="2084"/>
      <c r="M54" s="2084"/>
      <c r="N54" s="1068">
        <f>L54+(M54*(H54/100))</f>
        <v>0</v>
      </c>
      <c r="O54" s="2084"/>
      <c r="P54" s="1069">
        <f>(K54+O54)*(G54/100)</f>
        <v>0</v>
      </c>
      <c r="Q54" s="1972"/>
    </row>
    <row r="55" spans="4:17" ht="15" customHeight="1" x14ac:dyDescent="0.35">
      <c r="D55" s="1996"/>
      <c r="E55" s="1978" t="s">
        <v>1534</v>
      </c>
      <c r="F55" s="2002" t="s">
        <v>2046</v>
      </c>
      <c r="G55" s="394">
        <v>100</v>
      </c>
      <c r="H55" s="2084"/>
      <c r="I55" s="2084"/>
      <c r="J55" s="2084"/>
      <c r="K55" s="1068">
        <f>I55+(J55*(H55/100))</f>
        <v>0</v>
      </c>
      <c r="L55" s="2084"/>
      <c r="M55" s="2084"/>
      <c r="N55" s="1068">
        <f>L55+(M55*(H55/100))</f>
        <v>0</v>
      </c>
      <c r="O55" s="2084"/>
      <c r="P55" s="1069">
        <f>(K55+O55)*(G55/100)</f>
        <v>0</v>
      </c>
      <c r="Q55" s="1972"/>
    </row>
    <row r="56" spans="4:17" ht="15" customHeight="1" x14ac:dyDescent="0.35">
      <c r="D56" s="1996"/>
      <c r="E56" s="1978" t="s">
        <v>1535</v>
      </c>
      <c r="F56" s="2002" t="s">
        <v>2045</v>
      </c>
      <c r="G56" s="394">
        <v>100</v>
      </c>
      <c r="H56" s="2084"/>
      <c r="I56" s="2084"/>
      <c r="J56" s="2084"/>
      <c r="K56" s="1068">
        <f>I56+(J56*(H56/100))</f>
        <v>0</v>
      </c>
      <c r="L56" s="2084"/>
      <c r="M56" s="2084"/>
      <c r="N56" s="1068">
        <f>L56+(M56*(H56/100))</f>
        <v>0</v>
      </c>
      <c r="O56" s="2084"/>
      <c r="P56" s="1069">
        <f>(K56+O56)*(G56/100)</f>
        <v>0</v>
      </c>
      <c r="Q56" s="1972"/>
    </row>
    <row r="57" spans="4:17" ht="15" customHeight="1" x14ac:dyDescent="0.35">
      <c r="D57" s="1996"/>
      <c r="E57" s="1978" t="s">
        <v>1536</v>
      </c>
      <c r="F57" s="2005" t="s">
        <v>30</v>
      </c>
      <c r="G57" s="1061"/>
      <c r="H57" s="1064"/>
      <c r="I57" s="1065"/>
      <c r="J57" s="1065"/>
      <c r="K57" s="1060"/>
      <c r="L57" s="1065"/>
      <c r="M57" s="1065"/>
      <c r="N57" s="1060"/>
      <c r="O57" s="1065"/>
      <c r="P57" s="1070">
        <f>SUM(P52:P56)</f>
        <v>0</v>
      </c>
      <c r="Q57" s="1972"/>
    </row>
    <row r="58" spans="4:17" ht="15" customHeight="1" x14ac:dyDescent="0.35">
      <c r="D58" s="1996"/>
      <c r="E58" s="1978"/>
      <c r="F58" s="2006"/>
      <c r="G58" s="398"/>
      <c r="H58" s="399"/>
      <c r="I58" s="400"/>
      <c r="J58" s="400"/>
      <c r="K58" s="401"/>
      <c r="L58" s="400"/>
      <c r="M58" s="400"/>
      <c r="N58" s="401"/>
      <c r="O58" s="400"/>
      <c r="P58" s="2007"/>
      <c r="Q58" s="1972"/>
    </row>
    <row r="59" spans="4:17" ht="15" customHeight="1" x14ac:dyDescent="0.35">
      <c r="D59" s="1996"/>
      <c r="E59" s="1976" t="s">
        <v>2</v>
      </c>
      <c r="F59" s="1057" t="s">
        <v>2095</v>
      </c>
      <c r="G59" s="1999"/>
      <c r="H59" s="2000"/>
      <c r="I59" s="2000"/>
      <c r="J59" s="2000"/>
      <c r="K59" s="2000"/>
      <c r="L59" s="2000"/>
      <c r="M59" s="2000"/>
      <c r="N59" s="2000"/>
      <c r="O59" s="2000"/>
      <c r="P59" s="2000"/>
      <c r="Q59" s="1972"/>
    </row>
    <row r="60" spans="4:17" ht="15" customHeight="1" x14ac:dyDescent="0.35">
      <c r="D60" s="1996"/>
      <c r="E60" s="1978" t="s">
        <v>1537</v>
      </c>
      <c r="F60" s="2001" t="s">
        <v>2043</v>
      </c>
      <c r="G60" s="394">
        <v>100</v>
      </c>
      <c r="H60" s="394">
        <v>6</v>
      </c>
      <c r="I60" s="2084"/>
      <c r="J60" s="2084"/>
      <c r="K60" s="1068">
        <f>I60+(J60*(H60/100))</f>
        <v>0</v>
      </c>
      <c r="L60" s="2084"/>
      <c r="M60" s="2084"/>
      <c r="N60" s="1068">
        <f>L60+(M60*(H60/100))</f>
        <v>0</v>
      </c>
      <c r="O60" s="2084"/>
      <c r="P60" s="1069">
        <f>(K60+O60)*(G60/100)</f>
        <v>0</v>
      </c>
      <c r="Q60" s="1972"/>
    </row>
    <row r="61" spans="4:17" ht="15" customHeight="1" x14ac:dyDescent="0.35">
      <c r="D61" s="1996"/>
      <c r="E61" s="1978" t="s">
        <v>1538</v>
      </c>
      <c r="F61" s="2002" t="s">
        <v>2044</v>
      </c>
      <c r="G61" s="394">
        <v>100</v>
      </c>
      <c r="H61" s="394">
        <v>8</v>
      </c>
      <c r="I61" s="2084"/>
      <c r="J61" s="2084"/>
      <c r="K61" s="1068">
        <f>I61+(J61*(H61/100))</f>
        <v>0</v>
      </c>
      <c r="L61" s="2084"/>
      <c r="M61" s="2084"/>
      <c r="N61" s="1068">
        <f>L61+(M61*(H61/100))</f>
        <v>0</v>
      </c>
      <c r="O61" s="2084"/>
      <c r="P61" s="1069">
        <f>(K61+O61)*(G61/100)</f>
        <v>0</v>
      </c>
      <c r="Q61" s="1972"/>
    </row>
    <row r="62" spans="4:17" ht="15" customHeight="1" x14ac:dyDescent="0.35">
      <c r="D62" s="1996"/>
      <c r="E62" s="1978" t="s">
        <v>1539</v>
      </c>
      <c r="F62" s="2002" t="s">
        <v>2047</v>
      </c>
      <c r="G62" s="394">
        <v>100</v>
      </c>
      <c r="H62" s="394">
        <v>10</v>
      </c>
      <c r="I62" s="2084"/>
      <c r="J62" s="2084"/>
      <c r="K62" s="1068">
        <f>I62+(J62*(H62/100))</f>
        <v>0</v>
      </c>
      <c r="L62" s="2084"/>
      <c r="M62" s="2084"/>
      <c r="N62" s="1068">
        <f>L62+(M62*(H62/100))</f>
        <v>0</v>
      </c>
      <c r="O62" s="2084"/>
      <c r="P62" s="1069">
        <f>(K62+O62)*(G62/100)</f>
        <v>0</v>
      </c>
      <c r="Q62" s="1972"/>
    </row>
    <row r="63" spans="4:17" ht="15" customHeight="1" x14ac:dyDescent="0.35">
      <c r="D63" s="1996"/>
      <c r="E63" s="1978" t="s">
        <v>1540</v>
      </c>
      <c r="F63" s="2002" t="s">
        <v>2046</v>
      </c>
      <c r="G63" s="394">
        <v>100</v>
      </c>
      <c r="H63" s="397"/>
      <c r="I63" s="2084"/>
      <c r="J63" s="2084"/>
      <c r="K63" s="1068">
        <f>I63+(J63*(H63/100))</f>
        <v>0</v>
      </c>
      <c r="L63" s="2084"/>
      <c r="M63" s="2084"/>
      <c r="N63" s="1068">
        <f>L63+(M63*(H63/100))</f>
        <v>0</v>
      </c>
      <c r="O63" s="2084"/>
      <c r="P63" s="1069">
        <f>(K63+O63)*(G63/100)</f>
        <v>0</v>
      </c>
      <c r="Q63" s="1972"/>
    </row>
    <row r="64" spans="4:17" ht="15" customHeight="1" x14ac:dyDescent="0.35">
      <c r="D64" s="1996"/>
      <c r="E64" s="1978" t="s">
        <v>1541</v>
      </c>
      <c r="F64" s="2002" t="s">
        <v>2045</v>
      </c>
      <c r="G64" s="394">
        <v>100</v>
      </c>
      <c r="H64" s="397"/>
      <c r="I64" s="2084"/>
      <c r="J64" s="2084"/>
      <c r="K64" s="1068">
        <f>I64+(J64*(H64/100))</f>
        <v>0</v>
      </c>
      <c r="L64" s="2084"/>
      <c r="M64" s="2084"/>
      <c r="N64" s="1068">
        <f>L64+(M64*(H64/100))</f>
        <v>0</v>
      </c>
      <c r="O64" s="2084"/>
      <c r="P64" s="1069">
        <f>(K64+O64)*(G64/100)</f>
        <v>0</v>
      </c>
      <c r="Q64" s="1972"/>
    </row>
    <row r="65" spans="4:17" ht="15" customHeight="1" x14ac:dyDescent="0.35">
      <c r="D65" s="1996"/>
      <c r="E65" s="1978" t="s">
        <v>1542</v>
      </c>
      <c r="F65" s="2005" t="s">
        <v>30</v>
      </c>
      <c r="G65" s="1061"/>
      <c r="H65" s="1064"/>
      <c r="I65" s="1065"/>
      <c r="J65" s="1065"/>
      <c r="K65" s="1060"/>
      <c r="L65" s="1065"/>
      <c r="M65" s="1065"/>
      <c r="N65" s="1060"/>
      <c r="O65" s="1065"/>
      <c r="P65" s="1070">
        <f>SUM(P60:P64)</f>
        <v>0</v>
      </c>
      <c r="Q65" s="1972"/>
    </row>
    <row r="66" spans="4:17" ht="15" customHeight="1" x14ac:dyDescent="0.35">
      <c r="D66" s="1996"/>
      <c r="E66" s="1976"/>
      <c r="F66" s="2006"/>
      <c r="G66" s="398"/>
      <c r="H66" s="398"/>
      <c r="I66" s="398"/>
      <c r="J66" s="398"/>
      <c r="K66" s="398"/>
      <c r="L66" s="398"/>
      <c r="M66" s="398"/>
      <c r="N66" s="398"/>
      <c r="O66" s="398"/>
      <c r="P66" s="2007"/>
      <c r="Q66" s="1972"/>
    </row>
    <row r="67" spans="4:17" ht="15" customHeight="1" x14ac:dyDescent="0.35">
      <c r="D67" s="1996"/>
      <c r="E67" s="1976" t="s">
        <v>31</v>
      </c>
      <c r="F67" s="1057" t="s">
        <v>1952</v>
      </c>
      <c r="G67" s="1999"/>
      <c r="H67" s="2000"/>
      <c r="I67" s="2000"/>
      <c r="J67" s="2000"/>
      <c r="K67" s="2000"/>
      <c r="L67" s="2000"/>
      <c r="M67" s="2000"/>
      <c r="N67" s="2000"/>
      <c r="O67" s="2000"/>
      <c r="P67" s="2000"/>
      <c r="Q67" s="1972"/>
    </row>
    <row r="68" spans="4:17" ht="15" customHeight="1" x14ac:dyDescent="0.35">
      <c r="D68" s="1996"/>
      <c r="E68" s="1978" t="s">
        <v>1543</v>
      </c>
      <c r="F68" s="2001" t="s">
        <v>2043</v>
      </c>
      <c r="G68" s="394">
        <v>100</v>
      </c>
      <c r="H68" s="394">
        <v>7</v>
      </c>
      <c r="I68" s="2084"/>
      <c r="J68" s="2084"/>
      <c r="K68" s="1068">
        <f>I68+(J68*(H68/100))</f>
        <v>0</v>
      </c>
      <c r="L68" s="2084"/>
      <c r="M68" s="2084"/>
      <c r="N68" s="1068">
        <f>L68+(M68*(H68/100))</f>
        <v>0</v>
      </c>
      <c r="O68" s="2084"/>
      <c r="P68" s="1069">
        <f>(K68+O68)*(G68/100)</f>
        <v>0</v>
      </c>
      <c r="Q68" s="1972"/>
    </row>
    <row r="69" spans="4:17" ht="15" customHeight="1" x14ac:dyDescent="0.35">
      <c r="D69" s="1996"/>
      <c r="E69" s="1978" t="s">
        <v>1544</v>
      </c>
      <c r="F69" s="2002" t="s">
        <v>2044</v>
      </c>
      <c r="G69" s="394">
        <v>100</v>
      </c>
      <c r="H69" s="394">
        <v>7</v>
      </c>
      <c r="I69" s="2084"/>
      <c r="J69" s="2084"/>
      <c r="K69" s="1068">
        <f>I69+(J69*(H69/100))</f>
        <v>0</v>
      </c>
      <c r="L69" s="2084"/>
      <c r="M69" s="2084"/>
      <c r="N69" s="1068">
        <f>L69+(M69*(H69/100))</f>
        <v>0</v>
      </c>
      <c r="O69" s="2084"/>
      <c r="P69" s="1069">
        <f>(K69+O69)*(G69/100)</f>
        <v>0</v>
      </c>
      <c r="Q69" s="1972"/>
    </row>
    <row r="70" spans="4:17" ht="15" customHeight="1" x14ac:dyDescent="0.35">
      <c r="D70" s="1996"/>
      <c r="E70" s="1978" t="s">
        <v>1545</v>
      </c>
      <c r="F70" s="2002" t="s">
        <v>2047</v>
      </c>
      <c r="G70" s="394">
        <v>100</v>
      </c>
      <c r="H70" s="394">
        <v>8</v>
      </c>
      <c r="I70" s="2084"/>
      <c r="J70" s="2084"/>
      <c r="K70" s="1068">
        <f>I70+(J70*(H70/100))</f>
        <v>0</v>
      </c>
      <c r="L70" s="2084"/>
      <c r="M70" s="2084"/>
      <c r="N70" s="1068">
        <f>L70+(M70*(H70/100))</f>
        <v>0</v>
      </c>
      <c r="O70" s="2084"/>
      <c r="P70" s="1069">
        <f>(K70+O70)*(G70/100)</f>
        <v>0</v>
      </c>
      <c r="Q70" s="1972"/>
    </row>
    <row r="71" spans="4:17" ht="15" customHeight="1" x14ac:dyDescent="0.35">
      <c r="D71" s="1996"/>
      <c r="E71" s="1978" t="s">
        <v>1546</v>
      </c>
      <c r="F71" s="2002" t="s">
        <v>2046</v>
      </c>
      <c r="G71" s="394">
        <v>100</v>
      </c>
      <c r="H71" s="397"/>
      <c r="I71" s="2084"/>
      <c r="J71" s="2084"/>
      <c r="K71" s="1068">
        <f>I71+(J71*(H71/100))</f>
        <v>0</v>
      </c>
      <c r="L71" s="2084"/>
      <c r="M71" s="2084"/>
      <c r="N71" s="1068">
        <f>L71+(M71*(H71/100))</f>
        <v>0</v>
      </c>
      <c r="O71" s="2084"/>
      <c r="P71" s="1069">
        <f>(K71+O71)*(G71/100)</f>
        <v>0</v>
      </c>
      <c r="Q71" s="1972"/>
    </row>
    <row r="72" spans="4:17" ht="15" customHeight="1" x14ac:dyDescent="0.35">
      <c r="D72" s="1996"/>
      <c r="E72" s="1978" t="s">
        <v>1547</v>
      </c>
      <c r="F72" s="2002" t="s">
        <v>2045</v>
      </c>
      <c r="G72" s="394">
        <v>100</v>
      </c>
      <c r="H72" s="397"/>
      <c r="I72" s="2084"/>
      <c r="J72" s="2084"/>
      <c r="K72" s="1068">
        <f>I72+(J72*(H72/100))</f>
        <v>0</v>
      </c>
      <c r="L72" s="2084"/>
      <c r="M72" s="2084"/>
      <c r="N72" s="1068">
        <f>L72+(M72*(H72/100))</f>
        <v>0</v>
      </c>
      <c r="O72" s="2084"/>
      <c r="P72" s="1069">
        <f>(K72+O72)*(G72/100)</f>
        <v>0</v>
      </c>
      <c r="Q72" s="1972"/>
    </row>
    <row r="73" spans="4:17" ht="15" customHeight="1" x14ac:dyDescent="0.35">
      <c r="D73" s="1996"/>
      <c r="E73" s="1978" t="s">
        <v>1548</v>
      </c>
      <c r="F73" s="2005" t="s">
        <v>30</v>
      </c>
      <c r="G73" s="1061"/>
      <c r="H73" s="1064"/>
      <c r="I73" s="1065"/>
      <c r="J73" s="1065"/>
      <c r="K73" s="1060"/>
      <c r="L73" s="1065"/>
      <c r="M73" s="1065"/>
      <c r="N73" s="1060"/>
      <c r="O73" s="1065"/>
      <c r="P73" s="1071">
        <f>SUM(P68:P72)</f>
        <v>0</v>
      </c>
      <c r="Q73" s="1972"/>
    </row>
    <row r="74" spans="4:17" ht="15" customHeight="1" x14ac:dyDescent="0.35">
      <c r="D74" s="1996"/>
      <c r="E74" s="1976"/>
      <c r="F74" s="2006"/>
      <c r="G74" s="398"/>
      <c r="H74" s="398"/>
      <c r="I74" s="398"/>
      <c r="J74" s="398"/>
      <c r="K74" s="398"/>
      <c r="L74" s="398"/>
      <c r="M74" s="398"/>
      <c r="N74" s="398"/>
      <c r="O74" s="398"/>
      <c r="P74" s="1061"/>
      <c r="Q74" s="1972"/>
    </row>
    <row r="75" spans="4:17" ht="15" customHeight="1" x14ac:dyDescent="0.35">
      <c r="D75" s="1996"/>
      <c r="E75" s="1976" t="s">
        <v>32</v>
      </c>
      <c r="F75" s="1057" t="s">
        <v>1953</v>
      </c>
      <c r="G75" s="1999"/>
      <c r="H75" s="2000"/>
      <c r="I75" s="2000"/>
      <c r="J75" s="2000"/>
      <c r="K75" s="2000"/>
      <c r="L75" s="2000"/>
      <c r="M75" s="2000"/>
      <c r="N75" s="2000"/>
      <c r="O75" s="2000"/>
      <c r="P75" s="2000"/>
      <c r="Q75" s="1972"/>
    </row>
    <row r="76" spans="4:17" ht="15" customHeight="1" x14ac:dyDescent="0.35">
      <c r="D76" s="1996"/>
      <c r="E76" s="1978" t="s">
        <v>1549</v>
      </c>
      <c r="F76" s="2001" t="s">
        <v>2043</v>
      </c>
      <c r="G76" s="394">
        <v>100</v>
      </c>
      <c r="H76" s="2084">
        <v>10</v>
      </c>
      <c r="I76" s="2084"/>
      <c r="J76" s="2084"/>
      <c r="K76" s="1068">
        <f>I76+(J76*(H76/100))</f>
        <v>0</v>
      </c>
      <c r="L76" s="2084"/>
      <c r="M76" s="2084"/>
      <c r="N76" s="1068">
        <f>L76+(M76*(H76/100))</f>
        <v>0</v>
      </c>
      <c r="O76" s="2084"/>
      <c r="P76" s="1069">
        <f>(K76+O76)*(G76/100)</f>
        <v>0</v>
      </c>
      <c r="Q76" s="1972"/>
    </row>
    <row r="77" spans="4:17" ht="15" customHeight="1" x14ac:dyDescent="0.35">
      <c r="D77" s="1996"/>
      <c r="E77" s="1978" t="s">
        <v>1550</v>
      </c>
      <c r="F77" s="2002" t="s">
        <v>2044</v>
      </c>
      <c r="G77" s="394">
        <v>100</v>
      </c>
      <c r="H77" s="2084">
        <v>12</v>
      </c>
      <c r="I77" s="2084"/>
      <c r="J77" s="2084"/>
      <c r="K77" s="1068">
        <f>I77+(J77*(H77/100))</f>
        <v>0</v>
      </c>
      <c r="L77" s="2084"/>
      <c r="M77" s="2084"/>
      <c r="N77" s="1068">
        <f>L77+(M77*(H77/100))</f>
        <v>0</v>
      </c>
      <c r="O77" s="2084"/>
      <c r="P77" s="1069">
        <f>(K77+O77)*(G77/100)</f>
        <v>0</v>
      </c>
      <c r="Q77" s="1972"/>
    </row>
    <row r="78" spans="4:17" ht="15" customHeight="1" x14ac:dyDescent="0.35">
      <c r="D78" s="1996"/>
      <c r="E78" s="1978" t="s">
        <v>1551</v>
      </c>
      <c r="F78" s="2002" t="s">
        <v>2047</v>
      </c>
      <c r="G78" s="394">
        <v>100</v>
      </c>
      <c r="H78" s="2084">
        <v>15</v>
      </c>
      <c r="I78" s="2084"/>
      <c r="J78" s="2084"/>
      <c r="K78" s="1068">
        <f>I78+(J78*(H78/100))</f>
        <v>0</v>
      </c>
      <c r="L78" s="2084"/>
      <c r="M78" s="2084"/>
      <c r="N78" s="1068">
        <f>L78+(M78*(H78/100))</f>
        <v>0</v>
      </c>
      <c r="O78" s="2084"/>
      <c r="P78" s="1069">
        <f>(K78+O78)*(G78/100)</f>
        <v>0</v>
      </c>
      <c r="Q78" s="1972"/>
    </row>
    <row r="79" spans="4:17" ht="15" customHeight="1" x14ac:dyDescent="0.35">
      <c r="D79" s="1996"/>
      <c r="E79" s="1978" t="s">
        <v>1552</v>
      </c>
      <c r="F79" s="2002" t="s">
        <v>2046</v>
      </c>
      <c r="G79" s="394">
        <v>100</v>
      </c>
      <c r="H79" s="2084"/>
      <c r="I79" s="2084"/>
      <c r="J79" s="2084"/>
      <c r="K79" s="1068">
        <f>I79+(J79*(H79/100))</f>
        <v>0</v>
      </c>
      <c r="L79" s="2084"/>
      <c r="M79" s="2084"/>
      <c r="N79" s="1068">
        <f>L79+(M79*(H79/100))</f>
        <v>0</v>
      </c>
      <c r="O79" s="2084"/>
      <c r="P79" s="1069">
        <f>(K79+O79)*(G79/100)</f>
        <v>0</v>
      </c>
      <c r="Q79" s="1972"/>
    </row>
    <row r="80" spans="4:17" ht="15" customHeight="1" x14ac:dyDescent="0.35">
      <c r="D80" s="1996"/>
      <c r="E80" s="1978" t="s">
        <v>1553</v>
      </c>
      <c r="F80" s="2002" t="s">
        <v>2045</v>
      </c>
      <c r="G80" s="394">
        <v>100</v>
      </c>
      <c r="H80" s="2084"/>
      <c r="I80" s="2084"/>
      <c r="J80" s="2084"/>
      <c r="K80" s="1068">
        <f>I80+(J80*(H80/100))</f>
        <v>0</v>
      </c>
      <c r="L80" s="2084"/>
      <c r="M80" s="2084"/>
      <c r="N80" s="1068">
        <f>L80+(M80*(H80/100))</f>
        <v>0</v>
      </c>
      <c r="O80" s="2084"/>
      <c r="P80" s="1069">
        <f>(K80+O80)*(G80/100)</f>
        <v>0</v>
      </c>
      <c r="Q80" s="1972"/>
    </row>
    <row r="81" spans="4:17" ht="15" customHeight="1" x14ac:dyDescent="0.35">
      <c r="D81" s="1996"/>
      <c r="E81" s="1978" t="s">
        <v>1554</v>
      </c>
      <c r="F81" s="2005" t="s">
        <v>30</v>
      </c>
      <c r="G81" s="1061"/>
      <c r="H81" s="1064"/>
      <c r="I81" s="1065"/>
      <c r="J81" s="1065"/>
      <c r="K81" s="1060"/>
      <c r="L81" s="1065"/>
      <c r="M81" s="1065"/>
      <c r="N81" s="1060"/>
      <c r="O81" s="1065"/>
      <c r="P81" s="1071">
        <f>SUM(P76:P80)</f>
        <v>0</v>
      </c>
      <c r="Q81" s="1972"/>
    </row>
    <row r="82" spans="4:17" ht="15" customHeight="1" x14ac:dyDescent="0.35">
      <c r="D82" s="1996"/>
      <c r="E82" s="1976"/>
      <c r="F82" s="2006"/>
      <c r="G82" s="398"/>
      <c r="H82" s="398"/>
      <c r="I82" s="398"/>
      <c r="J82" s="398"/>
      <c r="K82" s="398"/>
      <c r="L82" s="398"/>
      <c r="M82" s="398"/>
      <c r="N82" s="398"/>
      <c r="O82" s="398"/>
      <c r="P82" s="1061"/>
      <c r="Q82" s="1972"/>
    </row>
    <row r="83" spans="4:17" ht="15" customHeight="1" x14ac:dyDescent="0.35">
      <c r="D83" s="1996"/>
      <c r="E83" s="1976" t="s">
        <v>33</v>
      </c>
      <c r="F83" s="1057" t="s">
        <v>2254</v>
      </c>
      <c r="G83" s="1999"/>
      <c r="H83" s="2000"/>
      <c r="I83" s="2000"/>
      <c r="J83" s="2000"/>
      <c r="K83" s="2000"/>
      <c r="L83" s="2000"/>
      <c r="M83" s="2000"/>
      <c r="N83" s="2000"/>
      <c r="O83" s="2000"/>
      <c r="P83" s="2000"/>
      <c r="Q83" s="1972"/>
    </row>
    <row r="84" spans="4:17" ht="15" customHeight="1" x14ac:dyDescent="0.35">
      <c r="D84" s="1996"/>
      <c r="E84" s="1978" t="s">
        <v>1555</v>
      </c>
      <c r="F84" s="2001" t="s">
        <v>2043</v>
      </c>
      <c r="G84" s="394">
        <v>100</v>
      </c>
      <c r="H84" s="2084">
        <v>10</v>
      </c>
      <c r="I84" s="2084"/>
      <c r="J84" s="2084"/>
      <c r="K84" s="1068">
        <f>I84+(J84*(H84/100))</f>
        <v>0</v>
      </c>
      <c r="L84" s="2084"/>
      <c r="M84" s="2084"/>
      <c r="N84" s="1068">
        <f>L84+(M84*(H84/100))</f>
        <v>0</v>
      </c>
      <c r="O84" s="2084"/>
      <c r="P84" s="1069">
        <f>(K84+O84)*(G84/100)</f>
        <v>0</v>
      </c>
      <c r="Q84" s="1972"/>
    </row>
    <row r="85" spans="4:17" ht="15" customHeight="1" x14ac:dyDescent="0.35">
      <c r="D85" s="1996"/>
      <c r="E85" s="1978" t="s">
        <v>1556</v>
      </c>
      <c r="F85" s="2002" t="s">
        <v>2044</v>
      </c>
      <c r="G85" s="394">
        <v>100</v>
      </c>
      <c r="H85" s="2084">
        <v>12</v>
      </c>
      <c r="I85" s="2084"/>
      <c r="J85" s="2084"/>
      <c r="K85" s="1068">
        <f>I85+(J85*(H85/100))</f>
        <v>0</v>
      </c>
      <c r="L85" s="2084"/>
      <c r="M85" s="2084"/>
      <c r="N85" s="1068">
        <f>L85+(M85*(H85/100))</f>
        <v>0</v>
      </c>
      <c r="O85" s="2084"/>
      <c r="P85" s="1069">
        <f>(K85+O85)*(G85/100)</f>
        <v>0</v>
      </c>
      <c r="Q85" s="1972"/>
    </row>
    <row r="86" spans="4:17" ht="15" customHeight="1" x14ac:dyDescent="0.35">
      <c r="D86" s="1996"/>
      <c r="E86" s="1978" t="s">
        <v>1557</v>
      </c>
      <c r="F86" s="2002" t="s">
        <v>2047</v>
      </c>
      <c r="G86" s="394">
        <v>100</v>
      </c>
      <c r="H86" s="2084">
        <v>15</v>
      </c>
      <c r="I86" s="2084"/>
      <c r="J86" s="2084"/>
      <c r="K86" s="1068">
        <f>I86+(J86*(H86/100))</f>
        <v>0</v>
      </c>
      <c r="L86" s="2084"/>
      <c r="M86" s="2084"/>
      <c r="N86" s="1068">
        <f>L86+(M86*(H86/100))</f>
        <v>0</v>
      </c>
      <c r="O86" s="2084"/>
      <c r="P86" s="1069">
        <f>(K86+O86)*(G86/100)</f>
        <v>0</v>
      </c>
      <c r="Q86" s="1972"/>
    </row>
    <row r="87" spans="4:17" ht="15" customHeight="1" x14ac:dyDescent="0.35">
      <c r="D87" s="1996"/>
      <c r="E87" s="1978" t="s">
        <v>1558</v>
      </c>
      <c r="F87" s="2002" t="s">
        <v>2046</v>
      </c>
      <c r="G87" s="394">
        <v>100</v>
      </c>
      <c r="H87" s="2084"/>
      <c r="I87" s="2084"/>
      <c r="J87" s="2084"/>
      <c r="K87" s="1068">
        <f>I87+(J87*(H87/100))</f>
        <v>0</v>
      </c>
      <c r="L87" s="2084"/>
      <c r="M87" s="2084"/>
      <c r="N87" s="1068">
        <f>L87+(M87*(H87/100))</f>
        <v>0</v>
      </c>
      <c r="O87" s="2084"/>
      <c r="P87" s="1069">
        <f>(K87+O87)*(G87/100)</f>
        <v>0</v>
      </c>
      <c r="Q87" s="1972"/>
    </row>
    <row r="88" spans="4:17" ht="15" customHeight="1" x14ac:dyDescent="0.35">
      <c r="D88" s="1996"/>
      <c r="E88" s="1978" t="s">
        <v>1559</v>
      </c>
      <c r="F88" s="2002" t="s">
        <v>2045</v>
      </c>
      <c r="G88" s="394">
        <v>100</v>
      </c>
      <c r="H88" s="2084"/>
      <c r="I88" s="2084"/>
      <c r="J88" s="2084"/>
      <c r="K88" s="1068">
        <f>I88+(J88*(H88/100))</f>
        <v>0</v>
      </c>
      <c r="L88" s="2084"/>
      <c r="M88" s="2084"/>
      <c r="N88" s="1068">
        <f>L88+(M88*(H88/100))</f>
        <v>0</v>
      </c>
      <c r="O88" s="2084"/>
      <c r="P88" s="1069">
        <f>(K88+O88)*(G88/100)</f>
        <v>0</v>
      </c>
      <c r="Q88" s="1972"/>
    </row>
    <row r="89" spans="4:17" ht="15" customHeight="1" x14ac:dyDescent="0.35">
      <c r="D89" s="1996"/>
      <c r="E89" s="1978" t="s">
        <v>1560</v>
      </c>
      <c r="F89" s="2008" t="s">
        <v>30</v>
      </c>
      <c r="G89" s="1560"/>
      <c r="H89" s="1561"/>
      <c r="I89" s="1562"/>
      <c r="J89" s="1562"/>
      <c r="K89" s="1563"/>
      <c r="L89" s="1562"/>
      <c r="M89" s="1562"/>
      <c r="N89" s="1563"/>
      <c r="O89" s="1562"/>
      <c r="P89" s="1564">
        <f>SUM(P84:P88)</f>
        <v>0</v>
      </c>
      <c r="Q89" s="1972"/>
    </row>
    <row r="90" spans="4:17" ht="15" customHeight="1" x14ac:dyDescent="0.35">
      <c r="D90" s="1996"/>
      <c r="E90" s="1565"/>
      <c r="F90" s="1566"/>
      <c r="G90" s="1567"/>
      <c r="H90" s="1566"/>
      <c r="I90" s="1566"/>
      <c r="J90" s="1566"/>
      <c r="K90" s="1566"/>
      <c r="L90" s="1566"/>
      <c r="M90" s="1566"/>
      <c r="N90" s="1566"/>
      <c r="O90" s="1566"/>
      <c r="P90" s="1568"/>
      <c r="Q90" s="1972"/>
    </row>
    <row r="91" spans="4:17" ht="15" customHeight="1" x14ac:dyDescent="0.35">
      <c r="D91" s="1996"/>
      <c r="E91" s="2601" t="s">
        <v>1561</v>
      </c>
      <c r="F91" s="2602"/>
      <c r="G91" s="2602"/>
      <c r="H91" s="2602"/>
      <c r="I91" s="2602"/>
      <c r="J91" s="2602"/>
      <c r="K91" s="2602"/>
      <c r="L91" s="2602"/>
      <c r="M91" s="2602"/>
      <c r="N91" s="2602"/>
      <c r="O91" s="2603"/>
      <c r="P91" s="1569">
        <f>SUM(P49,P57,P65,P73,P81,P89)</f>
        <v>0</v>
      </c>
      <c r="Q91" s="1972"/>
    </row>
    <row r="92" spans="4:17" ht="15" customHeight="1" x14ac:dyDescent="0.35">
      <c r="D92" s="1996"/>
      <c r="E92" s="2009"/>
      <c r="F92" s="1566"/>
      <c r="G92" s="1567"/>
      <c r="H92" s="1566"/>
      <c r="I92" s="1566"/>
      <c r="J92" s="1566"/>
      <c r="K92" s="1566"/>
      <c r="L92" s="1566"/>
      <c r="M92" s="1566"/>
      <c r="N92" s="1566"/>
      <c r="O92" s="1574"/>
      <c r="P92" s="1568"/>
      <c r="Q92" s="1972"/>
    </row>
    <row r="93" spans="4:17" ht="15" customHeight="1" x14ac:dyDescent="0.35">
      <c r="D93" s="1996"/>
      <c r="E93" s="2588" t="s">
        <v>1954</v>
      </c>
      <c r="F93" s="2571"/>
      <c r="G93" s="2571"/>
      <c r="H93" s="2571"/>
      <c r="I93" s="2571"/>
      <c r="J93" s="2571"/>
      <c r="K93" s="2010"/>
      <c r="L93" s="2010"/>
      <c r="M93" s="2010"/>
      <c r="N93" s="2011"/>
      <c r="O93" s="1572">
        <f>P91*0.08</f>
        <v>0</v>
      </c>
      <c r="P93" s="2011"/>
      <c r="Q93" s="1972"/>
    </row>
    <row r="94" spans="4:17" ht="15" customHeight="1" thickBot="1" x14ac:dyDescent="0.4">
      <c r="D94" s="2012"/>
      <c r="E94" s="2013"/>
      <c r="F94" s="2013"/>
      <c r="G94" s="2013"/>
      <c r="H94" s="2013"/>
      <c r="I94" s="2013"/>
      <c r="J94" s="2013"/>
      <c r="K94" s="2013"/>
      <c r="L94" s="2013"/>
      <c r="M94" s="2013"/>
      <c r="N94" s="2013"/>
      <c r="O94" s="2013"/>
      <c r="P94" s="2013"/>
      <c r="Q94" s="2014"/>
    </row>
  </sheetData>
  <sheetProtection algorithmName="SHA-512" hashValue="0wrXdaBGUkF6agfiSkYXYY1zLWGmGX4lMNr5pb8V2AxqgZKYwi4WLtWyR1X2gU1/tc9UYJJug/pCBinT/Nf/Yg==" saltValue="kYgBcmVVzuK2PVNPgHi+hg==" spinCount="100000" sheet="1" objects="1" scenarios="1"/>
  <mergeCells count="7">
    <mergeCell ref="E93:J93"/>
    <mergeCell ref="E39:P39"/>
    <mergeCell ref="E40:F41"/>
    <mergeCell ref="I40:K40"/>
    <mergeCell ref="L40:O40"/>
    <mergeCell ref="P40:P41"/>
    <mergeCell ref="E91:O91"/>
  </mergeCells>
  <pageMargins left="0.7" right="0.7" top="0.75" bottom="0.75" header="0.3" footer="0.3"/>
  <pageSetup orientation="portrait" r:id="rId1"/>
  <headerFooter>
    <oddFooter>&amp;C&amp;1#&amp;"Calibri"&amp;10&amp;K000000I n t e r n a l</oddFooter>
  </headerFooter>
  <ignoredErrors>
    <ignoredError sqref="K43:K45" unlockedFormula="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49"/>
  <sheetViews>
    <sheetView showGridLines="0" workbookViewId="0">
      <selection activeCell="F12" sqref="F12"/>
    </sheetView>
  </sheetViews>
  <sheetFormatPr defaultColWidth="8.81640625" defaultRowHeight="14.5" x14ac:dyDescent="0.35"/>
  <cols>
    <col min="1" max="1" width="15.81640625" style="1624" customWidth="1" collapsed="1"/>
    <col min="2" max="2" width="35.81640625" style="1624" customWidth="1" collapsed="1"/>
    <col min="3" max="4" width="10.81640625" style="1624" customWidth="1" collapsed="1"/>
    <col min="5" max="5" width="8.81640625" style="1624" collapsed="1"/>
    <col min="6" max="6" width="15.81640625" style="1624" customWidth="1" collapsed="1"/>
    <col min="7" max="7" width="12.81640625" style="1661" bestFit="1" customWidth="1" collapsed="1"/>
    <col min="8" max="16384" width="8.81640625" style="1624" collapsed="1"/>
  </cols>
  <sheetData>
    <row r="1" spans="1:6" s="1624" customFormat="1" x14ac:dyDescent="0.35">
      <c r="A1" s="2618" t="s">
        <v>2071</v>
      </c>
      <c r="B1" s="2619"/>
      <c r="C1" s="2619"/>
      <c r="D1" s="2619"/>
      <c r="E1" s="2619"/>
      <c r="F1" s="2620"/>
    </row>
    <row r="2" spans="1:6" s="1624" customFormat="1" x14ac:dyDescent="0.35">
      <c r="A2" s="2621"/>
      <c r="B2" s="2622"/>
      <c r="C2" s="2622"/>
      <c r="D2" s="2622"/>
      <c r="E2" s="2622"/>
      <c r="F2" s="2623"/>
    </row>
    <row r="3" spans="1:6" s="1624" customFormat="1" x14ac:dyDescent="0.35">
      <c r="A3" s="2613" t="s">
        <v>2274</v>
      </c>
      <c r="B3" s="2614"/>
      <c r="C3" s="2624"/>
      <c r="D3" s="2624"/>
      <c r="E3" s="2624"/>
      <c r="F3" s="2625"/>
    </row>
    <row r="4" spans="1:6" s="1624" customFormat="1" x14ac:dyDescent="0.35">
      <c r="A4" s="1625"/>
      <c r="B4" s="1626" t="s">
        <v>2275</v>
      </c>
      <c r="C4" s="2627" t="s">
        <v>2513</v>
      </c>
      <c r="D4" s="2628"/>
      <c r="E4" s="2628"/>
      <c r="F4" s="2629"/>
    </row>
    <row r="5" spans="1:6" s="1624" customFormat="1" x14ac:dyDescent="0.35">
      <c r="A5" s="1627" t="s">
        <v>2276</v>
      </c>
      <c r="B5" s="1628">
        <v>44926</v>
      </c>
      <c r="C5" s="2630"/>
      <c r="D5" s="2631"/>
      <c r="E5" s="2631"/>
      <c r="F5" s="2632"/>
    </row>
    <row r="6" spans="1:6" s="1624" customFormat="1" x14ac:dyDescent="0.35">
      <c r="A6" s="1627" t="s">
        <v>2277</v>
      </c>
      <c r="B6" s="1630">
        <v>44561</v>
      </c>
      <c r="C6" s="2630"/>
      <c r="D6" s="2631"/>
      <c r="E6" s="2631"/>
      <c r="F6" s="2632"/>
    </row>
    <row r="7" spans="1:6" s="1624" customFormat="1" x14ac:dyDescent="0.35">
      <c r="A7" s="1629" t="s">
        <v>2278</v>
      </c>
      <c r="B7" s="1630">
        <v>44196</v>
      </c>
      <c r="C7" s="2633"/>
      <c r="D7" s="2634"/>
      <c r="E7" s="2634"/>
      <c r="F7" s="2635"/>
    </row>
    <row r="8" spans="1:6" s="1624" customFormat="1" x14ac:dyDescent="0.35">
      <c r="A8" s="1631"/>
      <c r="B8" s="1632"/>
      <c r="C8" s="1633"/>
      <c r="D8" s="1633"/>
      <c r="E8" s="1633"/>
      <c r="F8" s="1634"/>
    </row>
    <row r="9" spans="1:6" s="1624" customFormat="1" x14ac:dyDescent="0.35">
      <c r="A9" s="2613" t="s">
        <v>2279</v>
      </c>
      <c r="B9" s="2614"/>
      <c r="C9" s="2614"/>
      <c r="D9" s="2614"/>
      <c r="E9" s="2614"/>
      <c r="F9" s="2615"/>
    </row>
    <row r="10" spans="1:6" s="1624" customFormat="1" ht="24" customHeight="1" x14ac:dyDescent="0.35">
      <c r="A10" s="1635" t="s">
        <v>2280</v>
      </c>
      <c r="B10" s="1636" t="s">
        <v>2495</v>
      </c>
      <c r="C10" s="2626" t="s">
        <v>2281</v>
      </c>
      <c r="D10" s="2626"/>
      <c r="E10" s="1636" t="s">
        <v>2282</v>
      </c>
      <c r="F10" s="1637" t="s">
        <v>10</v>
      </c>
    </row>
    <row r="11" spans="1:6" s="1624" customFormat="1" x14ac:dyDescent="0.35">
      <c r="A11" s="1638">
        <f>+B5</f>
        <v>44926</v>
      </c>
      <c r="B11" s="1728">
        <v>24695</v>
      </c>
      <c r="C11" s="2617">
        <f>IF(B11&lt;=0,0,B11)</f>
        <v>24695</v>
      </c>
      <c r="D11" s="2617"/>
      <c r="E11" s="1639">
        <v>15</v>
      </c>
      <c r="F11" s="1727">
        <f>C11*E11/100</f>
        <v>3704.25</v>
      </c>
    </row>
    <row r="12" spans="1:6" s="1624" customFormat="1" x14ac:dyDescent="0.35">
      <c r="A12" s="1638">
        <f>+B6</f>
        <v>44561</v>
      </c>
      <c r="B12" s="1728">
        <v>22950</v>
      </c>
      <c r="C12" s="2617">
        <f>IF(B12&lt;=0,0,B12)</f>
        <v>22950</v>
      </c>
      <c r="D12" s="2617"/>
      <c r="E12" s="1639">
        <v>15</v>
      </c>
      <c r="F12" s="1727">
        <f>C12*E12/100</f>
        <v>3442.5</v>
      </c>
    </row>
    <row r="13" spans="1:6" s="1624" customFormat="1" x14ac:dyDescent="0.35">
      <c r="A13" s="1638">
        <f>+B7</f>
        <v>44196</v>
      </c>
      <c r="B13" s="1728">
        <v>23639</v>
      </c>
      <c r="C13" s="2607">
        <f>IF(B13&lt;=0,0,B13)</f>
        <v>23639</v>
      </c>
      <c r="D13" s="2607"/>
      <c r="E13" s="1639">
        <v>15</v>
      </c>
      <c r="F13" s="1727">
        <f>C13*E13/100</f>
        <v>3545.85</v>
      </c>
    </row>
    <row r="14" spans="1:6" s="1624" customFormat="1" x14ac:dyDescent="0.35">
      <c r="A14" s="1640" t="s">
        <v>2283</v>
      </c>
      <c r="B14" s="64"/>
      <c r="C14" s="64"/>
      <c r="D14" s="1641"/>
      <c r="E14" s="66"/>
      <c r="F14" s="1727">
        <f>COUNTIF(F11:F13,"&gt;0")</f>
        <v>3</v>
      </c>
    </row>
    <row r="15" spans="1:6" s="1624" customFormat="1" x14ac:dyDescent="0.35">
      <c r="A15" s="2608" t="s">
        <v>2284</v>
      </c>
      <c r="B15" s="2609"/>
      <c r="C15" s="2610"/>
      <c r="D15" s="2610"/>
      <c r="E15" s="2609"/>
      <c r="F15" s="1724">
        <f>ROUND(IF(F14=0,0,SUM(F11:F13)/F14),0)</f>
        <v>3564</v>
      </c>
    </row>
    <row r="16" spans="1:6" s="1624" customFormat="1" x14ac:dyDescent="0.35">
      <c r="A16" s="2611" t="s">
        <v>2285</v>
      </c>
      <c r="B16" s="2612"/>
      <c r="C16" s="2612"/>
      <c r="D16" s="2612"/>
      <c r="E16" s="2612"/>
      <c r="F16" s="1725">
        <f>F15*12.5</f>
        <v>44550</v>
      </c>
    </row>
    <row r="17" spans="1:6" s="1624" customFormat="1" x14ac:dyDescent="0.35">
      <c r="A17" s="1642"/>
      <c r="B17" s="1632"/>
      <c r="C17" s="1632"/>
      <c r="D17" s="1632"/>
      <c r="E17" s="1632"/>
      <c r="F17" s="1643"/>
    </row>
    <row r="18" spans="1:6" s="1624" customFormat="1" x14ac:dyDescent="0.35">
      <c r="A18" s="2613" t="s">
        <v>2286</v>
      </c>
      <c r="B18" s="2614"/>
      <c r="C18" s="2614"/>
      <c r="D18" s="2614"/>
      <c r="E18" s="2614"/>
      <c r="F18" s="2615"/>
    </row>
    <row r="19" spans="1:6" s="1624" customFormat="1" ht="26.25" customHeight="1" x14ac:dyDescent="0.35">
      <c r="A19" s="1644" t="s">
        <v>2280</v>
      </c>
      <c r="B19" s="1636" t="s">
        <v>2287</v>
      </c>
      <c r="C19" s="2616" t="s">
        <v>2496</v>
      </c>
      <c r="D19" s="2616"/>
      <c r="E19" s="1645" t="s">
        <v>2288</v>
      </c>
      <c r="F19" s="1637" t="s">
        <v>10</v>
      </c>
    </row>
    <row r="20" spans="1:6" s="1624" customFormat="1" x14ac:dyDescent="0.35">
      <c r="A20" s="1638">
        <f>+B5</f>
        <v>44926</v>
      </c>
      <c r="B20" s="1646" t="s">
        <v>2289</v>
      </c>
      <c r="C20" s="2604"/>
      <c r="D20" s="2604"/>
      <c r="E20" s="1647">
        <v>18</v>
      </c>
      <c r="F20" s="1648">
        <f>MAX((C20*E20),0)/100</f>
        <v>0</v>
      </c>
    </row>
    <row r="21" spans="1:6" s="1624" customFormat="1" x14ac:dyDescent="0.35">
      <c r="A21" s="1649"/>
      <c r="B21" s="1646" t="s">
        <v>2290</v>
      </c>
      <c r="C21" s="2604"/>
      <c r="D21" s="2604"/>
      <c r="E21" s="1647">
        <v>18</v>
      </c>
      <c r="F21" s="1648">
        <f t="shared" ref="F21:F27" si="0">MAX((C21*E21),0)/100</f>
        <v>0</v>
      </c>
    </row>
    <row r="22" spans="1:6" s="1624" customFormat="1" x14ac:dyDescent="0.35">
      <c r="A22" s="1649"/>
      <c r="B22" s="1646" t="s">
        <v>2291</v>
      </c>
      <c r="C22" s="2604"/>
      <c r="D22" s="2604"/>
      <c r="E22" s="1647">
        <v>12</v>
      </c>
      <c r="F22" s="1648">
        <f t="shared" si="0"/>
        <v>0</v>
      </c>
    </row>
    <row r="23" spans="1:6" s="1624" customFormat="1" x14ac:dyDescent="0.35">
      <c r="A23" s="1649"/>
      <c r="B23" s="1646" t="s">
        <v>2292</v>
      </c>
      <c r="C23" s="2604"/>
      <c r="D23" s="2604"/>
      <c r="E23" s="1647">
        <v>15</v>
      </c>
      <c r="F23" s="1648">
        <f t="shared" si="0"/>
        <v>0</v>
      </c>
    </row>
    <row r="24" spans="1:6" s="1624" customFormat="1" x14ac:dyDescent="0.35">
      <c r="A24" s="1649"/>
      <c r="B24" s="1646" t="s">
        <v>2293</v>
      </c>
      <c r="C24" s="2604"/>
      <c r="D24" s="2604"/>
      <c r="E24" s="1647">
        <v>18</v>
      </c>
      <c r="F24" s="1648">
        <f t="shared" si="0"/>
        <v>0</v>
      </c>
    </row>
    <row r="25" spans="1:6" s="1624" customFormat="1" x14ac:dyDescent="0.35">
      <c r="A25" s="1649"/>
      <c r="B25" s="1646" t="s">
        <v>2294</v>
      </c>
      <c r="C25" s="2604"/>
      <c r="D25" s="2604"/>
      <c r="E25" s="1647">
        <v>15</v>
      </c>
      <c r="F25" s="1648">
        <f t="shared" si="0"/>
        <v>0</v>
      </c>
    </row>
    <row r="26" spans="1:6" s="1624" customFormat="1" x14ac:dyDescent="0.35">
      <c r="A26" s="1649"/>
      <c r="B26" s="1646" t="s">
        <v>2295</v>
      </c>
      <c r="C26" s="2604"/>
      <c r="D26" s="2604"/>
      <c r="E26" s="1647">
        <v>12</v>
      </c>
      <c r="F26" s="1648">
        <f t="shared" si="0"/>
        <v>0</v>
      </c>
    </row>
    <row r="27" spans="1:6" s="1624" customFormat="1" x14ac:dyDescent="0.35">
      <c r="A27" s="1649"/>
      <c r="B27" s="1646" t="s">
        <v>2296</v>
      </c>
      <c r="C27" s="2604"/>
      <c r="D27" s="2604"/>
      <c r="E27" s="1647">
        <v>12</v>
      </c>
      <c r="F27" s="1648">
        <f t="shared" si="0"/>
        <v>0</v>
      </c>
    </row>
    <row r="28" spans="1:6" s="1624" customFormat="1" x14ac:dyDescent="0.35">
      <c r="A28" s="1649"/>
      <c r="B28" s="1650" t="s">
        <v>2297</v>
      </c>
      <c r="C28" s="2606">
        <f>SUM(C20:C27)</f>
        <v>0</v>
      </c>
      <c r="D28" s="2606"/>
      <c r="E28" s="1651"/>
      <c r="F28" s="1726">
        <f>SUM(F20:F27)</f>
        <v>0</v>
      </c>
    </row>
    <row r="29" spans="1:6" s="1624" customFormat="1" x14ac:dyDescent="0.35">
      <c r="A29" s="1638">
        <f>B6</f>
        <v>44561</v>
      </c>
      <c r="B29" s="1652" t="s">
        <v>2289</v>
      </c>
      <c r="C29" s="2604"/>
      <c r="D29" s="2604"/>
      <c r="E29" s="1647">
        <v>18</v>
      </c>
      <c r="F29" s="1648">
        <f>MAX((C29*E29), 0)/100</f>
        <v>0</v>
      </c>
    </row>
    <row r="30" spans="1:6" s="1624" customFormat="1" x14ac:dyDescent="0.35">
      <c r="A30" s="1649"/>
      <c r="B30" s="1652" t="s">
        <v>2290</v>
      </c>
      <c r="C30" s="2604"/>
      <c r="D30" s="2604"/>
      <c r="E30" s="1647">
        <v>18</v>
      </c>
      <c r="F30" s="1648">
        <f t="shared" ref="F30:F36" si="1">MAX((C30*E30), 0)/100</f>
        <v>0</v>
      </c>
    </row>
    <row r="31" spans="1:6" s="1624" customFormat="1" x14ac:dyDescent="0.35">
      <c r="A31" s="1649"/>
      <c r="B31" s="1652" t="s">
        <v>2291</v>
      </c>
      <c r="C31" s="2604"/>
      <c r="D31" s="2604"/>
      <c r="E31" s="1647">
        <v>12</v>
      </c>
      <c r="F31" s="1648">
        <f t="shared" si="1"/>
        <v>0</v>
      </c>
    </row>
    <row r="32" spans="1:6" s="1624" customFormat="1" x14ac:dyDescent="0.35">
      <c r="A32" s="1649"/>
      <c r="B32" s="1652" t="s">
        <v>2292</v>
      </c>
      <c r="C32" s="2604"/>
      <c r="D32" s="2604"/>
      <c r="E32" s="1647">
        <v>15</v>
      </c>
      <c r="F32" s="1648">
        <f t="shared" si="1"/>
        <v>0</v>
      </c>
    </row>
    <row r="33" spans="1:6" s="1624" customFormat="1" x14ac:dyDescent="0.35">
      <c r="A33" s="1649"/>
      <c r="B33" s="1652" t="s">
        <v>2293</v>
      </c>
      <c r="C33" s="2604"/>
      <c r="D33" s="2604"/>
      <c r="E33" s="1647">
        <v>18</v>
      </c>
      <c r="F33" s="1648">
        <f t="shared" si="1"/>
        <v>0</v>
      </c>
    </row>
    <row r="34" spans="1:6" s="1624" customFormat="1" x14ac:dyDescent="0.35">
      <c r="A34" s="1649"/>
      <c r="B34" s="1652" t="s">
        <v>2294</v>
      </c>
      <c r="C34" s="2604"/>
      <c r="D34" s="2604"/>
      <c r="E34" s="1647">
        <v>15</v>
      </c>
      <c r="F34" s="1648">
        <f t="shared" si="1"/>
        <v>0</v>
      </c>
    </row>
    <row r="35" spans="1:6" s="1624" customFormat="1" x14ac:dyDescent="0.35">
      <c r="A35" s="1649"/>
      <c r="B35" s="1652" t="s">
        <v>2295</v>
      </c>
      <c r="C35" s="2604"/>
      <c r="D35" s="2604"/>
      <c r="E35" s="1647">
        <v>12</v>
      </c>
      <c r="F35" s="1648">
        <f t="shared" si="1"/>
        <v>0</v>
      </c>
    </row>
    <row r="36" spans="1:6" s="1624" customFormat="1" x14ac:dyDescent="0.35">
      <c r="A36" s="1649"/>
      <c r="B36" s="1652" t="s">
        <v>2296</v>
      </c>
      <c r="C36" s="2604"/>
      <c r="D36" s="2604"/>
      <c r="E36" s="1647">
        <v>12</v>
      </c>
      <c r="F36" s="1648">
        <f t="shared" si="1"/>
        <v>0</v>
      </c>
    </row>
    <row r="37" spans="1:6" s="1624" customFormat="1" x14ac:dyDescent="0.35">
      <c r="A37" s="1649"/>
      <c r="B37" s="1650" t="s">
        <v>2297</v>
      </c>
      <c r="C37" s="2606">
        <f>SUM(C29:C36)</f>
        <v>0</v>
      </c>
      <c r="D37" s="2606"/>
      <c r="E37" s="1651"/>
      <c r="F37" s="1726">
        <f>SUM(F29:F36)</f>
        <v>0</v>
      </c>
    </row>
    <row r="38" spans="1:6" s="1624" customFormat="1" x14ac:dyDescent="0.35">
      <c r="A38" s="1638">
        <f>B7</f>
        <v>44196</v>
      </c>
      <c r="B38" s="1652" t="s">
        <v>2289</v>
      </c>
      <c r="C38" s="2604"/>
      <c r="D38" s="2604"/>
      <c r="E38" s="1647">
        <v>18</v>
      </c>
      <c r="F38" s="1648">
        <f>MAX((C38*E38), 0)/100</f>
        <v>0</v>
      </c>
    </row>
    <row r="39" spans="1:6" s="1624" customFormat="1" x14ac:dyDescent="0.35">
      <c r="A39" s="1649"/>
      <c r="B39" s="1646" t="s">
        <v>2290</v>
      </c>
      <c r="C39" s="2604"/>
      <c r="D39" s="2604"/>
      <c r="E39" s="1647">
        <v>18</v>
      </c>
      <c r="F39" s="1648">
        <f t="shared" ref="F39:F45" si="2">MAX((C39*E39), 0)/100</f>
        <v>0</v>
      </c>
    </row>
    <row r="40" spans="1:6" s="1624" customFormat="1" x14ac:dyDescent="0.35">
      <c r="A40" s="1649"/>
      <c r="B40" s="1646" t="s">
        <v>2291</v>
      </c>
      <c r="C40" s="2604"/>
      <c r="D40" s="2604"/>
      <c r="E40" s="1647">
        <v>12</v>
      </c>
      <c r="F40" s="1648">
        <f t="shared" si="2"/>
        <v>0</v>
      </c>
    </row>
    <row r="41" spans="1:6" s="1624" customFormat="1" x14ac:dyDescent="0.35">
      <c r="A41" s="1649"/>
      <c r="B41" s="1646" t="s">
        <v>2292</v>
      </c>
      <c r="C41" s="2604"/>
      <c r="D41" s="2604"/>
      <c r="E41" s="1647">
        <v>15</v>
      </c>
      <c r="F41" s="1648">
        <f t="shared" si="2"/>
        <v>0</v>
      </c>
    </row>
    <row r="42" spans="1:6" s="1624" customFormat="1" x14ac:dyDescent="0.35">
      <c r="A42" s="1649"/>
      <c r="B42" s="1646" t="s">
        <v>2293</v>
      </c>
      <c r="C42" s="2604"/>
      <c r="D42" s="2604"/>
      <c r="E42" s="1647">
        <v>18</v>
      </c>
      <c r="F42" s="1648">
        <f t="shared" si="2"/>
        <v>0</v>
      </c>
    </row>
    <row r="43" spans="1:6" s="1624" customFormat="1" x14ac:dyDescent="0.35">
      <c r="A43" s="1649"/>
      <c r="B43" s="1646" t="s">
        <v>2294</v>
      </c>
      <c r="C43" s="2604"/>
      <c r="D43" s="2604"/>
      <c r="E43" s="1647">
        <v>15</v>
      </c>
      <c r="F43" s="1648">
        <f t="shared" si="2"/>
        <v>0</v>
      </c>
    </row>
    <row r="44" spans="1:6" s="1624" customFormat="1" x14ac:dyDescent="0.35">
      <c r="A44" s="1649"/>
      <c r="B44" s="1646" t="s">
        <v>2295</v>
      </c>
      <c r="C44" s="2604"/>
      <c r="D44" s="2604"/>
      <c r="E44" s="1647">
        <v>12</v>
      </c>
      <c r="F44" s="1648">
        <f t="shared" si="2"/>
        <v>0</v>
      </c>
    </row>
    <row r="45" spans="1:6" s="1624" customFormat="1" x14ac:dyDescent="0.35">
      <c r="A45" s="1649"/>
      <c r="B45" s="1646" t="s">
        <v>2296</v>
      </c>
      <c r="C45" s="2604"/>
      <c r="D45" s="2604"/>
      <c r="E45" s="1647">
        <v>12</v>
      </c>
      <c r="F45" s="1648">
        <f t="shared" si="2"/>
        <v>0</v>
      </c>
    </row>
    <row r="46" spans="1:6" s="1624" customFormat="1" x14ac:dyDescent="0.35">
      <c r="A46" s="1653"/>
      <c r="B46" s="1650" t="s">
        <v>2297</v>
      </c>
      <c r="C46" s="2605">
        <f>SUM(C38:C45)</f>
        <v>0</v>
      </c>
      <c r="D46" s="2605"/>
      <c r="E46" s="1654"/>
      <c r="F46" s="1726">
        <f>SUM(F38:F45)</f>
        <v>0</v>
      </c>
    </row>
    <row r="47" spans="1:6" s="1624" customFormat="1" x14ac:dyDescent="0.35">
      <c r="A47" s="1655" t="s">
        <v>2298</v>
      </c>
      <c r="B47" s="1656"/>
      <c r="C47" s="1656"/>
      <c r="D47" s="1656"/>
      <c r="E47" s="1657"/>
      <c r="F47" s="1658">
        <f>ROUND(AVERAGE(F28,F37,F46),0)</f>
        <v>0</v>
      </c>
    </row>
    <row r="48" spans="1:6" s="1624" customFormat="1" x14ac:dyDescent="0.35">
      <c r="A48" s="1655" t="s">
        <v>2285</v>
      </c>
      <c r="B48" s="1656"/>
      <c r="C48" s="1656"/>
      <c r="D48" s="1656"/>
      <c r="E48" s="1657"/>
      <c r="F48" s="1659">
        <f>F47*12.5</f>
        <v>0</v>
      </c>
    </row>
    <row r="49" spans="1:7" x14ac:dyDescent="0.35">
      <c r="A49" s="1660"/>
      <c r="B49" s="1633"/>
      <c r="C49" s="1633"/>
      <c r="D49" s="1633"/>
      <c r="E49" s="1633"/>
      <c r="F49" s="1643"/>
      <c r="G49" s="1624"/>
    </row>
  </sheetData>
  <sheetProtection algorithmName="SHA-512" hashValue="ZuUeTEqa0RdgpjQFNSfxSxcChCPcfiw2W22KJhTca+U61kEv+jUXed3nctv1Jpwa58PzbuPdq91ex/Z6insx2g==" saltValue="/FAbaE4NkbgYtdLE6IRSpw==" spinCount="100000" sheet="1" objects="1" scenarios="1"/>
  <mergeCells count="39">
    <mergeCell ref="C12:D12"/>
    <mergeCell ref="A1:F2"/>
    <mergeCell ref="A3:F3"/>
    <mergeCell ref="A9:F9"/>
    <mergeCell ref="C10:D10"/>
    <mergeCell ref="C11:D11"/>
    <mergeCell ref="C4:F7"/>
    <mergeCell ref="C26:D26"/>
    <mergeCell ref="C13:D13"/>
    <mergeCell ref="A15:E15"/>
    <mergeCell ref="A16:E16"/>
    <mergeCell ref="A18:F18"/>
    <mergeCell ref="C19:D19"/>
    <mergeCell ref="C20:D20"/>
    <mergeCell ref="C21:D21"/>
    <mergeCell ref="C22:D22"/>
    <mergeCell ref="C23:D23"/>
    <mergeCell ref="C24:D24"/>
    <mergeCell ref="C25:D25"/>
    <mergeCell ref="C38:D38"/>
    <mergeCell ref="C27:D27"/>
    <mergeCell ref="C28:D28"/>
    <mergeCell ref="C29:D29"/>
    <mergeCell ref="C30:D30"/>
    <mergeCell ref="C31:D31"/>
    <mergeCell ref="C32:D32"/>
    <mergeCell ref="C33:D33"/>
    <mergeCell ref="C34:D34"/>
    <mergeCell ref="C35:D35"/>
    <mergeCell ref="C36:D36"/>
    <mergeCell ref="C37:D37"/>
    <mergeCell ref="C45:D45"/>
    <mergeCell ref="C46:D46"/>
    <mergeCell ref="C39:D39"/>
    <mergeCell ref="C40:D40"/>
    <mergeCell ref="C41:D41"/>
    <mergeCell ref="C42:D42"/>
    <mergeCell ref="C43:D43"/>
    <mergeCell ref="C44:D44"/>
  </mergeCells>
  <pageMargins left="0.7" right="0.7" top="0.75" bottom="0.75" header="0.3" footer="0.3"/>
  <pageSetup paperSize="9" orientation="portrait" verticalDpi="0" r:id="rId1"/>
  <headerFooter>
    <oddFooter>&amp;C&amp;1#&amp;"Calibri"&amp;10&amp;K000000I n t e r n a l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P103"/>
  <sheetViews>
    <sheetView showGridLines="0" topLeftCell="A82" zoomScaleNormal="100" workbookViewId="0">
      <selection activeCell="B13" sqref="B13"/>
    </sheetView>
  </sheetViews>
  <sheetFormatPr defaultColWidth="9.08984375" defaultRowHeight="14.5" x14ac:dyDescent="0.35"/>
  <cols>
    <col min="1" max="1" width="9.08984375" style="208"/>
    <col min="2" max="2" width="13.453125" style="208" customWidth="1"/>
    <col min="3" max="3" width="35.81640625" style="208" customWidth="1"/>
    <col min="4" max="4" width="11.08984375" style="208" customWidth="1"/>
    <col min="5" max="5" width="13.81640625" style="208" customWidth="1"/>
    <col min="6" max="6" width="10.81640625" style="208" customWidth="1"/>
    <col min="7" max="7" width="10.1796875" style="208" customWidth="1"/>
    <col min="8" max="8" width="9.08984375" style="208"/>
    <col min="9" max="9" width="11.08984375" style="208" bestFit="1" customWidth="1"/>
    <col min="10" max="15" width="9.08984375" style="208"/>
    <col min="16" max="16" width="13" style="208" customWidth="1"/>
    <col min="17" max="16384" width="9.08984375" style="208"/>
  </cols>
  <sheetData>
    <row r="1" spans="2:16" x14ac:dyDescent="0.35">
      <c r="B1" s="2618" t="s">
        <v>2071</v>
      </c>
      <c r="C1" s="2619"/>
      <c r="D1" s="2619"/>
      <c r="E1" s="2619"/>
      <c r="F1" s="2619"/>
      <c r="G1" s="2620"/>
    </row>
    <row r="2" spans="2:16" x14ac:dyDescent="0.35">
      <c r="B2" s="2621"/>
      <c r="C2" s="2622"/>
      <c r="D2" s="2622"/>
      <c r="E2" s="2622"/>
      <c r="F2" s="2622"/>
      <c r="G2" s="2623"/>
    </row>
    <row r="3" spans="2:16" ht="18" x14ac:dyDescent="0.35">
      <c r="B3" s="2121"/>
      <c r="C3" s="2121"/>
      <c r="D3" s="2121"/>
      <c r="E3" s="2121"/>
      <c r="F3" s="2121"/>
      <c r="G3" s="2121"/>
    </row>
    <row r="4" spans="2:16" ht="18.5" thickBot="1" x14ac:dyDescent="0.4">
      <c r="B4" s="2121"/>
      <c r="C4" s="2121"/>
      <c r="D4" s="2121"/>
      <c r="E4" s="2121"/>
      <c r="F4" s="2121"/>
      <c r="G4" s="2121"/>
    </row>
    <row r="5" spans="2:16" ht="15" customHeight="1" x14ac:dyDescent="0.35">
      <c r="B5" s="2691" t="s">
        <v>2860</v>
      </c>
      <c r="C5" s="2692"/>
      <c r="D5" s="2692"/>
      <c r="E5" s="2692"/>
      <c r="F5" s="2692"/>
      <c r="G5" s="2693"/>
      <c r="H5" s="2122"/>
    </row>
    <row r="6" spans="2:16" x14ac:dyDescent="0.35">
      <c r="B6" s="2694"/>
      <c r="C6" s="2695"/>
      <c r="D6" s="2695"/>
      <c r="E6" s="2695"/>
      <c r="F6" s="2695"/>
      <c r="G6" s="2696"/>
      <c r="H6" s="2122"/>
    </row>
    <row r="7" spans="2:16" x14ac:dyDescent="0.35">
      <c r="B7" s="2694"/>
      <c r="C7" s="2695"/>
      <c r="D7" s="2695"/>
      <c r="E7" s="2695"/>
      <c r="F7" s="2695"/>
      <c r="G7" s="2696"/>
      <c r="H7" s="2122"/>
    </row>
    <row r="8" spans="2:16" ht="15" thickBot="1" x14ac:dyDescent="0.4">
      <c r="B8" s="2697"/>
      <c r="C8" s="2698"/>
      <c r="D8" s="2698"/>
      <c r="E8" s="2698"/>
      <c r="F8" s="2698"/>
      <c r="G8" s="2699"/>
      <c r="H8" s="2122"/>
    </row>
    <row r="10" spans="2:16" ht="15" thickBot="1" x14ac:dyDescent="0.4">
      <c r="B10" s="2636"/>
      <c r="C10" s="2636"/>
      <c r="D10" s="2636"/>
      <c r="E10" s="2636"/>
      <c r="F10" s="2636"/>
      <c r="G10" s="2636"/>
      <c r="H10" s="2636"/>
      <c r="I10" s="2636"/>
      <c r="J10" s="2636"/>
      <c r="K10" s="2636"/>
      <c r="L10" s="2636"/>
      <c r="M10" s="2636"/>
      <c r="N10" s="2636"/>
      <c r="O10" s="2636"/>
      <c r="P10" s="2636"/>
    </row>
    <row r="11" spans="2:16" x14ac:dyDescent="0.35">
      <c r="B11" s="2646" t="s">
        <v>2804</v>
      </c>
      <c r="C11" s="2647"/>
      <c r="D11" s="2647"/>
      <c r="E11" s="2648"/>
      <c r="F11" s="3"/>
      <c r="G11" s="3"/>
    </row>
    <row r="12" spans="2:16" ht="30" customHeight="1" x14ac:dyDescent="0.35">
      <c r="B12" s="1644" t="s">
        <v>2675</v>
      </c>
      <c r="C12" s="1636" t="s">
        <v>2287</v>
      </c>
      <c r="D12" s="2644" t="s">
        <v>2496</v>
      </c>
      <c r="E12" s="2645"/>
      <c r="F12" s="2123"/>
      <c r="G12" s="2124"/>
    </row>
    <row r="13" spans="2:16" ht="14.25" customHeight="1" x14ac:dyDescent="0.35">
      <c r="B13" s="2125"/>
      <c r="C13" s="1646" t="s">
        <v>2289</v>
      </c>
      <c r="D13" s="2642"/>
      <c r="E13" s="2643"/>
      <c r="F13" s="2126"/>
      <c r="G13" s="2127"/>
    </row>
    <row r="14" spans="2:16" x14ac:dyDescent="0.35">
      <c r="B14" s="2128"/>
      <c r="C14" s="1646" t="s">
        <v>2290</v>
      </c>
      <c r="D14" s="2642"/>
      <c r="E14" s="2643"/>
      <c r="F14" s="2126"/>
      <c r="G14" s="2127"/>
    </row>
    <row r="15" spans="2:16" x14ac:dyDescent="0.35">
      <c r="B15" s="2128"/>
      <c r="C15" s="1646" t="s">
        <v>2291</v>
      </c>
      <c r="D15" s="2642"/>
      <c r="E15" s="2643"/>
      <c r="F15" s="2126"/>
      <c r="G15" s="2127"/>
    </row>
    <row r="16" spans="2:16" x14ac:dyDescent="0.35">
      <c r="B16" s="2128"/>
      <c r="C16" s="1646" t="s">
        <v>2292</v>
      </c>
      <c r="D16" s="2642"/>
      <c r="E16" s="2643"/>
      <c r="F16" s="2126"/>
      <c r="G16" s="2127"/>
    </row>
    <row r="17" spans="2:7" x14ac:dyDescent="0.35">
      <c r="B17" s="2128"/>
      <c r="C17" s="1646" t="s">
        <v>2293</v>
      </c>
      <c r="D17" s="2642"/>
      <c r="E17" s="2643"/>
      <c r="F17" s="2126"/>
      <c r="G17" s="2127"/>
    </row>
    <row r="18" spans="2:7" x14ac:dyDescent="0.35">
      <c r="B18" s="2128"/>
      <c r="C18" s="1646" t="s">
        <v>2294</v>
      </c>
      <c r="D18" s="2642"/>
      <c r="E18" s="2643"/>
      <c r="F18" s="2126"/>
      <c r="G18" s="2127"/>
    </row>
    <row r="19" spans="2:7" x14ac:dyDescent="0.35">
      <c r="B19" s="2196"/>
      <c r="C19" s="1646" t="s">
        <v>2295</v>
      </c>
      <c r="D19" s="2642"/>
      <c r="E19" s="2643"/>
      <c r="F19" s="2126"/>
      <c r="G19" s="2127"/>
    </row>
    <row r="20" spans="2:7" x14ac:dyDescent="0.35">
      <c r="B20" s="2128"/>
      <c r="C20" s="1646" t="s">
        <v>2296</v>
      </c>
      <c r="D20" s="2642"/>
      <c r="E20" s="2643"/>
      <c r="F20" s="2126"/>
      <c r="G20" s="2127"/>
    </row>
    <row r="21" spans="2:7" ht="15" thickBot="1" x14ac:dyDescent="0.4">
      <c r="B21" s="2129"/>
      <c r="C21" s="2130" t="s">
        <v>2297</v>
      </c>
      <c r="D21" s="2654">
        <f>SUM(D13:D20)</f>
        <v>0</v>
      </c>
      <c r="E21" s="2655"/>
      <c r="F21" s="2131"/>
      <c r="G21" s="2132"/>
    </row>
    <row r="22" spans="2:7" x14ac:dyDescent="0.35">
      <c r="B22" s="2125"/>
      <c r="C22" s="2133" t="s">
        <v>2289</v>
      </c>
      <c r="D22" s="2649"/>
      <c r="E22" s="2650"/>
      <c r="F22" s="2126"/>
      <c r="G22" s="2127"/>
    </row>
    <row r="23" spans="2:7" x14ac:dyDescent="0.35">
      <c r="B23" s="2128"/>
      <c r="C23" s="1652" t="s">
        <v>2290</v>
      </c>
      <c r="D23" s="2642"/>
      <c r="E23" s="2643"/>
      <c r="F23" s="2126"/>
      <c r="G23" s="2127"/>
    </row>
    <row r="24" spans="2:7" x14ac:dyDescent="0.35">
      <c r="B24" s="2128"/>
      <c r="C24" s="1652" t="s">
        <v>2291</v>
      </c>
      <c r="D24" s="2642"/>
      <c r="E24" s="2643"/>
      <c r="F24" s="2126"/>
      <c r="G24" s="2127"/>
    </row>
    <row r="25" spans="2:7" x14ac:dyDescent="0.35">
      <c r="B25" s="2128"/>
      <c r="C25" s="1652" t="s">
        <v>2292</v>
      </c>
      <c r="D25" s="2642"/>
      <c r="E25" s="2643"/>
      <c r="F25" s="2126"/>
      <c r="G25" s="2127"/>
    </row>
    <row r="26" spans="2:7" x14ac:dyDescent="0.35">
      <c r="B26" s="2128"/>
      <c r="C26" s="1652" t="s">
        <v>2293</v>
      </c>
      <c r="D26" s="2642"/>
      <c r="E26" s="2643"/>
      <c r="F26" s="2126"/>
      <c r="G26" s="2127"/>
    </row>
    <row r="27" spans="2:7" x14ac:dyDescent="0.35">
      <c r="B27" s="2128"/>
      <c r="C27" s="1652" t="s">
        <v>2294</v>
      </c>
      <c r="D27" s="2642"/>
      <c r="E27" s="2643"/>
      <c r="F27" s="2126"/>
      <c r="G27" s="2127"/>
    </row>
    <row r="28" spans="2:7" x14ac:dyDescent="0.35">
      <c r="B28" s="2128"/>
      <c r="C28" s="1652" t="s">
        <v>2295</v>
      </c>
      <c r="D28" s="2642"/>
      <c r="E28" s="2643"/>
      <c r="F28" s="2126"/>
      <c r="G28" s="2127"/>
    </row>
    <row r="29" spans="2:7" x14ac:dyDescent="0.35">
      <c r="B29" s="2128"/>
      <c r="C29" s="1652" t="s">
        <v>2296</v>
      </c>
      <c r="D29" s="2642"/>
      <c r="E29" s="2643"/>
      <c r="F29" s="2126"/>
      <c r="G29" s="2127"/>
    </row>
    <row r="30" spans="2:7" ht="15" thickBot="1" x14ac:dyDescent="0.4">
      <c r="B30" s="2129"/>
      <c r="C30" s="2130" t="s">
        <v>2297</v>
      </c>
      <c r="D30" s="2654">
        <f>SUM(D22:D29)</f>
        <v>0</v>
      </c>
      <c r="E30" s="2655"/>
      <c r="F30" s="2131"/>
      <c r="G30" s="2132"/>
    </row>
    <row r="31" spans="2:7" x14ac:dyDescent="0.35">
      <c r="B31" s="2125"/>
      <c r="C31" s="2133" t="s">
        <v>2289</v>
      </c>
      <c r="D31" s="2649"/>
      <c r="E31" s="2650"/>
      <c r="F31" s="2126"/>
      <c r="G31" s="2127"/>
    </row>
    <row r="32" spans="2:7" x14ac:dyDescent="0.35">
      <c r="B32" s="2128"/>
      <c r="C32" s="1646" t="s">
        <v>2290</v>
      </c>
      <c r="D32" s="2642"/>
      <c r="E32" s="2643"/>
      <c r="F32" s="2126"/>
      <c r="G32" s="2127"/>
    </row>
    <row r="33" spans="2:16" x14ac:dyDescent="0.35">
      <c r="B33" s="2128"/>
      <c r="C33" s="1646" t="s">
        <v>2291</v>
      </c>
      <c r="D33" s="2642"/>
      <c r="E33" s="2643"/>
      <c r="F33" s="2126"/>
      <c r="G33" s="2127"/>
    </row>
    <row r="34" spans="2:16" x14ac:dyDescent="0.35">
      <c r="B34" s="2128"/>
      <c r="C34" s="1646" t="s">
        <v>2292</v>
      </c>
      <c r="D34" s="2642"/>
      <c r="E34" s="2643"/>
      <c r="F34" s="2126"/>
      <c r="G34" s="2127"/>
    </row>
    <row r="35" spans="2:16" x14ac:dyDescent="0.35">
      <c r="B35" s="2128"/>
      <c r="C35" s="1646" t="s">
        <v>2293</v>
      </c>
      <c r="D35" s="2642"/>
      <c r="E35" s="2643"/>
      <c r="F35" s="2126"/>
      <c r="G35" s="2127"/>
    </row>
    <row r="36" spans="2:16" x14ac:dyDescent="0.35">
      <c r="B36" s="2128"/>
      <c r="C36" s="1646" t="s">
        <v>2294</v>
      </c>
      <c r="D36" s="2642"/>
      <c r="E36" s="2643"/>
      <c r="F36" s="2126"/>
      <c r="G36" s="2127"/>
    </row>
    <row r="37" spans="2:16" x14ac:dyDescent="0.35">
      <c r="B37" s="2128"/>
      <c r="C37" s="1646" t="s">
        <v>2295</v>
      </c>
      <c r="D37" s="2642"/>
      <c r="E37" s="2643"/>
      <c r="F37" s="2126"/>
      <c r="G37" s="2127"/>
    </row>
    <row r="38" spans="2:16" x14ac:dyDescent="0.35">
      <c r="B38" s="2128"/>
      <c r="C38" s="1646" t="s">
        <v>2296</v>
      </c>
      <c r="D38" s="2642"/>
      <c r="E38" s="2643"/>
      <c r="F38" s="2126"/>
      <c r="G38" s="2127"/>
    </row>
    <row r="39" spans="2:16" x14ac:dyDescent="0.35">
      <c r="B39" s="2134"/>
      <c r="C39" s="2135" t="s">
        <v>2297</v>
      </c>
      <c r="D39" s="2700">
        <f>SUM(D31:D38)</f>
        <v>0</v>
      </c>
      <c r="E39" s="2701"/>
      <c r="F39" s="2131"/>
      <c r="G39" s="2132"/>
    </row>
    <row r="40" spans="2:16" ht="15" thickBot="1" x14ac:dyDescent="0.4">
      <c r="B40" s="2136"/>
      <c r="C40" s="2137"/>
      <c r="D40" s="2137"/>
      <c r="E40" s="2138"/>
      <c r="F40" s="3"/>
      <c r="G40" s="3"/>
    </row>
    <row r="43" spans="2:16" ht="15" thickBot="1" x14ac:dyDescent="0.4">
      <c r="B43" s="2636" t="s">
        <v>2801</v>
      </c>
      <c r="C43" s="2636"/>
      <c r="D43" s="2636"/>
      <c r="E43" s="2636"/>
      <c r="F43" s="2636"/>
      <c r="G43" s="2636"/>
      <c r="H43" s="2636"/>
      <c r="I43" s="2636"/>
      <c r="J43" s="2636"/>
      <c r="K43" s="2636"/>
      <c r="L43" s="2636"/>
      <c r="M43" s="2636"/>
      <c r="N43" s="2636"/>
      <c r="O43" s="2636"/>
      <c r="P43" s="2636"/>
    </row>
    <row r="44" spans="2:16" ht="26" x14ac:dyDescent="0.35">
      <c r="B44" s="2139"/>
      <c r="C44" s="2140"/>
      <c r="D44" s="2140"/>
      <c r="E44" s="2141"/>
      <c r="F44" s="2142" t="s">
        <v>2659</v>
      </c>
      <c r="G44" s="2142" t="s">
        <v>2658</v>
      </c>
      <c r="H44" s="2142" t="s">
        <v>2657</v>
      </c>
      <c r="I44" s="2142" t="s">
        <v>2674</v>
      </c>
      <c r="J44" s="2142" t="s">
        <v>2673</v>
      </c>
      <c r="K44" s="2142" t="s">
        <v>2672</v>
      </c>
      <c r="L44" s="2142" t="s">
        <v>2671</v>
      </c>
      <c r="M44" s="2142" t="s">
        <v>2670</v>
      </c>
      <c r="N44" s="2142" t="s">
        <v>2669</v>
      </c>
      <c r="O44" s="2142" t="s">
        <v>2668</v>
      </c>
      <c r="P44" s="2143" t="s">
        <v>2667</v>
      </c>
    </row>
    <row r="45" spans="2:16" x14ac:dyDescent="0.35">
      <c r="B45" s="2651" t="s">
        <v>2861</v>
      </c>
      <c r="C45" s="2652"/>
      <c r="D45" s="2652"/>
      <c r="E45" s="2652"/>
      <c r="F45" s="2652"/>
      <c r="G45" s="2652"/>
      <c r="H45" s="2652"/>
      <c r="I45" s="2652"/>
      <c r="J45" s="2652"/>
      <c r="K45" s="2652"/>
      <c r="L45" s="2652"/>
      <c r="M45" s="2652"/>
      <c r="N45" s="2652"/>
      <c r="O45" s="2652"/>
      <c r="P45" s="2653"/>
    </row>
    <row r="46" spans="2:16" x14ac:dyDescent="0.35">
      <c r="B46" s="2144">
        <v>1</v>
      </c>
      <c r="C46" s="2637" t="s">
        <v>2665</v>
      </c>
      <c r="D46" s="2637"/>
      <c r="E46" s="2637"/>
      <c r="F46" s="2177"/>
      <c r="G46" s="2177"/>
      <c r="H46" s="2177"/>
      <c r="I46" s="2177"/>
      <c r="J46" s="2177"/>
      <c r="K46" s="2177"/>
      <c r="L46" s="2177"/>
      <c r="M46" s="2177"/>
      <c r="N46" s="2177"/>
      <c r="O46" s="2177"/>
      <c r="P46" s="2178">
        <f>SUM((F46:O46),0)/10</f>
        <v>0</v>
      </c>
    </row>
    <row r="47" spans="2:16" x14ac:dyDescent="0.35">
      <c r="B47" s="2145">
        <v>2</v>
      </c>
      <c r="C47" s="2637" t="s">
        <v>2664</v>
      </c>
      <c r="D47" s="2637"/>
      <c r="E47" s="2637"/>
      <c r="F47" s="2177"/>
      <c r="G47" s="2177"/>
      <c r="H47" s="2177"/>
      <c r="I47" s="2177"/>
      <c r="J47" s="2177"/>
      <c r="K47" s="2177"/>
      <c r="L47" s="2177"/>
      <c r="M47" s="2177"/>
      <c r="N47" s="2177"/>
      <c r="O47" s="2177"/>
      <c r="P47" s="2178">
        <f>SUM((F47:O47),0)/10</f>
        <v>0</v>
      </c>
    </row>
    <row r="48" spans="2:16" x14ac:dyDescent="0.35">
      <c r="B48" s="2145" t="s">
        <v>2666</v>
      </c>
      <c r="C48" s="2638" t="s">
        <v>2662</v>
      </c>
      <c r="D48" s="2638"/>
      <c r="E48" s="2638"/>
      <c r="F48" s="2177"/>
      <c r="G48" s="2177"/>
      <c r="H48" s="2177"/>
      <c r="I48" s="2177"/>
      <c r="J48" s="2177"/>
      <c r="K48" s="2177"/>
      <c r="L48" s="2177"/>
      <c r="M48" s="2177"/>
      <c r="N48" s="2177"/>
      <c r="O48" s="2177"/>
      <c r="P48" s="2178">
        <f>SUM((F48:O48),0)/10</f>
        <v>0</v>
      </c>
    </row>
    <row r="49" spans="1:16" x14ac:dyDescent="0.35">
      <c r="B49" s="2144">
        <v>3</v>
      </c>
      <c r="C49" s="2637" t="s">
        <v>2661</v>
      </c>
      <c r="D49" s="2637"/>
      <c r="E49" s="2637"/>
      <c r="F49" s="2179">
        <f>F46-F47</f>
        <v>0</v>
      </c>
      <c r="G49" s="2179">
        <f t="shared" ref="G49:O49" si="0">G46-G47</f>
        <v>0</v>
      </c>
      <c r="H49" s="2179">
        <f t="shared" si="0"/>
        <v>0</v>
      </c>
      <c r="I49" s="2179">
        <f t="shared" si="0"/>
        <v>0</v>
      </c>
      <c r="J49" s="2179">
        <f t="shared" si="0"/>
        <v>0</v>
      </c>
      <c r="K49" s="2179">
        <f t="shared" si="0"/>
        <v>0</v>
      </c>
      <c r="L49" s="2179">
        <f t="shared" si="0"/>
        <v>0</v>
      </c>
      <c r="M49" s="2179">
        <f t="shared" si="0"/>
        <v>0</v>
      </c>
      <c r="N49" s="2179">
        <f t="shared" si="0"/>
        <v>0</v>
      </c>
      <c r="O49" s="2179">
        <f t="shared" si="0"/>
        <v>0</v>
      </c>
      <c r="P49" s="2178">
        <f>SUM((F49:O49),0)/10</f>
        <v>0</v>
      </c>
    </row>
    <row r="50" spans="1:16" x14ac:dyDescent="0.35">
      <c r="B50" s="2144">
        <v>4</v>
      </c>
      <c r="C50" s="2637" t="s">
        <v>2660</v>
      </c>
      <c r="D50" s="2637"/>
      <c r="E50" s="2637"/>
      <c r="F50" s="2177"/>
      <c r="G50" s="2177"/>
      <c r="H50" s="2177"/>
      <c r="I50" s="2177"/>
      <c r="J50" s="2177"/>
      <c r="K50" s="2177"/>
      <c r="L50" s="2177"/>
      <c r="M50" s="2177"/>
      <c r="N50" s="2177"/>
      <c r="O50" s="2177"/>
      <c r="P50" s="2178">
        <f>SUM((F50:O50),0)/10</f>
        <v>0</v>
      </c>
    </row>
    <row r="51" spans="1:16" x14ac:dyDescent="0.35">
      <c r="B51" s="2639" t="s">
        <v>2795</v>
      </c>
      <c r="C51" s="2640"/>
      <c r="D51" s="2640"/>
      <c r="E51" s="2640"/>
      <c r="F51" s="2640"/>
      <c r="G51" s="2640"/>
      <c r="H51" s="2640"/>
      <c r="I51" s="2640"/>
      <c r="J51" s="2640"/>
      <c r="K51" s="2640"/>
      <c r="L51" s="2640"/>
      <c r="M51" s="2640"/>
      <c r="N51" s="2640"/>
      <c r="O51" s="2640"/>
      <c r="P51" s="2641"/>
    </row>
    <row r="52" spans="1:16" x14ac:dyDescent="0.35">
      <c r="B52" s="2144">
        <v>5</v>
      </c>
      <c r="C52" s="2637" t="s">
        <v>2665</v>
      </c>
      <c r="D52" s="2637"/>
      <c r="E52" s="2637"/>
      <c r="F52" s="2177"/>
      <c r="G52" s="2177"/>
      <c r="H52" s="2177"/>
      <c r="I52" s="2177"/>
      <c r="J52" s="2177"/>
      <c r="K52" s="2177"/>
      <c r="L52" s="2177"/>
      <c r="M52" s="2177"/>
      <c r="N52" s="2177"/>
      <c r="O52" s="2177"/>
      <c r="P52" s="2178">
        <f>SUM((F52:O52),0)/10</f>
        <v>0</v>
      </c>
    </row>
    <row r="53" spans="1:16" x14ac:dyDescent="0.35">
      <c r="B53" s="2144">
        <v>6</v>
      </c>
      <c r="C53" s="2637" t="s">
        <v>2664</v>
      </c>
      <c r="D53" s="2637"/>
      <c r="E53" s="2637"/>
      <c r="F53" s="2177"/>
      <c r="G53" s="2177"/>
      <c r="H53" s="2177"/>
      <c r="I53" s="2177"/>
      <c r="J53" s="2177"/>
      <c r="K53" s="2177"/>
      <c r="L53" s="2177"/>
      <c r="M53" s="2177"/>
      <c r="N53" s="2177"/>
      <c r="O53" s="2177"/>
      <c r="P53" s="2178">
        <f>SUM((F53:O53),0)/10</f>
        <v>0</v>
      </c>
    </row>
    <row r="54" spans="1:16" x14ac:dyDescent="0.35">
      <c r="A54" s="2039"/>
      <c r="B54" s="2145" t="s">
        <v>2663</v>
      </c>
      <c r="C54" s="2638" t="s">
        <v>2662</v>
      </c>
      <c r="D54" s="2638"/>
      <c r="E54" s="2638"/>
      <c r="F54" s="2177"/>
      <c r="G54" s="2177"/>
      <c r="H54" s="2177"/>
      <c r="I54" s="2177"/>
      <c r="J54" s="2177"/>
      <c r="K54" s="2177"/>
      <c r="L54" s="2177"/>
      <c r="M54" s="2177"/>
      <c r="N54" s="2177"/>
      <c r="O54" s="2177"/>
      <c r="P54" s="2178">
        <f>SUM((F54:O54),0)/10</f>
        <v>0</v>
      </c>
    </row>
    <row r="55" spans="1:16" x14ac:dyDescent="0.35">
      <c r="A55" s="2039"/>
      <c r="B55" s="2191">
        <v>7</v>
      </c>
      <c r="C55" s="2637" t="s">
        <v>2661</v>
      </c>
      <c r="D55" s="2637"/>
      <c r="E55" s="2637"/>
      <c r="F55" s="2179">
        <f>F52-F53</f>
        <v>0</v>
      </c>
      <c r="G55" s="2179">
        <f t="shared" ref="G55:O55" si="1">G52-G53</f>
        <v>0</v>
      </c>
      <c r="H55" s="2179">
        <f t="shared" si="1"/>
        <v>0</v>
      </c>
      <c r="I55" s="2179">
        <f t="shared" si="1"/>
        <v>0</v>
      </c>
      <c r="J55" s="2179">
        <f t="shared" si="1"/>
        <v>0</v>
      </c>
      <c r="K55" s="2179">
        <f t="shared" si="1"/>
        <v>0</v>
      </c>
      <c r="L55" s="2179">
        <f t="shared" si="1"/>
        <v>0</v>
      </c>
      <c r="M55" s="2179">
        <f t="shared" si="1"/>
        <v>0</v>
      </c>
      <c r="N55" s="2179">
        <f t="shared" si="1"/>
        <v>0</v>
      </c>
      <c r="O55" s="2179">
        <f t="shared" si="1"/>
        <v>0</v>
      </c>
      <c r="P55" s="2178">
        <f>SUM((F55:O55),0)/10</f>
        <v>0</v>
      </c>
    </row>
    <row r="56" spans="1:16" x14ac:dyDescent="0.35">
      <c r="B56" s="2144">
        <v>8</v>
      </c>
      <c r="C56" s="2637" t="s">
        <v>2660</v>
      </c>
      <c r="D56" s="2637"/>
      <c r="E56" s="2637"/>
      <c r="F56" s="2177"/>
      <c r="G56" s="2177"/>
      <c r="H56" s="2177"/>
      <c r="I56" s="2177"/>
      <c r="J56" s="2177"/>
      <c r="K56" s="2177"/>
      <c r="L56" s="2177"/>
      <c r="M56" s="2177"/>
      <c r="N56" s="2177"/>
      <c r="O56" s="2177"/>
      <c r="P56" s="2178">
        <f>SUM((F56:O56),0)/10</f>
        <v>0</v>
      </c>
    </row>
    <row r="57" spans="1:16" x14ac:dyDescent="0.35">
      <c r="B57" s="2639" t="s">
        <v>2796</v>
      </c>
      <c r="C57" s="2640"/>
      <c r="D57" s="2640"/>
      <c r="E57" s="2640"/>
      <c r="F57" s="2640"/>
      <c r="G57" s="2640"/>
      <c r="H57" s="2640"/>
      <c r="I57" s="2640"/>
      <c r="J57" s="2640"/>
      <c r="K57" s="2640"/>
      <c r="L57" s="2640"/>
      <c r="M57" s="2640"/>
      <c r="N57" s="2640"/>
      <c r="O57" s="2640"/>
      <c r="P57" s="2641"/>
    </row>
    <row r="58" spans="1:16" x14ac:dyDescent="0.35">
      <c r="B58" s="2144">
        <v>9</v>
      </c>
      <c r="C58" s="2637" t="s">
        <v>2665</v>
      </c>
      <c r="D58" s="2637"/>
      <c r="E58" s="2637"/>
      <c r="F58" s="2177"/>
      <c r="G58" s="2177"/>
      <c r="H58" s="2177"/>
      <c r="I58" s="2177"/>
      <c r="J58" s="2177"/>
      <c r="K58" s="2177"/>
      <c r="L58" s="2177"/>
      <c r="M58" s="2177"/>
      <c r="N58" s="2177"/>
      <c r="O58" s="2177"/>
      <c r="P58" s="2180">
        <f>SUM((F58:O58),0)/10</f>
        <v>0</v>
      </c>
    </row>
    <row r="59" spans="1:16" x14ac:dyDescent="0.35">
      <c r="B59" s="2145">
        <v>10</v>
      </c>
      <c r="C59" s="2637" t="s">
        <v>2664</v>
      </c>
      <c r="D59" s="2637"/>
      <c r="E59" s="2637"/>
      <c r="F59" s="2177"/>
      <c r="G59" s="2177"/>
      <c r="H59" s="2177"/>
      <c r="I59" s="2177"/>
      <c r="J59" s="2177"/>
      <c r="K59" s="2177"/>
      <c r="L59" s="2177"/>
      <c r="M59" s="2177"/>
      <c r="N59" s="2177"/>
      <c r="O59" s="2177"/>
      <c r="P59" s="2180">
        <f>SUM((F59:O59),0)/10</f>
        <v>0</v>
      </c>
    </row>
    <row r="60" spans="1:16" x14ac:dyDescent="0.35">
      <c r="B60" s="2145" t="s">
        <v>2797</v>
      </c>
      <c r="C60" s="2638" t="s">
        <v>2662</v>
      </c>
      <c r="D60" s="2638"/>
      <c r="E60" s="2638"/>
      <c r="F60" s="2177"/>
      <c r="G60" s="2177"/>
      <c r="H60" s="2177"/>
      <c r="I60" s="2177"/>
      <c r="J60" s="2177"/>
      <c r="K60" s="2177"/>
      <c r="L60" s="2177"/>
      <c r="M60" s="2177"/>
      <c r="N60" s="2177"/>
      <c r="O60" s="2177"/>
      <c r="P60" s="2180">
        <f>SUM((F60:O60),0)/10</f>
        <v>0</v>
      </c>
    </row>
    <row r="61" spans="1:16" x14ac:dyDescent="0.35">
      <c r="B61" s="2144">
        <v>11</v>
      </c>
      <c r="C61" s="2637" t="s">
        <v>2661</v>
      </c>
      <c r="D61" s="2637"/>
      <c r="E61" s="2637"/>
      <c r="F61" s="2179">
        <f>F58-F59</f>
        <v>0</v>
      </c>
      <c r="G61" s="2179">
        <f t="shared" ref="G61:O61" si="2">G58-G59</f>
        <v>0</v>
      </c>
      <c r="H61" s="2179">
        <f t="shared" si="2"/>
        <v>0</v>
      </c>
      <c r="I61" s="2179">
        <f t="shared" si="2"/>
        <v>0</v>
      </c>
      <c r="J61" s="2179">
        <f t="shared" si="2"/>
        <v>0</v>
      </c>
      <c r="K61" s="2179">
        <f>K58-K59</f>
        <v>0</v>
      </c>
      <c r="L61" s="2179">
        <f t="shared" si="2"/>
        <v>0</v>
      </c>
      <c r="M61" s="2179">
        <f t="shared" si="2"/>
        <v>0</v>
      </c>
      <c r="N61" s="2179">
        <f t="shared" si="2"/>
        <v>0</v>
      </c>
      <c r="O61" s="2179">
        <f t="shared" si="2"/>
        <v>0</v>
      </c>
      <c r="P61" s="2180">
        <f>SUM((F61:O61),0)/10</f>
        <v>0</v>
      </c>
    </row>
    <row r="62" spans="1:16" ht="15" customHeight="1" thickBot="1" x14ac:dyDescent="0.4">
      <c r="B62" s="2146">
        <v>12</v>
      </c>
      <c r="C62" s="2686" t="s">
        <v>2660</v>
      </c>
      <c r="D62" s="2686"/>
      <c r="E62" s="2686"/>
      <c r="F62" s="2181"/>
      <c r="G62" s="2181"/>
      <c r="H62" s="2181"/>
      <c r="I62" s="2181"/>
      <c r="J62" s="2181"/>
      <c r="K62" s="2181"/>
      <c r="L62" s="2181"/>
      <c r="M62" s="2181"/>
      <c r="N62" s="2181"/>
      <c r="O62" s="2181"/>
      <c r="P62" s="2180">
        <f>SUM((F62:O62),0)/10</f>
        <v>0</v>
      </c>
    </row>
    <row r="65" spans="2:9" ht="15" thickBot="1" x14ac:dyDescent="0.4">
      <c r="B65" s="2636" t="s">
        <v>2802</v>
      </c>
      <c r="C65" s="2636"/>
      <c r="D65" s="2636"/>
      <c r="E65" s="2636"/>
      <c r="F65" s="2636"/>
      <c r="G65" s="2636"/>
      <c r="H65" s="2636"/>
      <c r="I65" s="2636"/>
    </row>
    <row r="66" spans="2:9" ht="26" x14ac:dyDescent="0.35">
      <c r="B66" s="2147"/>
      <c r="C66" s="2148"/>
      <c r="D66" s="2148"/>
      <c r="E66" s="2148"/>
      <c r="F66" s="2149" t="s">
        <v>2659</v>
      </c>
      <c r="G66" s="2149" t="s">
        <v>2658</v>
      </c>
      <c r="H66" s="2149" t="s">
        <v>2657</v>
      </c>
      <c r="I66" s="2150" t="s">
        <v>2656</v>
      </c>
    </row>
    <row r="67" spans="2:9" x14ac:dyDescent="0.35">
      <c r="B67" s="2151"/>
      <c r="C67" s="2152" t="s">
        <v>2655</v>
      </c>
      <c r="D67" s="2153"/>
      <c r="E67" s="2153"/>
      <c r="F67" s="2154"/>
      <c r="G67" s="2154"/>
      <c r="H67" s="2154"/>
      <c r="I67" s="2155"/>
    </row>
    <row r="68" spans="2:9" x14ac:dyDescent="0.35">
      <c r="B68" s="2151"/>
      <c r="C68" s="2661"/>
      <c r="D68" s="2689"/>
      <c r="E68" s="2689"/>
      <c r="F68" s="2689"/>
      <c r="G68" s="2689"/>
      <c r="H68" s="2662"/>
      <c r="I68" s="2156"/>
    </row>
    <row r="69" spans="2:9" x14ac:dyDescent="0.35">
      <c r="B69" s="2157" t="s">
        <v>20</v>
      </c>
      <c r="C69" s="2667" t="s">
        <v>2654</v>
      </c>
      <c r="D69" s="2690"/>
      <c r="E69" s="2158"/>
      <c r="F69" s="2182">
        <f>(F71-F72)+F73+F74</f>
        <v>0</v>
      </c>
      <c r="G69" s="2182">
        <f t="shared" ref="G69:H69" si="3">(G71-G72)+G73+G74</f>
        <v>0</v>
      </c>
      <c r="H69" s="2182">
        <f t="shared" si="3"/>
        <v>0</v>
      </c>
      <c r="I69" s="2189">
        <f>MIN(I71,(0.0225*I73))+I74</f>
        <v>0</v>
      </c>
    </row>
    <row r="70" spans="2:9" x14ac:dyDescent="0.35">
      <c r="B70" s="2151"/>
      <c r="C70" s="2661"/>
      <c r="D70" s="2689"/>
      <c r="E70" s="2662"/>
      <c r="F70" s="2160"/>
      <c r="G70" s="2160"/>
      <c r="H70" s="2160"/>
      <c r="I70" s="2161"/>
    </row>
    <row r="71" spans="2:9" x14ac:dyDescent="0.35">
      <c r="B71" s="2151">
        <v>1.1000000000000001</v>
      </c>
      <c r="C71" s="2661" t="s">
        <v>1107</v>
      </c>
      <c r="D71" s="2662"/>
      <c r="E71" s="2160"/>
      <c r="F71" s="647"/>
      <c r="G71" s="647"/>
      <c r="H71" s="647"/>
      <c r="I71" s="2184">
        <f>ABS((F71-F72)+(G71-G72)+(H71-H72))/3</f>
        <v>0</v>
      </c>
    </row>
    <row r="72" spans="2:9" x14ac:dyDescent="0.35">
      <c r="B72" s="2157">
        <v>1.2</v>
      </c>
      <c r="C72" s="2661" t="s">
        <v>2653</v>
      </c>
      <c r="D72" s="2662"/>
      <c r="E72" s="2160"/>
      <c r="F72" s="647"/>
      <c r="G72" s="647"/>
      <c r="H72" s="647"/>
      <c r="I72" s="2185"/>
    </row>
    <row r="73" spans="2:9" x14ac:dyDescent="0.35">
      <c r="B73" s="2157">
        <v>1.3</v>
      </c>
      <c r="C73" s="2160" t="s">
        <v>2652</v>
      </c>
      <c r="D73" s="2160"/>
      <c r="E73" s="2160"/>
      <c r="F73" s="647"/>
      <c r="G73" s="647"/>
      <c r="H73" s="647"/>
      <c r="I73" s="2184">
        <f>(F73+G73+H73)/3</f>
        <v>0</v>
      </c>
    </row>
    <row r="74" spans="2:9" x14ac:dyDescent="0.35">
      <c r="B74" s="2151">
        <v>1.4</v>
      </c>
      <c r="C74" s="2661" t="s">
        <v>1113</v>
      </c>
      <c r="D74" s="2662"/>
      <c r="E74" s="2160"/>
      <c r="F74" s="647"/>
      <c r="G74" s="647"/>
      <c r="H74" s="647"/>
      <c r="I74" s="2184">
        <f>SUM(F74+G74+H74)/3</f>
        <v>0</v>
      </c>
    </row>
    <row r="75" spans="2:9" x14ac:dyDescent="0.35">
      <c r="B75" s="2151"/>
      <c r="C75" s="2665"/>
      <c r="D75" s="2666"/>
      <c r="E75" s="2160"/>
      <c r="F75" s="2160"/>
      <c r="G75" s="2160"/>
      <c r="H75" s="2160"/>
      <c r="I75" s="2161"/>
    </row>
    <row r="76" spans="2:9" x14ac:dyDescent="0.35">
      <c r="B76" s="2157" t="s">
        <v>21</v>
      </c>
      <c r="C76" s="2667" t="s">
        <v>2651</v>
      </c>
      <c r="D76" s="2668"/>
      <c r="E76" s="2159"/>
      <c r="F76" s="2182">
        <f>(F78-F79)+(F80-F81)</f>
        <v>0</v>
      </c>
      <c r="G76" s="2182">
        <f t="shared" ref="G76:H76" si="4">(G78-G79)+(G80-G81)</f>
        <v>0</v>
      </c>
      <c r="H76" s="2182">
        <f t="shared" si="4"/>
        <v>0</v>
      </c>
      <c r="I76" s="2183">
        <f>MAX(I78,I79)+MAX(I80,I81)</f>
        <v>0</v>
      </c>
    </row>
    <row r="77" spans="2:9" x14ac:dyDescent="0.35">
      <c r="B77" s="2151"/>
      <c r="C77" s="2657"/>
      <c r="D77" s="2658"/>
      <c r="E77" s="2160"/>
      <c r="F77" s="2160"/>
      <c r="G77" s="2160"/>
      <c r="H77" s="2160"/>
      <c r="I77" s="2161"/>
    </row>
    <row r="78" spans="2:9" x14ac:dyDescent="0.35">
      <c r="B78" s="2151">
        <v>2.1</v>
      </c>
      <c r="C78" s="2659" t="s">
        <v>2650</v>
      </c>
      <c r="D78" s="2660"/>
      <c r="E78" s="2160"/>
      <c r="F78" s="647"/>
      <c r="G78" s="647"/>
      <c r="H78" s="647"/>
      <c r="I78" s="2184">
        <f>SUM(F78+G78+H78)/3</f>
        <v>0</v>
      </c>
    </row>
    <row r="79" spans="2:9" x14ac:dyDescent="0.35">
      <c r="B79" s="2151">
        <v>2.2000000000000002</v>
      </c>
      <c r="C79" s="2659" t="s">
        <v>2649</v>
      </c>
      <c r="D79" s="2660"/>
      <c r="E79" s="2160"/>
      <c r="F79" s="647"/>
      <c r="G79" s="647"/>
      <c r="H79" s="647"/>
      <c r="I79" s="2184">
        <f>SUM(F79+G79+H79)/3</f>
        <v>0</v>
      </c>
    </row>
    <row r="80" spans="2:9" x14ac:dyDescent="0.35">
      <c r="B80" s="2151">
        <v>2.2999999999999998</v>
      </c>
      <c r="C80" s="2659" t="s">
        <v>2648</v>
      </c>
      <c r="D80" s="2660"/>
      <c r="E80" s="2160"/>
      <c r="F80" s="647"/>
      <c r="G80" s="647"/>
      <c r="H80" s="647"/>
      <c r="I80" s="2184">
        <f>SUM(F80+G80+H80)/3</f>
        <v>0</v>
      </c>
    </row>
    <row r="81" spans="2:9" x14ac:dyDescent="0.35">
      <c r="B81" s="2151">
        <v>2.4</v>
      </c>
      <c r="C81" s="2659" t="s">
        <v>2647</v>
      </c>
      <c r="D81" s="2660"/>
      <c r="E81" s="2160"/>
      <c r="F81" s="647"/>
      <c r="G81" s="647"/>
      <c r="H81" s="647"/>
      <c r="I81" s="2184">
        <f>SUM(F81+G81+H81)/3</f>
        <v>0</v>
      </c>
    </row>
    <row r="82" spans="2:9" x14ac:dyDescent="0.35">
      <c r="B82" s="2151"/>
      <c r="C82" s="2665"/>
      <c r="D82" s="2666"/>
      <c r="E82" s="2160"/>
      <c r="F82" s="2160"/>
      <c r="G82" s="2160"/>
      <c r="H82" s="2160"/>
      <c r="I82" s="2161"/>
    </row>
    <row r="83" spans="2:9" x14ac:dyDescent="0.35">
      <c r="B83" s="2157" t="s">
        <v>22</v>
      </c>
      <c r="C83" s="2667" t="s">
        <v>2646</v>
      </c>
      <c r="D83" s="2668"/>
      <c r="E83" s="2159"/>
      <c r="F83" s="2182">
        <f>SUM(F85:F86)</f>
        <v>0</v>
      </c>
      <c r="G83" s="2182">
        <f>SUM(G85:G86)</f>
        <v>0</v>
      </c>
      <c r="H83" s="2182">
        <f>SUM(H85:H86)</f>
        <v>0</v>
      </c>
      <c r="I83" s="2183">
        <f>SUM(I85+I86)</f>
        <v>0</v>
      </c>
    </row>
    <row r="84" spans="2:9" x14ac:dyDescent="0.35">
      <c r="B84" s="2151"/>
      <c r="C84" s="2665"/>
      <c r="D84" s="2666"/>
      <c r="E84" s="2160"/>
      <c r="F84" s="2160"/>
      <c r="G84" s="2160"/>
      <c r="H84" s="2160"/>
      <c r="I84" s="2161"/>
    </row>
    <row r="85" spans="2:9" x14ac:dyDescent="0.35">
      <c r="B85" s="2151">
        <v>3.1</v>
      </c>
      <c r="C85" s="2661" t="s">
        <v>2645</v>
      </c>
      <c r="D85" s="2662"/>
      <c r="E85" s="2160"/>
      <c r="F85" s="647"/>
      <c r="G85" s="647"/>
      <c r="H85" s="647"/>
      <c r="I85" s="2184">
        <f>ABS((F85+G85+H85)/3)</f>
        <v>0</v>
      </c>
    </row>
    <row r="86" spans="2:9" x14ac:dyDescent="0.35">
      <c r="B86" s="2151">
        <v>3.2</v>
      </c>
      <c r="C86" s="2661" t="s">
        <v>2644</v>
      </c>
      <c r="D86" s="2662"/>
      <c r="E86" s="2160"/>
      <c r="F86" s="647"/>
      <c r="G86" s="647"/>
      <c r="H86" s="647"/>
      <c r="I86" s="2184">
        <f>ABS((F86+G86+H86)/3)</f>
        <v>0</v>
      </c>
    </row>
    <row r="87" spans="2:9" x14ac:dyDescent="0.35">
      <c r="B87" s="2151"/>
      <c r="C87" s="2663"/>
      <c r="D87" s="2664"/>
      <c r="E87" s="2160"/>
      <c r="F87" s="2162"/>
      <c r="G87" s="2162"/>
      <c r="H87" s="2162"/>
      <c r="I87" s="2161"/>
    </row>
    <row r="88" spans="2:9" x14ac:dyDescent="0.35">
      <c r="B88" s="2157" t="s">
        <v>23</v>
      </c>
      <c r="C88" s="2680" t="s">
        <v>2799</v>
      </c>
      <c r="D88" s="2681"/>
      <c r="E88" s="2681"/>
      <c r="F88" s="2681"/>
      <c r="G88" s="2681"/>
      <c r="H88" s="2682"/>
      <c r="I88" s="2186">
        <f>I83+I76+I69</f>
        <v>0</v>
      </c>
    </row>
    <row r="89" spans="2:9" x14ac:dyDescent="0.35">
      <c r="B89" s="2157" t="s">
        <v>1594</v>
      </c>
      <c r="C89" s="2669" t="s">
        <v>2798</v>
      </c>
      <c r="D89" s="2670"/>
      <c r="E89" s="2670"/>
      <c r="F89" s="2670"/>
      <c r="G89" s="2670"/>
      <c r="H89" s="2671"/>
      <c r="I89" s="2163"/>
    </row>
    <row r="90" spans="2:9" x14ac:dyDescent="0.35">
      <c r="B90" s="2157" t="s">
        <v>2762</v>
      </c>
      <c r="C90" s="2164" t="s">
        <v>2808</v>
      </c>
      <c r="D90" s="2165"/>
      <c r="E90" s="2165"/>
      <c r="F90" s="2165"/>
      <c r="G90" s="2165"/>
      <c r="H90" s="2166"/>
      <c r="I90" s="2163"/>
    </row>
    <row r="91" spans="2:9" ht="15" thickBot="1" x14ac:dyDescent="0.4">
      <c r="B91" s="2167" t="s">
        <v>1596</v>
      </c>
      <c r="C91" s="2683" t="s">
        <v>2800</v>
      </c>
      <c r="D91" s="2684"/>
      <c r="E91" s="2684"/>
      <c r="F91" s="2684"/>
      <c r="G91" s="2684"/>
      <c r="H91" s="2685"/>
      <c r="I91" s="2187">
        <f>SUM(I88-I89,0)</f>
        <v>0</v>
      </c>
    </row>
    <row r="92" spans="2:9" x14ac:dyDescent="0.35">
      <c r="B92" s="2168"/>
      <c r="C92" s="3"/>
      <c r="D92" s="3"/>
      <c r="E92" s="3"/>
      <c r="F92" s="3"/>
      <c r="G92" s="3"/>
      <c r="H92" s="3"/>
      <c r="I92" s="2169"/>
    </row>
    <row r="93" spans="2:9" x14ac:dyDescent="0.35">
      <c r="B93" s="2168"/>
      <c r="C93" s="3"/>
      <c r="D93" s="3"/>
      <c r="E93" s="3"/>
      <c r="F93" s="3"/>
      <c r="G93" s="3"/>
      <c r="H93" s="3"/>
      <c r="I93" s="2169"/>
    </row>
    <row r="94" spans="2:9" x14ac:dyDescent="0.35">
      <c r="B94" s="2636" t="s">
        <v>2803</v>
      </c>
      <c r="C94" s="2636"/>
      <c r="D94" s="2636"/>
      <c r="E94" s="2636"/>
      <c r="F94" s="2636"/>
      <c r="G94" s="2636"/>
      <c r="H94" s="2636"/>
      <c r="I94" s="2636"/>
    </row>
    <row r="95" spans="2:9" x14ac:dyDescent="0.35">
      <c r="B95" s="2031"/>
      <c r="C95" s="2687"/>
      <c r="D95" s="2688"/>
      <c r="E95" s="2688"/>
      <c r="F95" s="2688"/>
      <c r="G95" s="2688"/>
      <c r="H95" s="2679" t="s">
        <v>2643</v>
      </c>
      <c r="I95" s="2679"/>
    </row>
    <row r="96" spans="2:9" x14ac:dyDescent="0.35">
      <c r="B96" s="2031"/>
      <c r="C96" s="2676"/>
      <c r="D96" s="2677"/>
      <c r="E96" s="2677"/>
      <c r="F96" s="2677"/>
      <c r="G96" s="2677"/>
      <c r="H96" s="2678"/>
      <c r="I96" s="2678"/>
    </row>
    <row r="97" spans="2:9" x14ac:dyDescent="0.35">
      <c r="B97" s="2170" t="s">
        <v>20</v>
      </c>
      <c r="C97" s="2674" t="s">
        <v>2642</v>
      </c>
      <c r="D97" s="2675"/>
      <c r="E97" s="2675"/>
      <c r="F97" s="2675"/>
      <c r="G97" s="2675"/>
      <c r="H97" s="2171"/>
      <c r="I97" s="2171">
        <f>MAX((I91*0.12),0)</f>
        <v>0</v>
      </c>
    </row>
    <row r="98" spans="2:9" x14ac:dyDescent="0.35">
      <c r="B98" s="2172"/>
      <c r="C98" s="2672"/>
      <c r="D98" s="2673"/>
      <c r="E98" s="2673"/>
      <c r="F98" s="2673"/>
      <c r="G98" s="2673"/>
      <c r="H98" s="2656"/>
      <c r="I98" s="2656"/>
    </row>
    <row r="99" spans="2:9" x14ac:dyDescent="0.35">
      <c r="B99" s="2170" t="s">
        <v>21</v>
      </c>
      <c r="C99" s="2674" t="s">
        <v>2641</v>
      </c>
      <c r="D99" s="2675"/>
      <c r="E99" s="2675"/>
      <c r="F99" s="2675"/>
      <c r="G99" s="2675"/>
      <c r="H99" s="2173"/>
      <c r="I99" s="2173">
        <v>1</v>
      </c>
    </row>
    <row r="100" spans="2:9" x14ac:dyDescent="0.35">
      <c r="B100" s="2172"/>
      <c r="C100" s="2672"/>
      <c r="D100" s="2673"/>
      <c r="E100" s="2673"/>
      <c r="F100" s="2673"/>
      <c r="G100" s="2673"/>
      <c r="H100" s="2656"/>
      <c r="I100" s="2656"/>
    </row>
    <row r="101" spans="2:9" x14ac:dyDescent="0.35">
      <c r="B101" s="2170" t="s">
        <v>22</v>
      </c>
      <c r="C101" s="2674" t="s">
        <v>2764</v>
      </c>
      <c r="D101" s="2675"/>
      <c r="E101" s="2675"/>
      <c r="F101" s="2675"/>
      <c r="G101" s="2675"/>
      <c r="H101" s="2158"/>
      <c r="I101" s="2174">
        <f>I97*I99</f>
        <v>0</v>
      </c>
    </row>
    <row r="102" spans="2:9" x14ac:dyDescent="0.35">
      <c r="B102" s="2172"/>
      <c r="C102" s="2672"/>
      <c r="D102" s="2673"/>
      <c r="E102" s="2673"/>
      <c r="F102" s="2673"/>
      <c r="G102" s="2673"/>
      <c r="H102" s="2656"/>
      <c r="I102" s="2656"/>
    </row>
    <row r="103" spans="2:9" x14ac:dyDescent="0.35">
      <c r="B103" s="2170" t="s">
        <v>23</v>
      </c>
      <c r="C103" s="2674" t="s">
        <v>2285</v>
      </c>
      <c r="D103" s="2675"/>
      <c r="E103" s="2675"/>
      <c r="F103" s="2675"/>
      <c r="G103" s="2675"/>
      <c r="H103" s="2158"/>
      <c r="I103" s="2174">
        <f>I101*12.5</f>
        <v>0</v>
      </c>
    </row>
  </sheetData>
  <sheetProtection algorithmName="SHA-512" hashValue="Tt+RdinbJSZsnil65vgMGe0AFPMWr1U03Qn22TjJ7GlstqGJuOUcyfmgsI6ZkVwWMjoHrjY8kh1PF8aNMX2W/w==" saltValue="AGuZr+RqBHBXn1JoNnik3Q==" spinCount="100000" sheet="1" objects="1" scenarios="1"/>
  <mergeCells count="89">
    <mergeCell ref="B10:P10"/>
    <mergeCell ref="B5:G8"/>
    <mergeCell ref="D39:E39"/>
    <mergeCell ref="D38:E38"/>
    <mergeCell ref="D37:E37"/>
    <mergeCell ref="D36:E36"/>
    <mergeCell ref="D35:E35"/>
    <mergeCell ref="D34:E34"/>
    <mergeCell ref="D33:E33"/>
    <mergeCell ref="D19:E19"/>
    <mergeCell ref="D18:E18"/>
    <mergeCell ref="D17:E17"/>
    <mergeCell ref="D16:E16"/>
    <mergeCell ref="D15:E15"/>
    <mergeCell ref="D20:E20"/>
    <mergeCell ref="D21:E21"/>
    <mergeCell ref="C76:D76"/>
    <mergeCell ref="C72:D72"/>
    <mergeCell ref="C61:E61"/>
    <mergeCell ref="C62:E62"/>
    <mergeCell ref="C95:G95"/>
    <mergeCell ref="C70:E70"/>
    <mergeCell ref="C71:D71"/>
    <mergeCell ref="C74:D74"/>
    <mergeCell ref="C75:D75"/>
    <mergeCell ref="C68:H68"/>
    <mergeCell ref="C69:D69"/>
    <mergeCell ref="C78:D78"/>
    <mergeCell ref="H96:I96"/>
    <mergeCell ref="H95:I95"/>
    <mergeCell ref="C98:G98"/>
    <mergeCell ref="H98:I98"/>
    <mergeCell ref="C88:H88"/>
    <mergeCell ref="C91:H91"/>
    <mergeCell ref="C102:G102"/>
    <mergeCell ref="C103:G103"/>
    <mergeCell ref="C101:G101"/>
    <mergeCell ref="C99:G99"/>
    <mergeCell ref="C96:G96"/>
    <mergeCell ref="C100:G100"/>
    <mergeCell ref="C97:G97"/>
    <mergeCell ref="D31:E31"/>
    <mergeCell ref="D32:E32"/>
    <mergeCell ref="H102:I102"/>
    <mergeCell ref="H100:I100"/>
    <mergeCell ref="C77:D77"/>
    <mergeCell ref="B94:I94"/>
    <mergeCell ref="C79:D79"/>
    <mergeCell ref="C80:D80"/>
    <mergeCell ref="C85:D85"/>
    <mergeCell ref="C86:D86"/>
    <mergeCell ref="C87:D87"/>
    <mergeCell ref="C81:D81"/>
    <mergeCell ref="C82:D82"/>
    <mergeCell ref="C83:D83"/>
    <mergeCell ref="C84:D84"/>
    <mergeCell ref="C89:H89"/>
    <mergeCell ref="C56:E56"/>
    <mergeCell ref="D25:E25"/>
    <mergeCell ref="D29:E29"/>
    <mergeCell ref="B43:P43"/>
    <mergeCell ref="D26:E26"/>
    <mergeCell ref="C49:E49"/>
    <mergeCell ref="B51:P51"/>
    <mergeCell ref="C52:E52"/>
    <mergeCell ref="C53:E53"/>
    <mergeCell ref="C54:E54"/>
    <mergeCell ref="C55:E55"/>
    <mergeCell ref="C50:E50"/>
    <mergeCell ref="D27:E27"/>
    <mergeCell ref="D28:E28"/>
    <mergeCell ref="B45:P45"/>
    <mergeCell ref="D30:E30"/>
    <mergeCell ref="B1:G2"/>
    <mergeCell ref="B65:I65"/>
    <mergeCell ref="C46:E46"/>
    <mergeCell ref="C47:E47"/>
    <mergeCell ref="C48:E48"/>
    <mergeCell ref="C59:E59"/>
    <mergeCell ref="C60:E60"/>
    <mergeCell ref="C58:E58"/>
    <mergeCell ref="B57:P57"/>
    <mergeCell ref="D14:E14"/>
    <mergeCell ref="D13:E13"/>
    <mergeCell ref="D12:E12"/>
    <mergeCell ref="B11:E11"/>
    <mergeCell ref="D22:E22"/>
    <mergeCell ref="D23:E23"/>
    <mergeCell ref="D24:E24"/>
  </mergeCells>
  <dataValidations count="1">
    <dataValidation type="list" allowBlank="1" showInputMessage="1" showErrorMessage="1" sqref="I90" xr:uid="{00000000-0002-0000-1600-000000000000}">
      <formula1>"Yes,No,"</formula1>
    </dataValidation>
  </dataValidations>
  <pageMargins left="0.7" right="0.7" top="0.75" bottom="0.75" header="0.3" footer="0.3"/>
  <pageSetup orientation="portrait" r:id="rId1"/>
  <headerFooter>
    <oddFooter>&amp;C&amp;1#&amp;"Calibri"&amp;10&amp;K000000I n t e r n a l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H40"/>
  <sheetViews>
    <sheetView showGridLines="0" topLeftCell="A19" zoomScaleNormal="100" workbookViewId="0">
      <selection activeCell="F6" sqref="F6:G6"/>
    </sheetView>
  </sheetViews>
  <sheetFormatPr defaultRowHeight="14.5" x14ac:dyDescent="0.35"/>
  <cols>
    <col min="1" max="1" width="4.1796875" customWidth="1"/>
    <col min="2" max="2" width="9.08984375" customWidth="1"/>
    <col min="3" max="3" width="59.453125" customWidth="1"/>
    <col min="4" max="4" width="19.54296875" customWidth="1"/>
    <col min="5" max="5" width="11.81640625" customWidth="1"/>
    <col min="7" max="7" width="9.54296875" customWidth="1"/>
  </cols>
  <sheetData>
    <row r="1" spans="1:8" s="208" customFormat="1" x14ac:dyDescent="0.35">
      <c r="A1" s="2035"/>
      <c r="B1" s="2036"/>
      <c r="C1" s="2036"/>
      <c r="D1" s="2036"/>
      <c r="E1" s="2036"/>
      <c r="F1" s="2036"/>
      <c r="G1" s="2036"/>
      <c r="H1" s="2037"/>
    </row>
    <row r="2" spans="1:8" s="208" customFormat="1" x14ac:dyDescent="0.35">
      <c r="A2" s="2038"/>
      <c r="B2" s="2025"/>
      <c r="C2" s="2025"/>
      <c r="D2" s="2026"/>
      <c r="E2" s="2026"/>
      <c r="F2" s="2026"/>
      <c r="G2" s="2025"/>
      <c r="H2" s="2039"/>
    </row>
    <row r="3" spans="1:8" s="208" customFormat="1" ht="18" x14ac:dyDescent="0.35">
      <c r="A3" s="2038"/>
      <c r="B3" s="2738" t="s">
        <v>2677</v>
      </c>
      <c r="C3" s="2738"/>
      <c r="D3" s="2738"/>
      <c r="E3" s="2738"/>
      <c r="F3" s="2738"/>
      <c r="G3" s="2738"/>
      <c r="H3" s="2039"/>
    </row>
    <row r="4" spans="1:8" s="208" customFormat="1" x14ac:dyDescent="0.35">
      <c r="A4" s="2038"/>
      <c r="B4" s="2027"/>
      <c r="C4" s="2027"/>
      <c r="D4" s="2027"/>
      <c r="E4" s="2027"/>
      <c r="F4" s="2027"/>
      <c r="G4" s="2027"/>
      <c r="H4" s="2039"/>
    </row>
    <row r="5" spans="1:8" s="208" customFormat="1" ht="18" customHeight="1" x14ac:dyDescent="0.35">
      <c r="A5" s="2038"/>
      <c r="B5" s="2030" t="s">
        <v>2300</v>
      </c>
      <c r="C5" s="2713" t="s">
        <v>2813</v>
      </c>
      <c r="D5" s="2713"/>
      <c r="E5" s="2713"/>
      <c r="F5" s="2714" t="s">
        <v>2643</v>
      </c>
      <c r="G5" s="2714"/>
      <c r="H5" s="2039"/>
    </row>
    <row r="6" spans="1:8" s="208" customFormat="1" ht="15" customHeight="1" x14ac:dyDescent="0.35">
      <c r="A6" s="2038"/>
      <c r="B6" s="2048">
        <v>1</v>
      </c>
      <c r="C6" s="2710" t="s">
        <v>2852</v>
      </c>
      <c r="D6" s="2710"/>
      <c r="E6" s="2710"/>
      <c r="F6" s="2708"/>
      <c r="G6" s="2708"/>
      <c r="H6" s="2039"/>
    </row>
    <row r="7" spans="1:8" s="208" customFormat="1" ht="26.25" customHeight="1" x14ac:dyDescent="0.35">
      <c r="A7" s="2038"/>
      <c r="B7" s="2048">
        <v>2</v>
      </c>
      <c r="C7" s="2709" t="s">
        <v>2697</v>
      </c>
      <c r="D7" s="2709"/>
      <c r="E7" s="2709"/>
      <c r="F7" s="2708"/>
      <c r="G7" s="2708"/>
      <c r="H7" s="2039"/>
    </row>
    <row r="8" spans="1:8" s="208" customFormat="1" ht="27" customHeight="1" x14ac:dyDescent="0.35">
      <c r="A8" s="2038"/>
      <c r="B8" s="2048">
        <v>3</v>
      </c>
      <c r="C8" s="2709" t="s">
        <v>2696</v>
      </c>
      <c r="D8" s="2709"/>
      <c r="E8" s="2709"/>
      <c r="F8" s="2708"/>
      <c r="G8" s="2708"/>
      <c r="H8" s="2039"/>
    </row>
    <row r="9" spans="1:8" s="208" customFormat="1" ht="15" customHeight="1" x14ac:dyDescent="0.35">
      <c r="A9" s="2038"/>
      <c r="B9" s="2048">
        <v>4</v>
      </c>
      <c r="C9" s="2710" t="s">
        <v>2695</v>
      </c>
      <c r="D9" s="2710"/>
      <c r="E9" s="2710"/>
      <c r="F9" s="2708"/>
      <c r="G9" s="2708"/>
      <c r="H9" s="2039"/>
    </row>
    <row r="10" spans="1:8" s="208" customFormat="1" ht="15" customHeight="1" x14ac:dyDescent="0.35">
      <c r="A10" s="2038"/>
      <c r="B10" s="2048">
        <v>5</v>
      </c>
      <c r="C10" s="2710" t="s">
        <v>2694</v>
      </c>
      <c r="D10" s="2710"/>
      <c r="E10" s="2710"/>
      <c r="F10" s="2708"/>
      <c r="G10" s="2708"/>
      <c r="H10" s="2039"/>
    </row>
    <row r="11" spans="1:8" s="208" customFormat="1" ht="25.5" customHeight="1" x14ac:dyDescent="0.35">
      <c r="A11" s="2038"/>
      <c r="B11" s="2048">
        <v>6</v>
      </c>
      <c r="C11" s="2709" t="s">
        <v>2693</v>
      </c>
      <c r="D11" s="2709"/>
      <c r="E11" s="2709"/>
      <c r="F11" s="2708"/>
      <c r="G11" s="2708"/>
      <c r="H11" s="2039"/>
    </row>
    <row r="12" spans="1:8" s="208" customFormat="1" ht="15" customHeight="1" x14ac:dyDescent="0.35">
      <c r="A12" s="2038"/>
      <c r="B12" s="2048">
        <v>7</v>
      </c>
      <c r="C12" s="2710" t="s">
        <v>2692</v>
      </c>
      <c r="D12" s="2710"/>
      <c r="E12" s="2710"/>
      <c r="F12" s="2708"/>
      <c r="G12" s="2708"/>
      <c r="H12" s="2039"/>
    </row>
    <row r="13" spans="1:8" s="208" customFormat="1" ht="15" customHeight="1" x14ac:dyDescent="0.35">
      <c r="A13" s="2038"/>
      <c r="B13" s="2048">
        <v>8</v>
      </c>
      <c r="C13" s="2711" t="s">
        <v>2691</v>
      </c>
      <c r="D13" s="2711"/>
      <c r="E13" s="2711"/>
      <c r="F13" s="2715">
        <f>SUM(F6:G12)</f>
        <v>0</v>
      </c>
      <c r="G13" s="2715"/>
      <c r="H13" s="2039"/>
    </row>
    <row r="14" spans="1:8" s="208" customFormat="1" x14ac:dyDescent="0.35">
      <c r="A14" s="2038"/>
      <c r="B14" s="2027"/>
      <c r="C14" s="2027"/>
      <c r="D14" s="2027"/>
      <c r="E14" s="2027"/>
      <c r="F14" s="2027"/>
      <c r="G14" s="2027"/>
      <c r="H14" s="2039"/>
    </row>
    <row r="15" spans="1:8" s="208" customFormat="1" x14ac:dyDescent="0.35">
      <c r="A15" s="2040"/>
      <c r="B15" s="2041"/>
      <c r="C15" s="2025"/>
      <c r="H15" s="2039"/>
    </row>
    <row r="16" spans="1:8" s="2016" customFormat="1" ht="19.5" customHeight="1" x14ac:dyDescent="0.35">
      <c r="A16" s="2042"/>
      <c r="B16" s="2702" t="s">
        <v>2300</v>
      </c>
      <c r="C16" s="2721" t="s">
        <v>2814</v>
      </c>
      <c r="D16" s="2722"/>
      <c r="E16" s="2723"/>
      <c r="F16" s="2704" t="s">
        <v>2812</v>
      </c>
      <c r="G16" s="2705"/>
      <c r="H16" s="2043"/>
    </row>
    <row r="17" spans="1:8" s="2016" customFormat="1" ht="18" customHeight="1" x14ac:dyDescent="0.35">
      <c r="A17" s="2042"/>
      <c r="B17" s="2703"/>
      <c r="C17" s="2724"/>
      <c r="D17" s="2725"/>
      <c r="E17" s="2726"/>
      <c r="F17" s="2706"/>
      <c r="G17" s="2707"/>
      <c r="H17" s="2043"/>
    </row>
    <row r="18" spans="1:8" s="2016" customFormat="1" ht="15" customHeight="1" x14ac:dyDescent="0.35">
      <c r="A18" s="2042"/>
      <c r="B18" s="2017">
        <v>1</v>
      </c>
      <c r="C18" s="2716" t="s">
        <v>2862</v>
      </c>
      <c r="D18" s="2716"/>
      <c r="E18" s="2716"/>
      <c r="F18" s="2717"/>
      <c r="G18" s="2718"/>
      <c r="H18" s="2043"/>
    </row>
    <row r="19" spans="1:8" s="2016" customFormat="1" ht="15" customHeight="1" x14ac:dyDescent="0.35">
      <c r="A19" s="2042"/>
      <c r="B19" s="2018">
        <v>1.1000000000000001</v>
      </c>
      <c r="C19" s="2712" t="s">
        <v>2690</v>
      </c>
      <c r="D19" s="2712"/>
      <c r="E19" s="2712"/>
      <c r="F19" s="2719">
        <f>Form2!N92</f>
        <v>0</v>
      </c>
      <c r="G19" s="2720"/>
      <c r="H19" s="2043"/>
    </row>
    <row r="20" spans="1:8" s="2016" customFormat="1" ht="15" customHeight="1" x14ac:dyDescent="0.35">
      <c r="A20" s="2042"/>
      <c r="B20" s="2018">
        <v>1.2</v>
      </c>
      <c r="C20" s="2033" t="s">
        <v>2689</v>
      </c>
      <c r="D20" s="2019"/>
      <c r="E20" s="2032"/>
      <c r="F20" s="2727">
        <f>'New OFF Balance Sheet (Deriv)'!P91</f>
        <v>0</v>
      </c>
      <c r="G20" s="2728"/>
      <c r="H20" s="2043"/>
    </row>
    <row r="21" spans="1:8" s="2016" customFormat="1" ht="15" customHeight="1" x14ac:dyDescent="0.35">
      <c r="A21" s="2042"/>
      <c r="B21" s="2018">
        <v>1.3</v>
      </c>
      <c r="C21" s="2033" t="s">
        <v>2688</v>
      </c>
      <c r="D21" s="2019"/>
      <c r="E21" s="2032"/>
      <c r="F21" s="2729"/>
      <c r="G21" s="2730"/>
      <c r="H21" s="2043"/>
    </row>
    <row r="22" spans="1:8" s="2016" customFormat="1" ht="15" customHeight="1" x14ac:dyDescent="0.35">
      <c r="A22" s="2042"/>
      <c r="B22" s="2018"/>
      <c r="C22" s="2748" t="s">
        <v>2687</v>
      </c>
      <c r="D22" s="2749"/>
      <c r="E22" s="2750"/>
      <c r="F22" s="2751"/>
      <c r="G22" s="2752"/>
      <c r="H22" s="2043"/>
    </row>
    <row r="23" spans="1:8" s="2016" customFormat="1" ht="15" customHeight="1" x14ac:dyDescent="0.35">
      <c r="A23" s="2042"/>
      <c r="B23" s="2018">
        <v>1.4</v>
      </c>
      <c r="C23" s="2712" t="s">
        <v>2820</v>
      </c>
      <c r="D23" s="2712"/>
      <c r="E23" s="2712"/>
      <c r="F23" s="2719">
        <f>'New Capital Composition'!G34+'Form 1'!N67</f>
        <v>0</v>
      </c>
      <c r="G23" s="2720"/>
      <c r="H23" s="2043"/>
    </row>
    <row r="24" spans="1:8" s="2016" customFormat="1" ht="15" customHeight="1" x14ac:dyDescent="0.35">
      <c r="A24" s="2042"/>
      <c r="B24" s="2018">
        <v>1.5</v>
      </c>
      <c r="C24" s="2712" t="s">
        <v>2686</v>
      </c>
      <c r="D24" s="2712"/>
      <c r="E24" s="2712"/>
      <c r="F24" s="2732"/>
      <c r="G24" s="2733"/>
      <c r="H24" s="2043"/>
    </row>
    <row r="25" spans="1:8" s="2016" customFormat="1" ht="15" customHeight="1" x14ac:dyDescent="0.35">
      <c r="A25" s="2042"/>
      <c r="B25" s="2018">
        <v>1.6</v>
      </c>
      <c r="C25" s="2731" t="s">
        <v>2685</v>
      </c>
      <c r="D25" s="2731"/>
      <c r="E25" s="2731"/>
      <c r="F25" s="2734">
        <f>SUM(F19-(F23+F24))</f>
        <v>0</v>
      </c>
      <c r="G25" s="2735"/>
      <c r="H25" s="2043"/>
    </row>
    <row r="26" spans="1:8" s="2016" customFormat="1" ht="15" customHeight="1" x14ac:dyDescent="0.35">
      <c r="A26" s="2042"/>
      <c r="B26" s="2031"/>
      <c r="C26" s="2712"/>
      <c r="D26" s="2712"/>
      <c r="E26" s="2712"/>
      <c r="F26" s="2736"/>
      <c r="G26" s="2737"/>
      <c r="H26" s="2043"/>
    </row>
    <row r="27" spans="1:8" s="2016" customFormat="1" ht="15" customHeight="1" x14ac:dyDescent="0.35">
      <c r="A27" s="2042"/>
      <c r="B27" s="2020">
        <v>2</v>
      </c>
      <c r="C27" s="2716" t="s">
        <v>2684</v>
      </c>
      <c r="D27" s="2716"/>
      <c r="E27" s="2716"/>
      <c r="F27" s="2717"/>
      <c r="G27" s="2718"/>
      <c r="H27" s="2043"/>
    </row>
    <row r="28" spans="1:8" s="2016" customFormat="1" ht="15" customHeight="1" x14ac:dyDescent="0.35">
      <c r="A28" s="2042"/>
      <c r="B28" s="2018">
        <v>2.1</v>
      </c>
      <c r="C28" s="2753" t="s">
        <v>2683</v>
      </c>
      <c r="D28" s="2753"/>
      <c r="E28" s="2753"/>
      <c r="F28" s="2754">
        <f>SUM('New OFF Balance Sheet (Non-Der)'!F55:F62,'New OFF Balance Sheet (Non-Der)'!H55:H62,'New OFF Balance Sheet (Non-Der)'!F65:F72,'New OFF Balance Sheet (Non-Der)'!H65:H72,'New OFF Balance Sheet (Non-Der)'!F74:F81,'New OFF Balance Sheet (Non-Der)'!H74:H81,'New OFF Balance Sheet (Non-Der)'!F84:F91,'New OFF Balance Sheet (Non-Der)'!H84:H91,'New OFF Balance Sheet (Non-Der)'!F93:F100,'New OFF Balance Sheet (Non-Der)'!H93:H100,'New OFF Balance Sheet (Non-Der)'!F102:F109,'New OFF Balance Sheet (Non-Der)'!H102:H109,'New OFF Balance Sheet (Non-Der)'!F112:F119,'New OFF Balance Sheet (Non-Der)'!H112:H119,'New OFF Balance Sheet (Non-Der)'!F121:F128,'New OFF Balance Sheet (Non-Der)'!H121:H128,'New OFF Balance Sheet (Non-Der)'!F130:F137,'New OFF Balance Sheet (Non-Der)'!H130:H137,'New OFF Balance Sheet (Non-Der)'!F139:F146,'New OFF Balance Sheet (Non-Der)'!H139:H146)</f>
        <v>0</v>
      </c>
      <c r="G28" s="2755"/>
      <c r="H28" s="2043"/>
    </row>
    <row r="29" spans="1:8" s="2016" customFormat="1" ht="15" customHeight="1" x14ac:dyDescent="0.35">
      <c r="A29" s="2042"/>
      <c r="B29" s="2018">
        <v>2.2000000000000002</v>
      </c>
      <c r="C29" s="2753" t="s">
        <v>2682</v>
      </c>
      <c r="D29" s="2753"/>
      <c r="E29" s="2753"/>
      <c r="F29" s="2754">
        <f>SUM('New OFF Balance Sheet (Non-Der)'!G55:G62,'New OFF Balance Sheet (Non-Der)'!I55:I62,'New OFF Balance Sheet (Non-Der)'!G65:G72,'New OFF Balance Sheet (Non-Der)'!I65:I72,'New OFF Balance Sheet (Non-Der)'!G74:G81,'New OFF Balance Sheet (Non-Der)'!I74:I81,'New OFF Balance Sheet (Non-Der)'!G84:G91,'New OFF Balance Sheet (Non-Der)'!I84:I91,'New OFF Balance Sheet (Non-Der)'!G93:G100,'New OFF Balance Sheet (Non-Der)'!I93:I100,'New OFF Balance Sheet (Non-Der)'!G102:G109,'New OFF Balance Sheet (Non-Der)'!I102:I109,'New OFF Balance Sheet (Non-Der)'!G112:G119,'New OFF Balance Sheet (Non-Der)'!I112:I119,'New OFF Balance Sheet (Non-Der)'!G121:G128,'New OFF Balance Sheet (Non-Der)'!I121:I128,'New OFF Balance Sheet (Non-Der)'!G130:G137,'New OFF Balance Sheet (Non-Der)'!I130:I137,'New OFF Balance Sheet (Non-Der)'!G139:G146,'New OFF Balance Sheet (Non-Der)'!I139:I146)</f>
        <v>0</v>
      </c>
      <c r="G29" s="2765"/>
      <c r="H29" s="2043"/>
    </row>
    <row r="30" spans="1:8" s="2016" customFormat="1" ht="15" customHeight="1" x14ac:dyDescent="0.35">
      <c r="A30" s="2042"/>
      <c r="B30" s="2018">
        <v>2.2999999999999998</v>
      </c>
      <c r="C30" s="2766" t="s">
        <v>2681</v>
      </c>
      <c r="D30" s="2766"/>
      <c r="E30" s="2766"/>
      <c r="F30" s="2763">
        <f>F28-F29</f>
        <v>0</v>
      </c>
      <c r="G30" s="2764"/>
      <c r="H30" s="2043"/>
    </row>
    <row r="31" spans="1:8" s="2016" customFormat="1" ht="15" customHeight="1" x14ac:dyDescent="0.35">
      <c r="A31" s="2042"/>
      <c r="B31" s="2021"/>
      <c r="C31" s="2712"/>
      <c r="D31" s="2712"/>
      <c r="E31" s="2712"/>
      <c r="F31" s="2736"/>
      <c r="G31" s="2737"/>
      <c r="H31" s="2043"/>
    </row>
    <row r="32" spans="1:8" s="2016" customFormat="1" ht="15" customHeight="1" x14ac:dyDescent="0.35">
      <c r="A32" s="2042"/>
      <c r="B32" s="2022">
        <v>3</v>
      </c>
      <c r="C32" s="2758" t="s">
        <v>2680</v>
      </c>
      <c r="D32" s="2759"/>
      <c r="E32" s="2759"/>
      <c r="F32" s="2023"/>
      <c r="G32" s="2034"/>
      <c r="H32" s="2043"/>
    </row>
    <row r="33" spans="1:8" s="2016" customFormat="1" ht="15" customHeight="1" x14ac:dyDescent="0.35">
      <c r="A33" s="2042"/>
      <c r="B33" s="2024">
        <v>3.1</v>
      </c>
      <c r="C33" s="2739" t="s">
        <v>2679</v>
      </c>
      <c r="D33" s="2740"/>
      <c r="E33" s="2741"/>
      <c r="F33" s="2742">
        <f>'New Capital Composition'!H36</f>
        <v>0</v>
      </c>
      <c r="G33" s="2743"/>
      <c r="H33" s="2043"/>
    </row>
    <row r="34" spans="1:8" s="2016" customFormat="1" ht="15" customHeight="1" x14ac:dyDescent="0.35">
      <c r="A34" s="2042"/>
      <c r="B34" s="2024">
        <v>3.2</v>
      </c>
      <c r="C34" s="2739" t="s">
        <v>2678</v>
      </c>
      <c r="D34" s="2740"/>
      <c r="E34" s="2741"/>
      <c r="F34" s="2744">
        <f>F25+F30</f>
        <v>0</v>
      </c>
      <c r="G34" s="2741"/>
      <c r="H34" s="2043"/>
    </row>
    <row r="35" spans="1:8" s="2016" customFormat="1" ht="15" customHeight="1" x14ac:dyDescent="0.35">
      <c r="A35" s="2042"/>
      <c r="B35" s="2021"/>
      <c r="C35" s="2745"/>
      <c r="D35" s="2746"/>
      <c r="E35" s="2746"/>
      <c r="F35" s="2746"/>
      <c r="G35" s="2747"/>
      <c r="H35" s="2043"/>
    </row>
    <row r="36" spans="1:8" s="2016" customFormat="1" ht="15" customHeight="1" x14ac:dyDescent="0.35">
      <c r="A36" s="2042"/>
      <c r="B36" s="2021">
        <v>4</v>
      </c>
      <c r="C36" s="2758" t="s">
        <v>2677</v>
      </c>
      <c r="D36" s="2759"/>
      <c r="E36" s="2760"/>
      <c r="F36" s="2761"/>
      <c r="G36" s="2762"/>
      <c r="H36" s="2043"/>
    </row>
    <row r="37" spans="1:8" s="2016" customFormat="1" ht="15" customHeight="1" x14ac:dyDescent="0.35">
      <c r="A37" s="2042"/>
      <c r="B37" s="2024">
        <v>4.0999999999999996</v>
      </c>
      <c r="C37" s="2739" t="s">
        <v>2676</v>
      </c>
      <c r="D37" s="2740"/>
      <c r="E37" s="2741"/>
      <c r="F37" s="2756" t="e">
        <f>F33/F34</f>
        <v>#DIV/0!</v>
      </c>
      <c r="G37" s="2757"/>
      <c r="H37" s="2043"/>
    </row>
    <row r="38" spans="1:8" ht="15" thickBot="1" x14ac:dyDescent="0.4">
      <c r="A38" s="2044"/>
      <c r="B38" s="2045"/>
      <c r="C38" s="2046"/>
      <c r="D38" s="2046"/>
      <c r="E38" s="2046"/>
      <c r="F38" s="2046"/>
      <c r="G38" s="2046"/>
      <c r="H38" s="2047"/>
    </row>
    <row r="39" spans="1:8" x14ac:dyDescent="0.35">
      <c r="B39" s="1949"/>
      <c r="C39" s="2015"/>
      <c r="D39" s="2015"/>
      <c r="E39" s="2015"/>
      <c r="F39" s="2015"/>
      <c r="G39" s="2015"/>
    </row>
    <row r="40" spans="1:8" x14ac:dyDescent="0.35">
      <c r="B40" s="1949"/>
      <c r="C40" s="2015"/>
      <c r="D40" s="2015"/>
      <c r="E40" s="2015"/>
      <c r="F40" s="2015"/>
      <c r="G40" s="2015"/>
    </row>
  </sheetData>
  <sheetProtection algorithmName="SHA-512" hashValue="FTwQrYIzNimpTzPXssODMbjyfvo3d9Zg4ilBhLn2TjIq/NQCHG2zsrMMB17SO68PO+gN9AYivQKIpYT5q6psLQ==" saltValue="pS+7oEzNpDDQKFZACDaX6Q==" spinCount="100000" sheet="1" objects="1" scenarios="1"/>
  <mergeCells count="58">
    <mergeCell ref="F30:G30"/>
    <mergeCell ref="F29:G29"/>
    <mergeCell ref="C30:E30"/>
    <mergeCell ref="C32:E32"/>
    <mergeCell ref="C33:E33"/>
    <mergeCell ref="C37:E37"/>
    <mergeCell ref="F37:G37"/>
    <mergeCell ref="C31:E31"/>
    <mergeCell ref="C36:E36"/>
    <mergeCell ref="F36:G36"/>
    <mergeCell ref="F31:G31"/>
    <mergeCell ref="B3:G3"/>
    <mergeCell ref="C34:E34"/>
    <mergeCell ref="F33:G33"/>
    <mergeCell ref="F34:G34"/>
    <mergeCell ref="C35:G35"/>
    <mergeCell ref="C22:E22"/>
    <mergeCell ref="F22:G22"/>
    <mergeCell ref="C23:E23"/>
    <mergeCell ref="C24:E24"/>
    <mergeCell ref="C6:E6"/>
    <mergeCell ref="C7:E7"/>
    <mergeCell ref="C9:E9"/>
    <mergeCell ref="C8:E8"/>
    <mergeCell ref="C28:E28"/>
    <mergeCell ref="C29:E29"/>
    <mergeCell ref="F28:G28"/>
    <mergeCell ref="F20:G20"/>
    <mergeCell ref="F21:G21"/>
    <mergeCell ref="C27:E27"/>
    <mergeCell ref="C26:E26"/>
    <mergeCell ref="C25:E25"/>
    <mergeCell ref="F23:G23"/>
    <mergeCell ref="F24:G24"/>
    <mergeCell ref="F27:G27"/>
    <mergeCell ref="F25:G25"/>
    <mergeCell ref="F26:G26"/>
    <mergeCell ref="C19:E19"/>
    <mergeCell ref="C5:E5"/>
    <mergeCell ref="F6:G6"/>
    <mergeCell ref="F5:G5"/>
    <mergeCell ref="F13:G13"/>
    <mergeCell ref="F8:G8"/>
    <mergeCell ref="F7:G7"/>
    <mergeCell ref="F11:G11"/>
    <mergeCell ref="C18:E18"/>
    <mergeCell ref="F18:G18"/>
    <mergeCell ref="F19:G19"/>
    <mergeCell ref="C16:E17"/>
    <mergeCell ref="B16:B17"/>
    <mergeCell ref="F16:G17"/>
    <mergeCell ref="F10:G10"/>
    <mergeCell ref="F9:G9"/>
    <mergeCell ref="F12:G12"/>
    <mergeCell ref="C11:E11"/>
    <mergeCell ref="C12:E12"/>
    <mergeCell ref="C13:E13"/>
    <mergeCell ref="C10:E10"/>
  </mergeCells>
  <pageMargins left="0.7" right="0.7" top="0.75" bottom="0.75" header="0.3" footer="0.3"/>
  <pageSetup scale="69" orientation="portrait" r:id="rId1"/>
  <headerFooter>
    <oddFooter>&amp;C&amp;1#&amp;"Calibri"&amp;10&amp;K000000I n t e r n a l</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41">
    <pageSetUpPr fitToPage="1"/>
  </sheetPr>
  <dimension ref="A1:R55"/>
  <sheetViews>
    <sheetView showGridLines="0" topLeftCell="D34" workbookViewId="0">
      <selection activeCell="O42" sqref="O42"/>
    </sheetView>
  </sheetViews>
  <sheetFormatPr defaultRowHeight="14.5" x14ac:dyDescent="0.35"/>
  <cols>
    <col min="1" max="3" width="0" hidden="1" customWidth="1" collapsed="1"/>
    <col min="4" max="4" width="2.81640625" customWidth="1" collapsed="1"/>
    <col min="5" max="5" width="4.81640625" customWidth="1" collapsed="1"/>
    <col min="6" max="6" width="2.81640625" customWidth="1" collapsed="1"/>
    <col min="7" max="8" width="3.81640625" customWidth="1" collapsed="1"/>
    <col min="9" max="17" width="10.81640625" customWidth="1" collapsed="1"/>
    <col min="18" max="18" width="2.81640625" customWidth="1" collapsed="1"/>
  </cols>
  <sheetData>
    <row r="1" spans="1:18" ht="15" hidden="1" customHeight="1" x14ac:dyDescent="0.35">
      <c r="A1" s="119"/>
      <c r="B1" s="119"/>
      <c r="C1" s="119"/>
      <c r="D1" s="119"/>
      <c r="E1" s="119"/>
      <c r="F1" s="119"/>
      <c r="G1" s="119"/>
      <c r="H1" s="119"/>
      <c r="I1" s="119"/>
      <c r="J1" s="119"/>
      <c r="K1" s="119"/>
      <c r="L1" s="119"/>
      <c r="M1" s="119"/>
      <c r="N1" s="119"/>
      <c r="O1" s="119"/>
      <c r="P1" s="119"/>
      <c r="Q1" s="119"/>
      <c r="R1" s="119"/>
    </row>
    <row r="2" spans="1:18" ht="15" hidden="1" customHeight="1" x14ac:dyDescent="0.35">
      <c r="A2" s="119"/>
      <c r="B2" s="119"/>
      <c r="C2" s="119"/>
      <c r="D2" s="119"/>
      <c r="E2" s="119"/>
      <c r="F2" s="119"/>
      <c r="G2" s="119"/>
      <c r="H2" s="119"/>
      <c r="I2" s="119"/>
      <c r="J2" s="119"/>
      <c r="K2" s="119"/>
      <c r="L2" s="119"/>
      <c r="M2" s="119"/>
      <c r="N2" s="119"/>
      <c r="O2" s="119"/>
      <c r="P2" s="119"/>
      <c r="Q2" s="119"/>
      <c r="R2" s="119"/>
    </row>
    <row r="3" spans="1:18" ht="15" hidden="1" customHeight="1" x14ac:dyDescent="0.35">
      <c r="A3" s="119"/>
      <c r="B3" s="119"/>
      <c r="C3" s="119"/>
      <c r="D3" s="119"/>
      <c r="E3" s="119"/>
      <c r="F3" s="119"/>
      <c r="G3" s="119"/>
      <c r="H3" s="119"/>
      <c r="I3" s="119"/>
      <c r="J3" s="119"/>
      <c r="K3" s="119"/>
      <c r="L3" s="119"/>
      <c r="M3" s="119"/>
      <c r="N3" s="119"/>
      <c r="O3" s="119"/>
      <c r="P3" s="119"/>
      <c r="Q3" s="119"/>
      <c r="R3" s="119"/>
    </row>
    <row r="4" spans="1:18" ht="15" hidden="1" customHeight="1" x14ac:dyDescent="0.35">
      <c r="A4" s="119"/>
      <c r="B4" s="119"/>
      <c r="C4" s="119"/>
      <c r="D4" s="119"/>
      <c r="E4" s="119"/>
      <c r="F4" s="119"/>
      <c r="G4" s="119"/>
      <c r="H4" s="119"/>
      <c r="I4" s="119"/>
      <c r="J4" s="119"/>
      <c r="K4" s="119"/>
      <c r="L4" s="119"/>
      <c r="M4" s="119"/>
      <c r="N4" s="119"/>
      <c r="O4" s="119"/>
      <c r="P4" s="119"/>
      <c r="Q4" s="119"/>
      <c r="R4" s="119"/>
    </row>
    <row r="5" spans="1:18" ht="15" hidden="1" customHeight="1" thickBot="1" x14ac:dyDescent="0.4">
      <c r="A5" s="119"/>
      <c r="B5" s="119"/>
      <c r="C5" s="119"/>
      <c r="D5" s="119"/>
      <c r="E5" s="119"/>
      <c r="F5" s="119"/>
      <c r="G5" s="119"/>
      <c r="H5" s="119"/>
      <c r="I5" s="119"/>
      <c r="J5" s="119"/>
      <c r="K5" s="119"/>
      <c r="L5" s="119"/>
      <c r="M5" s="119"/>
      <c r="N5" s="119"/>
      <c r="O5" s="119"/>
      <c r="P5" s="119"/>
      <c r="Q5" s="119"/>
      <c r="R5" s="119"/>
    </row>
    <row r="6" spans="1:18" ht="15" customHeight="1" x14ac:dyDescent="0.35">
      <c r="A6" s="526"/>
      <c r="B6" s="527"/>
      <c r="C6" s="527"/>
      <c r="D6" s="256"/>
      <c r="E6" s="366"/>
      <c r="F6" s="257"/>
      <c r="G6" s="257"/>
      <c r="H6" s="257"/>
      <c r="I6" s="257"/>
      <c r="J6" s="257"/>
      <c r="K6" s="257"/>
      <c r="L6" s="257"/>
      <c r="M6" s="257"/>
      <c r="N6" s="257"/>
      <c r="O6" s="257"/>
      <c r="P6" s="257"/>
      <c r="Q6" s="257"/>
      <c r="R6" s="258"/>
    </row>
    <row r="7" spans="1:18" ht="15" customHeight="1" x14ac:dyDescent="0.35">
      <c r="A7" s="528"/>
      <c r="B7" s="119"/>
      <c r="C7" s="119"/>
      <c r="D7" s="259"/>
      <c r="E7" s="119"/>
      <c r="F7" s="367"/>
      <c r="G7" s="367"/>
      <c r="H7" s="2289" t="s">
        <v>1462</v>
      </c>
      <c r="I7" s="2289"/>
      <c r="J7" s="2289"/>
      <c r="K7" s="2289"/>
      <c r="L7" s="2289"/>
      <c r="M7" s="2289"/>
      <c r="N7" s="2289"/>
      <c r="O7" s="2289"/>
      <c r="P7" s="368"/>
      <c r="Q7" s="369"/>
      <c r="R7" s="261"/>
    </row>
    <row r="8" spans="1:18" ht="15" customHeight="1" x14ac:dyDescent="0.35">
      <c r="A8" s="528"/>
      <c r="B8" s="119"/>
      <c r="C8" s="119"/>
      <c r="D8" s="259"/>
      <c r="E8" s="367"/>
      <c r="F8" s="367"/>
      <c r="G8" s="367"/>
      <c r="H8" s="2289"/>
      <c r="I8" s="2289"/>
      <c r="J8" s="2289"/>
      <c r="K8" s="2289"/>
      <c r="L8" s="2289"/>
      <c r="M8" s="2289"/>
      <c r="N8" s="2289"/>
      <c r="O8" s="2289"/>
      <c r="P8" s="253"/>
      <c r="Q8" s="253"/>
      <c r="R8" s="261"/>
    </row>
    <row r="9" spans="1:18" ht="15" hidden="1" customHeight="1" x14ac:dyDescent="0.35">
      <c r="A9" s="528"/>
      <c r="B9" s="119"/>
      <c r="C9" s="119"/>
      <c r="D9" s="370"/>
      <c r="E9" s="371"/>
      <c r="F9" s="371"/>
      <c r="G9" s="371"/>
      <c r="H9" s="371"/>
      <c r="I9" s="371"/>
      <c r="J9" s="371"/>
      <c r="K9" s="371"/>
      <c r="L9" s="371"/>
      <c r="M9" s="253"/>
      <c r="N9" s="253"/>
      <c r="O9" s="253"/>
      <c r="P9" s="253"/>
      <c r="Q9" s="253"/>
      <c r="R9" s="261"/>
    </row>
    <row r="10" spans="1:18" ht="15" customHeight="1" x14ac:dyDescent="0.35">
      <c r="A10" s="528"/>
      <c r="B10" s="119"/>
      <c r="C10" s="119"/>
      <c r="D10" s="259"/>
      <c r="E10" s="253"/>
      <c r="F10" s="260"/>
      <c r="G10" s="260"/>
      <c r="H10" s="260"/>
      <c r="I10" s="260"/>
      <c r="J10" s="260"/>
      <c r="K10" s="260"/>
      <c r="L10" s="260"/>
      <c r="M10" s="260"/>
      <c r="N10" s="260"/>
      <c r="O10" s="260"/>
      <c r="P10" s="253"/>
      <c r="Q10" s="423" t="s">
        <v>1103</v>
      </c>
      <c r="R10" s="261"/>
    </row>
    <row r="11" spans="1:18" ht="15" customHeight="1" x14ac:dyDescent="0.35">
      <c r="A11" s="528"/>
      <c r="B11" s="119"/>
      <c r="C11" s="119"/>
      <c r="D11" s="259"/>
      <c r="E11" s="2337" t="s">
        <v>1018</v>
      </c>
      <c r="F11" s="2770"/>
      <c r="G11" s="2770"/>
      <c r="H11" s="2770"/>
      <c r="I11" s="2770"/>
      <c r="J11" s="2770"/>
      <c r="K11" s="2770"/>
      <c r="L11" s="2770"/>
      <c r="M11" s="2771"/>
      <c r="N11" s="2335" t="s">
        <v>561</v>
      </c>
      <c r="O11" s="2335" t="s">
        <v>917</v>
      </c>
      <c r="P11" s="2337" t="s">
        <v>918</v>
      </c>
      <c r="Q11" s="2352" t="s">
        <v>97</v>
      </c>
      <c r="R11" s="261"/>
    </row>
    <row r="12" spans="1:18" ht="15" customHeight="1" x14ac:dyDescent="0.35">
      <c r="A12" s="528"/>
      <c r="B12" s="119"/>
      <c r="C12" s="119"/>
      <c r="D12" s="259"/>
      <c r="E12" s="2772"/>
      <c r="F12" s="2773"/>
      <c r="G12" s="2773"/>
      <c r="H12" s="2773"/>
      <c r="I12" s="2773"/>
      <c r="J12" s="2773"/>
      <c r="K12" s="2773"/>
      <c r="L12" s="2773"/>
      <c r="M12" s="2774"/>
      <c r="N12" s="2775"/>
      <c r="O12" s="2775"/>
      <c r="P12" s="2338"/>
      <c r="Q12" s="2352"/>
      <c r="R12" s="261"/>
    </row>
    <row r="13" spans="1:18" ht="15" customHeight="1" x14ac:dyDescent="0.35">
      <c r="A13" s="528"/>
      <c r="B13" s="119"/>
      <c r="C13" s="119"/>
      <c r="D13" s="259"/>
      <c r="E13" s="1121" t="s">
        <v>20</v>
      </c>
      <c r="F13" s="973" t="s">
        <v>1463</v>
      </c>
      <c r="G13" s="974"/>
      <c r="H13" s="974"/>
      <c r="I13" s="974"/>
      <c r="J13" s="974"/>
      <c r="K13" s="974"/>
      <c r="L13" s="974"/>
      <c r="M13" s="974"/>
      <c r="N13" s="975"/>
      <c r="O13" s="975"/>
      <c r="P13" s="974"/>
      <c r="Q13" s="975"/>
      <c r="R13" s="261"/>
    </row>
    <row r="14" spans="1:18" ht="15" customHeight="1" x14ac:dyDescent="0.35">
      <c r="A14" s="528"/>
      <c r="B14" s="119"/>
      <c r="C14" s="119"/>
      <c r="D14" s="259"/>
      <c r="E14" s="1122"/>
      <c r="F14" s="2767" t="s">
        <v>1822</v>
      </c>
      <c r="G14" s="2768"/>
      <c r="H14" s="2768"/>
      <c r="I14" s="2768"/>
      <c r="J14" s="2768"/>
      <c r="K14" s="2768"/>
      <c r="L14" s="2768"/>
      <c r="M14" s="2769"/>
      <c r="N14" s="730"/>
      <c r="O14" s="730"/>
      <c r="P14" s="734"/>
      <c r="Q14" s="1235"/>
      <c r="R14" s="261"/>
    </row>
    <row r="15" spans="1:18" ht="15" customHeight="1" x14ac:dyDescent="0.35">
      <c r="A15" s="528"/>
      <c r="B15" s="119"/>
      <c r="C15" s="119"/>
      <c r="D15" s="259"/>
      <c r="E15" s="1122"/>
      <c r="F15" s="373" t="s">
        <v>937</v>
      </c>
      <c r="G15" s="263" t="s">
        <v>2519</v>
      </c>
      <c r="H15" s="263"/>
      <c r="I15" s="263"/>
      <c r="J15" s="110"/>
      <c r="K15" s="263"/>
      <c r="L15" s="263"/>
      <c r="M15" s="263"/>
      <c r="N15" s="730"/>
      <c r="O15" s="730"/>
      <c r="P15" s="734"/>
      <c r="Q15" s="971"/>
      <c r="R15" s="261"/>
    </row>
    <row r="16" spans="1:18" ht="15" customHeight="1" x14ac:dyDescent="0.35">
      <c r="A16" s="528"/>
      <c r="B16" s="119"/>
      <c r="C16" s="119"/>
      <c r="D16" s="259"/>
      <c r="E16" s="1122"/>
      <c r="F16" s="373"/>
      <c r="G16" s="263" t="s">
        <v>1821</v>
      </c>
      <c r="H16" s="263"/>
      <c r="I16" s="263"/>
      <c r="J16" s="110"/>
      <c r="K16" s="263"/>
      <c r="L16" s="263"/>
      <c r="M16" s="263"/>
      <c r="N16" s="730">
        <f>Form2!K40</f>
        <v>0</v>
      </c>
      <c r="O16" s="730">
        <f>Form2!L40</f>
        <v>0</v>
      </c>
      <c r="P16" s="730">
        <f>Form2!M40</f>
        <v>0</v>
      </c>
      <c r="Q16" s="971">
        <f t="shared" ref="Q16:Q21" si="0">N16+O16+P16</f>
        <v>0</v>
      </c>
      <c r="R16" s="261"/>
    </row>
    <row r="17" spans="1:18" ht="15" customHeight="1" x14ac:dyDescent="0.35">
      <c r="A17" s="528"/>
      <c r="B17" s="119"/>
      <c r="C17" s="119"/>
      <c r="D17" s="259"/>
      <c r="E17" s="1122"/>
      <c r="F17" s="373"/>
      <c r="G17" s="263"/>
      <c r="H17" s="264" t="s">
        <v>1464</v>
      </c>
      <c r="I17" s="263"/>
      <c r="J17" s="110"/>
      <c r="K17" s="263"/>
      <c r="L17" s="263"/>
      <c r="M17" s="263"/>
      <c r="N17" s="733"/>
      <c r="O17" s="733"/>
      <c r="P17" s="733"/>
      <c r="Q17" s="971">
        <f>N17+O17+P17</f>
        <v>0</v>
      </c>
      <c r="R17" s="261"/>
    </row>
    <row r="18" spans="1:18" ht="15" customHeight="1" x14ac:dyDescent="0.35">
      <c r="A18" s="528"/>
      <c r="B18" s="119"/>
      <c r="C18" s="119"/>
      <c r="D18" s="259"/>
      <c r="E18" s="1122"/>
      <c r="F18" s="373"/>
      <c r="G18" s="263" t="s">
        <v>1820</v>
      </c>
      <c r="H18" s="263"/>
      <c r="I18" s="263"/>
      <c r="J18" s="110"/>
      <c r="K18" s="263"/>
      <c r="L18" s="263"/>
      <c r="M18" s="263"/>
      <c r="N18" s="730">
        <f>Form2!K42</f>
        <v>0</v>
      </c>
      <c r="O18" s="730">
        <f>Form2!L42</f>
        <v>0</v>
      </c>
      <c r="P18" s="730">
        <f>Form2!M42</f>
        <v>0</v>
      </c>
      <c r="Q18" s="971">
        <f t="shared" si="0"/>
        <v>0</v>
      </c>
      <c r="R18" s="261"/>
    </row>
    <row r="19" spans="1:18" ht="15" customHeight="1" x14ac:dyDescent="0.35">
      <c r="A19" s="528"/>
      <c r="B19" s="119"/>
      <c r="C19" s="119"/>
      <c r="D19" s="259"/>
      <c r="E19" s="1122"/>
      <c r="F19" s="265"/>
      <c r="G19" s="263"/>
      <c r="H19" s="264" t="s">
        <v>1465</v>
      </c>
      <c r="I19" s="263"/>
      <c r="J19" s="263"/>
      <c r="K19" s="263"/>
      <c r="L19" s="263"/>
      <c r="M19" s="263"/>
      <c r="N19" s="733"/>
      <c r="O19" s="733"/>
      <c r="P19" s="733"/>
      <c r="Q19" s="971">
        <f t="shared" si="0"/>
        <v>0</v>
      </c>
      <c r="R19" s="261"/>
    </row>
    <row r="20" spans="1:18" ht="15" customHeight="1" x14ac:dyDescent="0.35">
      <c r="A20" s="528"/>
      <c r="B20" s="119"/>
      <c r="C20" s="119"/>
      <c r="D20" s="259"/>
      <c r="E20" s="1122"/>
      <c r="F20" s="265"/>
      <c r="G20" s="263" t="s">
        <v>1819</v>
      </c>
      <c r="H20" s="264"/>
      <c r="I20" s="263"/>
      <c r="J20" s="263"/>
      <c r="K20" s="263"/>
      <c r="L20" s="263"/>
      <c r="M20" s="263"/>
      <c r="N20" s="730">
        <f>Form2!K43</f>
        <v>0</v>
      </c>
      <c r="O20" s="730">
        <f>Form2!L43</f>
        <v>0</v>
      </c>
      <c r="P20" s="730">
        <f>Form2!M43</f>
        <v>0</v>
      </c>
      <c r="Q20" s="971">
        <f t="shared" si="0"/>
        <v>0</v>
      </c>
      <c r="R20" s="261"/>
    </row>
    <row r="21" spans="1:18" ht="15" customHeight="1" x14ac:dyDescent="0.35">
      <c r="A21" s="528"/>
      <c r="B21" s="119"/>
      <c r="C21" s="119"/>
      <c r="D21" s="259"/>
      <c r="E21" s="1122"/>
      <c r="F21" s="265"/>
      <c r="G21" s="263"/>
      <c r="H21" s="264" t="s">
        <v>1466</v>
      </c>
      <c r="I21" s="263"/>
      <c r="J21" s="263"/>
      <c r="K21" s="263"/>
      <c r="L21" s="263"/>
      <c r="M21" s="263"/>
      <c r="N21" s="733"/>
      <c r="O21" s="733"/>
      <c r="P21" s="733"/>
      <c r="Q21" s="971">
        <f t="shared" si="0"/>
        <v>0</v>
      </c>
      <c r="R21" s="261"/>
    </row>
    <row r="22" spans="1:18" ht="15" customHeight="1" x14ac:dyDescent="0.35">
      <c r="A22" s="528"/>
      <c r="B22" s="119"/>
      <c r="C22" s="119"/>
      <c r="D22" s="259"/>
      <c r="E22" s="1122"/>
      <c r="F22" s="374" t="s">
        <v>922</v>
      </c>
      <c r="G22" s="263" t="s">
        <v>1467</v>
      </c>
      <c r="H22" s="263"/>
      <c r="I22" s="263"/>
      <c r="J22" s="263"/>
      <c r="K22" s="263"/>
      <c r="L22" s="263"/>
      <c r="M22" s="263"/>
      <c r="N22" s="372"/>
      <c r="O22" s="372"/>
      <c r="P22" s="372"/>
      <c r="Q22" s="1236"/>
      <c r="R22" s="261"/>
    </row>
    <row r="23" spans="1:18" ht="15" customHeight="1" x14ac:dyDescent="0.35">
      <c r="A23" s="528"/>
      <c r="B23" s="119"/>
      <c r="C23" s="119"/>
      <c r="D23" s="259"/>
      <c r="E23" s="1122"/>
      <c r="F23" s="374"/>
      <c r="G23" s="263" t="s">
        <v>1821</v>
      </c>
      <c r="H23" s="263"/>
      <c r="I23" s="263"/>
      <c r="J23" s="263"/>
      <c r="K23" s="263"/>
      <c r="L23" s="263"/>
      <c r="M23" s="263"/>
      <c r="N23" s="730">
        <f>Form2!K45</f>
        <v>0</v>
      </c>
      <c r="O23" s="730">
        <f>Form2!L45</f>
        <v>0</v>
      </c>
      <c r="P23" s="730">
        <f>Form2!M45</f>
        <v>0</v>
      </c>
      <c r="Q23" s="971">
        <f t="shared" ref="Q23:Q28" si="1">N23+O23+P23</f>
        <v>0</v>
      </c>
      <c r="R23" s="261"/>
    </row>
    <row r="24" spans="1:18" ht="15" customHeight="1" x14ac:dyDescent="0.35">
      <c r="A24" s="528"/>
      <c r="B24" s="119"/>
      <c r="C24" s="119"/>
      <c r="D24" s="259"/>
      <c r="E24" s="1122"/>
      <c r="F24" s="374"/>
      <c r="G24" s="263"/>
      <c r="H24" s="264" t="s">
        <v>1464</v>
      </c>
      <c r="I24" s="263"/>
      <c r="J24" s="263"/>
      <c r="K24" s="263"/>
      <c r="L24" s="263"/>
      <c r="M24" s="263"/>
      <c r="N24" s="733"/>
      <c r="O24" s="733"/>
      <c r="P24" s="733"/>
      <c r="Q24" s="971">
        <f t="shared" si="1"/>
        <v>0</v>
      </c>
      <c r="R24" s="261"/>
    </row>
    <row r="25" spans="1:18" ht="15" customHeight="1" x14ac:dyDescent="0.35">
      <c r="A25" s="528"/>
      <c r="B25" s="119"/>
      <c r="C25" s="119"/>
      <c r="D25" s="259"/>
      <c r="E25" s="1122"/>
      <c r="F25" s="265"/>
      <c r="G25" s="263" t="s">
        <v>1820</v>
      </c>
      <c r="H25" s="263"/>
      <c r="I25" s="263"/>
      <c r="J25" s="263"/>
      <c r="K25" s="263"/>
      <c r="L25" s="263"/>
      <c r="M25" s="263"/>
      <c r="N25" s="732">
        <f>Form2!K47</f>
        <v>0</v>
      </c>
      <c r="O25" s="732">
        <f>Form2!L47</f>
        <v>0</v>
      </c>
      <c r="P25" s="732">
        <f>Form2!M47</f>
        <v>0</v>
      </c>
      <c r="Q25" s="971">
        <f t="shared" si="1"/>
        <v>0</v>
      </c>
      <c r="R25" s="261"/>
    </row>
    <row r="26" spans="1:18" ht="15" customHeight="1" x14ac:dyDescent="0.35">
      <c r="A26" s="528"/>
      <c r="B26" s="119"/>
      <c r="C26" s="119"/>
      <c r="D26" s="259"/>
      <c r="E26" s="1122"/>
      <c r="F26" s="265"/>
      <c r="G26" s="263"/>
      <c r="H26" s="264" t="s">
        <v>1465</v>
      </c>
      <c r="I26" s="263"/>
      <c r="J26" s="263"/>
      <c r="K26" s="263"/>
      <c r="L26" s="263"/>
      <c r="M26" s="263"/>
      <c r="N26" s="733"/>
      <c r="O26" s="733"/>
      <c r="P26" s="733"/>
      <c r="Q26" s="971">
        <f t="shared" si="1"/>
        <v>0</v>
      </c>
      <c r="R26" s="261"/>
    </row>
    <row r="27" spans="1:18" ht="15" customHeight="1" x14ac:dyDescent="0.35">
      <c r="A27" s="528"/>
      <c r="B27" s="119"/>
      <c r="C27" s="119"/>
      <c r="D27" s="259"/>
      <c r="E27" s="1122"/>
      <c r="F27" s="265"/>
      <c r="G27" s="263" t="s">
        <v>1819</v>
      </c>
      <c r="H27" s="264"/>
      <c r="I27" s="263"/>
      <c r="J27" s="263"/>
      <c r="K27" s="263"/>
      <c r="L27" s="263"/>
      <c r="M27" s="263"/>
      <c r="N27" s="730">
        <f>Form2!K48</f>
        <v>0</v>
      </c>
      <c r="O27" s="730">
        <f>Form2!L48</f>
        <v>0</v>
      </c>
      <c r="P27" s="730">
        <f>Form2!M48</f>
        <v>0</v>
      </c>
      <c r="Q27" s="971">
        <f t="shared" si="1"/>
        <v>0</v>
      </c>
      <c r="R27" s="261"/>
    </row>
    <row r="28" spans="1:18" ht="15" customHeight="1" x14ac:dyDescent="0.35">
      <c r="A28" s="528"/>
      <c r="B28" s="119"/>
      <c r="C28" s="119"/>
      <c r="D28" s="259"/>
      <c r="E28" s="1122"/>
      <c r="F28" s="265"/>
      <c r="G28" s="263"/>
      <c r="H28" s="264" t="s">
        <v>1466</v>
      </c>
      <c r="I28" s="263"/>
      <c r="J28" s="263"/>
      <c r="K28" s="263"/>
      <c r="L28" s="263"/>
      <c r="M28" s="263"/>
      <c r="N28" s="733"/>
      <c r="O28" s="733"/>
      <c r="P28" s="733"/>
      <c r="Q28" s="971">
        <f t="shared" si="1"/>
        <v>0</v>
      </c>
      <c r="R28" s="261"/>
    </row>
    <row r="29" spans="1:18" ht="15" hidden="1" customHeight="1" x14ac:dyDescent="0.35">
      <c r="A29" s="528"/>
      <c r="B29" s="119"/>
      <c r="C29" s="119"/>
      <c r="D29" s="259"/>
      <c r="E29" s="1122"/>
      <c r="F29" s="265"/>
      <c r="G29" s="263"/>
      <c r="H29" s="263"/>
      <c r="I29" s="263"/>
      <c r="J29" s="263"/>
      <c r="K29" s="263"/>
      <c r="L29" s="263"/>
      <c r="M29" s="263"/>
      <c r="N29" s="372"/>
      <c r="O29" s="372"/>
      <c r="P29" s="372"/>
      <c r="Q29" s="969"/>
      <c r="R29" s="261"/>
    </row>
    <row r="30" spans="1:18" ht="15" customHeight="1" x14ac:dyDescent="0.35">
      <c r="A30" s="528"/>
      <c r="B30" s="119"/>
      <c r="C30" s="119"/>
      <c r="D30" s="259"/>
      <c r="E30" s="1123" t="s">
        <v>21</v>
      </c>
      <c r="F30" s="491" t="s">
        <v>1468</v>
      </c>
      <c r="G30" s="893"/>
      <c r="H30" s="893"/>
      <c r="I30" s="893"/>
      <c r="J30" s="893"/>
      <c r="K30" s="893"/>
      <c r="L30" s="893"/>
      <c r="M30" s="893"/>
      <c r="N30" s="968"/>
      <c r="O30" s="968"/>
      <c r="P30" s="968"/>
      <c r="Q30" s="969"/>
      <c r="R30" s="261"/>
    </row>
    <row r="31" spans="1:18" ht="15" customHeight="1" x14ac:dyDescent="0.35">
      <c r="A31" s="528"/>
      <c r="B31" s="119"/>
      <c r="C31" s="119"/>
      <c r="D31" s="259"/>
      <c r="E31" s="1122"/>
      <c r="F31" s="374" t="s">
        <v>937</v>
      </c>
      <c r="G31" s="263" t="s">
        <v>1300</v>
      </c>
      <c r="H31" s="263"/>
      <c r="I31" s="263"/>
      <c r="J31" s="263"/>
      <c r="K31" s="263"/>
      <c r="L31" s="263"/>
      <c r="M31" s="263"/>
      <c r="N31" s="730"/>
      <c r="O31" s="730">
        <f>Form2!L20</f>
        <v>0</v>
      </c>
      <c r="P31" s="730">
        <f>Form2!M20</f>
        <v>0</v>
      </c>
      <c r="Q31" s="971">
        <f>N31+O31+P31</f>
        <v>0</v>
      </c>
      <c r="R31" s="261"/>
    </row>
    <row r="32" spans="1:18" ht="15" customHeight="1" x14ac:dyDescent="0.35">
      <c r="A32" s="528"/>
      <c r="B32" s="119"/>
      <c r="C32" s="119"/>
      <c r="D32" s="259"/>
      <c r="E32" s="1122"/>
      <c r="F32" s="375" t="s">
        <v>953</v>
      </c>
      <c r="G32" s="263" t="s">
        <v>926</v>
      </c>
      <c r="H32" s="263" t="s">
        <v>1469</v>
      </c>
      <c r="I32" s="263"/>
      <c r="J32" s="263"/>
      <c r="K32" s="263"/>
      <c r="L32" s="263"/>
      <c r="M32" s="263"/>
      <c r="N32" s="594"/>
      <c r="O32" s="591"/>
      <c r="P32" s="592"/>
      <c r="Q32" s="971">
        <f>N32+O32+P32</f>
        <v>0</v>
      </c>
      <c r="R32" s="261"/>
    </row>
    <row r="33" spans="1:18" ht="15" customHeight="1" x14ac:dyDescent="0.35">
      <c r="A33" s="528"/>
      <c r="B33" s="119"/>
      <c r="C33" s="119"/>
      <c r="D33" s="259"/>
      <c r="E33" s="1122"/>
      <c r="F33" s="374" t="s">
        <v>922</v>
      </c>
      <c r="G33" s="263" t="s">
        <v>1301</v>
      </c>
      <c r="H33" s="263"/>
      <c r="I33" s="263"/>
      <c r="J33" s="263"/>
      <c r="K33" s="263"/>
      <c r="L33" s="263"/>
      <c r="M33" s="263"/>
      <c r="N33" s="730"/>
      <c r="O33" s="730">
        <f>Form2!L21</f>
        <v>0</v>
      </c>
      <c r="P33" s="730">
        <f>Form2!M21</f>
        <v>0</v>
      </c>
      <c r="Q33" s="971">
        <f>N33+O33+P33</f>
        <v>0</v>
      </c>
      <c r="R33" s="261"/>
    </row>
    <row r="34" spans="1:18" ht="15" customHeight="1" x14ac:dyDescent="0.35">
      <c r="A34" s="528"/>
      <c r="B34" s="119"/>
      <c r="C34" s="119"/>
      <c r="D34" s="259"/>
      <c r="E34" s="1122"/>
      <c r="F34" s="375"/>
      <c r="G34" s="263" t="s">
        <v>926</v>
      </c>
      <c r="H34" s="263" t="s">
        <v>1469</v>
      </c>
      <c r="I34" s="263"/>
      <c r="J34" s="263"/>
      <c r="K34" s="263"/>
      <c r="L34" s="263"/>
      <c r="M34" s="255"/>
      <c r="N34" s="594"/>
      <c r="O34" s="591"/>
      <c r="P34" s="591"/>
      <c r="Q34" s="971">
        <f>N34+O34+P34</f>
        <v>0</v>
      </c>
      <c r="R34" s="261"/>
    </row>
    <row r="35" spans="1:18" ht="15" hidden="1" customHeight="1" x14ac:dyDescent="0.35">
      <c r="A35" s="528"/>
      <c r="B35" s="119"/>
      <c r="C35" s="119"/>
      <c r="D35" s="259"/>
      <c r="E35" s="1122"/>
      <c r="F35" s="375"/>
      <c r="G35" s="263"/>
      <c r="H35" s="263"/>
      <c r="I35" s="263"/>
      <c r="J35" s="263"/>
      <c r="K35" s="263"/>
      <c r="L35" s="263"/>
      <c r="M35" s="255"/>
      <c r="N35" s="376"/>
      <c r="O35" s="376"/>
      <c r="P35" s="377"/>
      <c r="Q35" s="1236"/>
      <c r="R35" s="261"/>
    </row>
    <row r="36" spans="1:18" ht="15" customHeight="1" x14ac:dyDescent="0.35">
      <c r="A36" s="528"/>
      <c r="B36" s="119"/>
      <c r="C36" s="119"/>
      <c r="D36" s="259"/>
      <c r="E36" s="1123" t="s">
        <v>22</v>
      </c>
      <c r="F36" s="970" t="s">
        <v>1470</v>
      </c>
      <c r="G36" s="893"/>
      <c r="H36" s="893"/>
      <c r="I36" s="893"/>
      <c r="J36" s="893"/>
      <c r="K36" s="893"/>
      <c r="L36" s="893"/>
      <c r="M36" s="893"/>
      <c r="N36" s="1239">
        <f>N38+N41</f>
        <v>0</v>
      </c>
      <c r="O36" s="1239">
        <f>O38+O41</f>
        <v>0</v>
      </c>
      <c r="P36" s="1239">
        <f>P38+P41</f>
        <v>0</v>
      </c>
      <c r="Q36" s="971">
        <f>N36+O36+P36</f>
        <v>0</v>
      </c>
      <c r="R36" s="261"/>
    </row>
    <row r="37" spans="1:18" ht="15" customHeight="1" x14ac:dyDescent="0.35">
      <c r="A37" s="528"/>
      <c r="B37" s="119"/>
      <c r="C37" s="119"/>
      <c r="D37" s="259"/>
      <c r="E37" s="1122"/>
      <c r="F37" s="374" t="s">
        <v>937</v>
      </c>
      <c r="G37" s="263" t="s">
        <v>1302</v>
      </c>
      <c r="H37" s="263"/>
      <c r="I37" s="263"/>
      <c r="J37" s="263"/>
      <c r="K37" s="263"/>
      <c r="L37" s="263"/>
      <c r="M37" s="263"/>
      <c r="N37" s="595">
        <f>Form2!K76</f>
        <v>0</v>
      </c>
      <c r="O37" s="595">
        <f>Form2!L76</f>
        <v>0</v>
      </c>
      <c r="P37" s="595">
        <f>Form2!M76</f>
        <v>0</v>
      </c>
      <c r="Q37" s="971">
        <f t="shared" ref="Q37:Q43" si="2">N37+O37+P37</f>
        <v>0</v>
      </c>
      <c r="R37" s="261"/>
    </row>
    <row r="38" spans="1:18" ht="15" customHeight="1" x14ac:dyDescent="0.35">
      <c r="A38" s="528"/>
      <c r="B38" s="119"/>
      <c r="C38" s="119"/>
      <c r="D38" s="259"/>
      <c r="E38" s="1122"/>
      <c r="F38" s="265"/>
      <c r="G38" s="263" t="s">
        <v>1303</v>
      </c>
      <c r="H38" s="266" t="s">
        <v>1304</v>
      </c>
      <c r="I38" s="263"/>
      <c r="J38" s="263"/>
      <c r="K38" s="263"/>
      <c r="L38" s="263"/>
      <c r="M38" s="255"/>
      <c r="N38" s="595">
        <f>Form2!K77</f>
        <v>0</v>
      </c>
      <c r="O38" s="595">
        <f>Form2!L77</f>
        <v>0</v>
      </c>
      <c r="P38" s="595">
        <f>Form2!M77</f>
        <v>0</v>
      </c>
      <c r="Q38" s="971">
        <f t="shared" si="2"/>
        <v>0</v>
      </c>
      <c r="R38" s="261"/>
    </row>
    <row r="39" spans="1:18" ht="15" customHeight="1" x14ac:dyDescent="0.35">
      <c r="A39" s="528"/>
      <c r="B39" s="119"/>
      <c r="C39" s="119"/>
      <c r="D39" s="259"/>
      <c r="E39" s="1122"/>
      <c r="F39" s="265"/>
      <c r="G39" s="263"/>
      <c r="H39" s="266" t="s">
        <v>937</v>
      </c>
      <c r="I39" s="263" t="s">
        <v>1471</v>
      </c>
      <c r="J39" s="263"/>
      <c r="K39" s="263"/>
      <c r="L39" s="263"/>
      <c r="M39" s="255"/>
      <c r="N39" s="591"/>
      <c r="O39" s="591"/>
      <c r="P39" s="591"/>
      <c r="Q39" s="971">
        <f t="shared" si="2"/>
        <v>0</v>
      </c>
      <c r="R39" s="261"/>
    </row>
    <row r="40" spans="1:18" ht="15" customHeight="1" x14ac:dyDescent="0.35">
      <c r="A40" s="528"/>
      <c r="B40" s="119"/>
      <c r="C40" s="119"/>
      <c r="D40" s="259"/>
      <c r="E40" s="1122"/>
      <c r="F40" s="265"/>
      <c r="G40" s="263"/>
      <c r="H40" s="266" t="s">
        <v>922</v>
      </c>
      <c r="I40" s="263" t="s">
        <v>1472</v>
      </c>
      <c r="J40" s="263"/>
      <c r="K40" s="263"/>
      <c r="L40" s="263"/>
      <c r="M40" s="255"/>
      <c r="N40" s="591"/>
      <c r="O40" s="591"/>
      <c r="P40" s="591"/>
      <c r="Q40" s="971">
        <f t="shared" si="2"/>
        <v>0</v>
      </c>
      <c r="R40" s="261"/>
    </row>
    <row r="41" spans="1:18" ht="15" customHeight="1" x14ac:dyDescent="0.35">
      <c r="A41" s="528"/>
      <c r="B41" s="119"/>
      <c r="C41" s="119"/>
      <c r="D41" s="259"/>
      <c r="E41" s="1122"/>
      <c r="F41" s="265"/>
      <c r="G41" s="263" t="s">
        <v>1305</v>
      </c>
      <c r="H41" s="266" t="s">
        <v>1306</v>
      </c>
      <c r="I41" s="263"/>
      <c r="J41" s="263"/>
      <c r="K41" s="263"/>
      <c r="L41" s="263"/>
      <c r="M41" s="255"/>
      <c r="N41" s="595">
        <f>Form2!K78</f>
        <v>0</v>
      </c>
      <c r="O41" s="595">
        <f>Form2!L78</f>
        <v>0</v>
      </c>
      <c r="P41" s="595">
        <f>Form2!M78</f>
        <v>0</v>
      </c>
      <c r="Q41" s="971">
        <f t="shared" si="2"/>
        <v>0</v>
      </c>
      <c r="R41" s="261"/>
    </row>
    <row r="42" spans="1:18" ht="15" customHeight="1" x14ac:dyDescent="0.35">
      <c r="A42" s="528"/>
      <c r="B42" s="119"/>
      <c r="C42" s="119"/>
      <c r="D42" s="259"/>
      <c r="E42" s="1122"/>
      <c r="F42" s="265"/>
      <c r="G42" s="263"/>
      <c r="H42" s="267" t="s">
        <v>937</v>
      </c>
      <c r="I42" s="263" t="s">
        <v>1473</v>
      </c>
      <c r="J42" s="263"/>
      <c r="K42" s="263"/>
      <c r="L42" s="263"/>
      <c r="M42" s="255"/>
      <c r="N42" s="728"/>
      <c r="O42" s="591"/>
      <c r="P42" s="728"/>
      <c r="Q42" s="971">
        <f t="shared" si="2"/>
        <v>0</v>
      </c>
      <c r="R42" s="261"/>
    </row>
    <row r="43" spans="1:18" ht="15" customHeight="1" x14ac:dyDescent="0.35">
      <c r="A43" s="528"/>
      <c r="B43" s="119"/>
      <c r="C43" s="119"/>
      <c r="D43" s="259"/>
      <c r="E43" s="1122"/>
      <c r="F43" s="265"/>
      <c r="G43" s="263"/>
      <c r="H43" s="267" t="s">
        <v>922</v>
      </c>
      <c r="I43" s="263" t="s">
        <v>1472</v>
      </c>
      <c r="J43" s="263"/>
      <c r="K43" s="263"/>
      <c r="L43" s="263"/>
      <c r="M43" s="255"/>
      <c r="N43" s="728"/>
      <c r="O43" s="728"/>
      <c r="P43" s="728"/>
      <c r="Q43" s="971">
        <f t="shared" si="2"/>
        <v>0</v>
      </c>
      <c r="R43" s="261"/>
    </row>
    <row r="44" spans="1:18" ht="15" customHeight="1" x14ac:dyDescent="0.35">
      <c r="A44" s="528"/>
      <c r="B44" s="119"/>
      <c r="C44" s="119"/>
      <c r="D44" s="259"/>
      <c r="E44" s="2772" t="s">
        <v>916</v>
      </c>
      <c r="F44" s="2770"/>
      <c r="G44" s="2770"/>
      <c r="H44" s="2770"/>
      <c r="I44" s="2770"/>
      <c r="J44" s="2770"/>
      <c r="K44" s="2770"/>
      <c r="L44" s="2770"/>
      <c r="M44" s="2771"/>
      <c r="N44" s="2335" t="s">
        <v>561</v>
      </c>
      <c r="O44" s="2335" t="s">
        <v>917</v>
      </c>
      <c r="P44" s="2337" t="s">
        <v>918</v>
      </c>
      <c r="Q44" s="2352" t="s">
        <v>97</v>
      </c>
      <c r="R44" s="261"/>
    </row>
    <row r="45" spans="1:18" ht="15" customHeight="1" x14ac:dyDescent="0.35">
      <c r="A45" s="528"/>
      <c r="B45" s="119"/>
      <c r="C45" s="119"/>
      <c r="D45" s="259"/>
      <c r="E45" s="2772"/>
      <c r="F45" s="2773"/>
      <c r="G45" s="2773"/>
      <c r="H45" s="2773"/>
      <c r="I45" s="2773"/>
      <c r="J45" s="2773"/>
      <c r="K45" s="2773"/>
      <c r="L45" s="2773"/>
      <c r="M45" s="2774"/>
      <c r="N45" s="2775"/>
      <c r="O45" s="2775"/>
      <c r="P45" s="2338"/>
      <c r="Q45" s="2352"/>
      <c r="R45" s="261"/>
    </row>
    <row r="46" spans="1:18" ht="15" customHeight="1" x14ac:dyDescent="0.35">
      <c r="A46" s="528"/>
      <c r="B46" s="119"/>
      <c r="C46" s="119"/>
      <c r="D46" s="259"/>
      <c r="E46" s="1124" t="s">
        <v>23</v>
      </c>
      <c r="F46" s="965" t="s">
        <v>1474</v>
      </c>
      <c r="G46" s="966"/>
      <c r="H46" s="966"/>
      <c r="I46" s="966"/>
      <c r="J46" s="966"/>
      <c r="K46" s="966"/>
      <c r="L46" s="553"/>
      <c r="M46" s="553"/>
      <c r="N46" s="967"/>
      <c r="O46" s="967"/>
      <c r="P46" s="967"/>
      <c r="Q46" s="972"/>
      <c r="R46" s="261"/>
    </row>
    <row r="47" spans="1:18" ht="15" customHeight="1" x14ac:dyDescent="0.35">
      <c r="A47" s="528"/>
      <c r="B47" s="119"/>
      <c r="C47" s="119"/>
      <c r="D47" s="259"/>
      <c r="E47" s="1125"/>
      <c r="F47" s="2767" t="s">
        <v>1823</v>
      </c>
      <c r="G47" s="2768"/>
      <c r="H47" s="2768"/>
      <c r="I47" s="2768"/>
      <c r="J47" s="2768"/>
      <c r="K47" s="2768"/>
      <c r="L47" s="2768"/>
      <c r="M47" s="2769"/>
      <c r="N47" s="728"/>
      <c r="O47" s="728"/>
      <c r="P47" s="728"/>
      <c r="Q47" s="1237"/>
      <c r="R47" s="261"/>
    </row>
    <row r="48" spans="1:18" ht="15" customHeight="1" x14ac:dyDescent="0.35">
      <c r="A48" s="528"/>
      <c r="B48" s="119"/>
      <c r="C48" s="119"/>
      <c r="D48" s="259"/>
      <c r="E48" s="1125"/>
      <c r="F48" s="378" t="s">
        <v>937</v>
      </c>
      <c r="G48" s="263" t="s">
        <v>2519</v>
      </c>
      <c r="H48" s="263"/>
      <c r="I48" s="263"/>
      <c r="J48" s="110"/>
      <c r="K48" s="263"/>
      <c r="L48" s="263"/>
      <c r="M48" s="263"/>
      <c r="N48" s="728"/>
      <c r="O48" s="728"/>
      <c r="P48" s="728"/>
      <c r="Q48" s="1238"/>
      <c r="R48" s="261"/>
    </row>
    <row r="49" spans="1:18" ht="15" customHeight="1" x14ac:dyDescent="0.35">
      <c r="A49" s="528"/>
      <c r="B49" s="119"/>
      <c r="C49" s="119"/>
      <c r="D49" s="259"/>
      <c r="E49" s="1125"/>
      <c r="F49" s="378"/>
      <c r="G49" s="263" t="s">
        <v>1821</v>
      </c>
      <c r="H49" s="263"/>
      <c r="I49" s="263"/>
      <c r="J49" s="110"/>
      <c r="K49" s="263"/>
      <c r="L49" s="263"/>
      <c r="M49" s="263"/>
      <c r="N49" s="729">
        <f>'Form 1'!K39</f>
        <v>0</v>
      </c>
      <c r="O49" s="729">
        <f>'Form 1'!L39</f>
        <v>0</v>
      </c>
      <c r="P49" s="729">
        <f>'Form 1'!M39</f>
        <v>0</v>
      </c>
      <c r="Q49" s="971">
        <f>N49+O49+P49</f>
        <v>0</v>
      </c>
      <c r="R49" s="261"/>
    </row>
    <row r="50" spans="1:18" ht="15" customHeight="1" x14ac:dyDescent="0.35">
      <c r="A50" s="528"/>
      <c r="B50" s="119"/>
      <c r="C50" s="119"/>
      <c r="D50" s="259"/>
      <c r="E50" s="1125"/>
      <c r="F50" s="378"/>
      <c r="G50" s="263"/>
      <c r="H50" s="264" t="s">
        <v>1464</v>
      </c>
      <c r="I50" s="263"/>
      <c r="J50" s="110"/>
      <c r="K50" s="263"/>
      <c r="L50" s="263"/>
      <c r="M50" s="263"/>
      <c r="N50" s="728"/>
      <c r="O50" s="728"/>
      <c r="P50" s="728"/>
      <c r="Q50" s="971">
        <f>N50+O50+P50</f>
        <v>0</v>
      </c>
      <c r="R50" s="261"/>
    </row>
    <row r="51" spans="1:18" ht="15" customHeight="1" x14ac:dyDescent="0.35">
      <c r="A51" s="528"/>
      <c r="B51" s="119"/>
      <c r="C51" s="119"/>
      <c r="D51" s="259"/>
      <c r="E51" s="1125"/>
      <c r="F51" s="267" t="s">
        <v>922</v>
      </c>
      <c r="G51" s="263" t="s">
        <v>1467</v>
      </c>
      <c r="H51" s="263"/>
      <c r="I51" s="263"/>
      <c r="J51" s="263"/>
      <c r="K51" s="263"/>
      <c r="L51" s="263"/>
      <c r="M51" s="263"/>
      <c r="N51" s="728"/>
      <c r="O51" s="728"/>
      <c r="P51" s="728"/>
      <c r="Q51" s="971"/>
      <c r="R51" s="261"/>
    </row>
    <row r="52" spans="1:18" ht="15" customHeight="1" x14ac:dyDescent="0.35">
      <c r="A52" s="528"/>
      <c r="B52" s="119"/>
      <c r="C52" s="119"/>
      <c r="D52" s="259"/>
      <c r="E52" s="1125"/>
      <c r="F52" s="267"/>
      <c r="G52" s="263" t="s">
        <v>1821</v>
      </c>
      <c r="H52" s="263"/>
      <c r="I52" s="263"/>
      <c r="J52" s="263"/>
      <c r="K52" s="263"/>
      <c r="L52" s="263"/>
      <c r="M52" s="263"/>
      <c r="N52" s="732">
        <f>'Form 1'!K43</f>
        <v>0</v>
      </c>
      <c r="O52" s="732">
        <f>'Form 1'!L43</f>
        <v>0</v>
      </c>
      <c r="P52" s="732">
        <f>'Form 1'!M43</f>
        <v>0</v>
      </c>
      <c r="Q52" s="971">
        <f>N52+O52+P52</f>
        <v>0</v>
      </c>
      <c r="R52" s="261"/>
    </row>
    <row r="53" spans="1:18" ht="15" customHeight="1" x14ac:dyDescent="0.35">
      <c r="A53" s="528"/>
      <c r="B53" s="119"/>
      <c r="C53" s="119"/>
      <c r="D53" s="259"/>
      <c r="E53" s="1126"/>
      <c r="F53" s="267"/>
      <c r="G53" s="263"/>
      <c r="H53" s="264" t="s">
        <v>1464</v>
      </c>
      <c r="I53" s="263"/>
      <c r="J53" s="263"/>
      <c r="K53" s="263"/>
      <c r="L53" s="263"/>
      <c r="M53" s="263"/>
      <c r="N53" s="728"/>
      <c r="O53" s="728"/>
      <c r="P53" s="728"/>
      <c r="Q53" s="971">
        <f>N53+O53+P53</f>
        <v>0</v>
      </c>
      <c r="R53" s="261"/>
    </row>
    <row r="54" spans="1:18" ht="15" customHeight="1" thickBot="1" x14ac:dyDescent="0.4">
      <c r="A54" s="529"/>
      <c r="B54" s="530"/>
      <c r="C54" s="530"/>
      <c r="D54" s="269"/>
      <c r="E54" s="269"/>
      <c r="F54" s="269"/>
      <c r="G54" s="269"/>
      <c r="H54" s="269"/>
      <c r="I54" s="269"/>
      <c r="J54" s="269"/>
      <c r="K54" s="269"/>
      <c r="L54" s="269"/>
      <c r="M54" s="269"/>
      <c r="N54" s="269"/>
      <c r="O54" s="269"/>
      <c r="P54" s="269"/>
      <c r="Q54" s="269"/>
      <c r="R54" s="727"/>
    </row>
    <row r="55" spans="1:18" ht="15" customHeight="1" x14ac:dyDescent="0.35"/>
  </sheetData>
  <sheetProtection algorithmName="SHA-512" hashValue="TxooSYfXvdfoA5LnLOUcfxOgWpq2EzGHYr+3TZO8JpmEX5rzaxH/Pht+O9lK0JfryTyxCD2/uxdQ0/v/1Y8lpw==" saltValue="hC4rVOjnDpP4MLsm4WODQQ==" spinCount="100000" sheet="1" objects="1" scenarios="1"/>
  <mergeCells count="13">
    <mergeCell ref="P11:P12"/>
    <mergeCell ref="Q11:Q12"/>
    <mergeCell ref="E44:M45"/>
    <mergeCell ref="N44:N45"/>
    <mergeCell ref="O44:O45"/>
    <mergeCell ref="P44:P45"/>
    <mergeCell ref="Q44:Q45"/>
    <mergeCell ref="H7:O8"/>
    <mergeCell ref="F14:M14"/>
    <mergeCell ref="F47:M47"/>
    <mergeCell ref="E11:M12"/>
    <mergeCell ref="N11:N12"/>
    <mergeCell ref="O11:O12"/>
  </mergeCells>
  <dataValidations count="5">
    <dataValidation type="whole" operator="lessThanOrEqual" allowBlank="1" showInputMessage="1" showErrorMessage="1" errorTitle="Error Message" error="The of which category must be less than Total Loans" sqref="N28:P28" xr:uid="{00000000-0002-0000-1800-000000000000}">
      <formula1>N27</formula1>
    </dataValidation>
    <dataValidation type="decimal" operator="lessThan" allowBlank="1" showInputMessage="1" showErrorMessage="1" errorTitle="Error Message" error="The Of which category must be less thanTotal Loans" sqref="O29" xr:uid="{00000000-0002-0000-1800-000001000000}">
      <formula1>O25</formula1>
    </dataValidation>
    <dataValidation type="decimal" operator="lessThan" allowBlank="1" showInputMessage="1" showErrorMessage="1" errorTitle="Error Message" error="The of which category must be less than Total Loans" sqref="N29" xr:uid="{00000000-0002-0000-1800-000002000000}">
      <formula1>N25</formula1>
    </dataValidation>
    <dataValidation type="whole" operator="lessThanOrEqual" allowBlank="1" showInputMessage="1" showErrorMessage="1" sqref="N17:P17 N19:P19 N21:P21 N24:P24 N26:P26 O32:P32 O34:P34 N39:P39 N42:P42 N50:P50 N53:P53" xr:uid="{00000000-0002-0000-1800-000003000000}">
      <formula1>N16</formula1>
    </dataValidation>
    <dataValidation type="whole" operator="lessThanOrEqual" allowBlank="1" showInputMessage="1" showErrorMessage="1" sqref="N40:P40 N43:P43" xr:uid="{00000000-0002-0000-1800-000004000000}">
      <formula1>N38</formula1>
    </dataValidation>
  </dataValidations>
  <pageMargins left="0.7" right="0.7" top="1" bottom="1" header="0.3" footer="0.3"/>
  <pageSetup scale="77" fitToHeight="0" orientation="portrait" r:id="rId1"/>
  <headerFooter>
    <oddFooter>&amp;C&amp;1#&amp;"Calibri"&amp;10&amp;K000000I n t e r n a l</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0">
    <pageSetUpPr fitToPage="1"/>
  </sheetPr>
  <dimension ref="A1:R63"/>
  <sheetViews>
    <sheetView showGridLines="0" zoomScaleNormal="100" workbookViewId="0">
      <selection activeCell="L27" sqref="L27"/>
    </sheetView>
  </sheetViews>
  <sheetFormatPr defaultColWidth="9.1796875" defaultRowHeight="12.5" x14ac:dyDescent="0.25"/>
  <cols>
    <col min="1" max="1" width="2.81640625" style="3" customWidth="1" collapsed="1"/>
    <col min="2" max="2" width="5.81640625" style="3" customWidth="1" collapsed="1"/>
    <col min="3" max="3" width="40.81640625" style="3" customWidth="1" collapsed="1"/>
    <col min="4" max="12" width="15.81640625" style="3" customWidth="1" collapsed="1"/>
    <col min="13" max="13" width="2.81640625" style="3" customWidth="1" collapsed="1"/>
    <col min="14" max="14" width="9.1796875" style="3" customWidth="1" collapsed="1"/>
    <col min="15" max="15" width="14.54296875" style="3" customWidth="1" collapsed="1"/>
    <col min="16" max="16" width="9.1796875" style="3" customWidth="1" collapsed="1"/>
    <col min="17" max="19" width="9.1796875" style="3" collapsed="1"/>
    <col min="20" max="20" width="18.1796875" style="3" customWidth="1" collapsed="1"/>
    <col min="21" max="16384" width="9.1796875" style="3" collapsed="1"/>
  </cols>
  <sheetData>
    <row r="1" spans="1:18" ht="30" customHeight="1" x14ac:dyDescent="0.25">
      <c r="A1" s="259"/>
      <c r="B1" s="2800" t="s">
        <v>53</v>
      </c>
      <c r="C1" s="2800"/>
      <c r="D1" s="2800"/>
      <c r="E1" s="2800"/>
      <c r="F1" s="2800"/>
      <c r="G1" s="2800"/>
      <c r="H1" s="643"/>
      <c r="I1" s="109"/>
      <c r="J1" s="109"/>
      <c r="K1" s="107"/>
      <c r="L1" s="107"/>
      <c r="M1" s="261"/>
    </row>
    <row r="2" spans="1:18" ht="15" customHeight="1" x14ac:dyDescent="0.3">
      <c r="A2" s="642"/>
      <c r="B2" s="641"/>
      <c r="C2" s="641"/>
      <c r="D2" s="641"/>
      <c r="E2" s="641"/>
      <c r="F2" s="2317" t="s">
        <v>52</v>
      </c>
      <c r="G2" s="2317"/>
      <c r="H2" s="2317"/>
      <c r="I2" s="107"/>
      <c r="J2" s="107"/>
      <c r="K2" s="107"/>
      <c r="L2" s="107"/>
      <c r="M2" s="261"/>
    </row>
    <row r="3" spans="1:18" ht="15" customHeight="1" x14ac:dyDescent="0.25">
      <c r="A3" s="259"/>
      <c r="B3" s="107"/>
      <c r="C3" s="107"/>
      <c r="D3" s="107"/>
      <c r="E3" s="107"/>
      <c r="F3" s="2801"/>
      <c r="G3" s="2801"/>
      <c r="H3" s="2801"/>
      <c r="I3" s="107"/>
      <c r="J3" s="107"/>
      <c r="K3" s="107"/>
      <c r="L3" s="109"/>
      <c r="M3" s="261"/>
    </row>
    <row r="4" spans="1:18" ht="15" customHeight="1" x14ac:dyDescent="0.3">
      <c r="A4" s="259"/>
      <c r="B4" s="2778" t="s">
        <v>2203</v>
      </c>
      <c r="C4" s="2779"/>
      <c r="D4" s="2779"/>
      <c r="E4" s="2779"/>
      <c r="F4" s="2779"/>
      <c r="G4" s="2779"/>
      <c r="H4" s="2779"/>
      <c r="I4" s="2779"/>
      <c r="J4" s="2779"/>
      <c r="K4" s="2779"/>
      <c r="L4" s="2780"/>
      <c r="M4" s="261"/>
      <c r="R4" s="29"/>
    </row>
    <row r="5" spans="1:18" ht="15" customHeight="1" x14ac:dyDescent="0.25">
      <c r="A5" s="259"/>
      <c r="B5" s="2781"/>
      <c r="C5" s="2782"/>
      <c r="D5" s="2782"/>
      <c r="E5" s="2782"/>
      <c r="F5" s="2782"/>
      <c r="G5" s="2782"/>
      <c r="H5" s="2782"/>
      <c r="I5" s="2782"/>
      <c r="J5" s="2782"/>
      <c r="K5" s="2782"/>
      <c r="L5" s="2783"/>
      <c r="M5" s="640"/>
    </row>
    <row r="6" spans="1:18" ht="15" customHeight="1" x14ac:dyDescent="0.25">
      <c r="A6" s="259"/>
      <c r="B6" s="1127"/>
      <c r="C6" s="2784" t="s">
        <v>2052</v>
      </c>
      <c r="D6" s="2786" t="s">
        <v>18</v>
      </c>
      <c r="E6" s="2788" t="s">
        <v>54</v>
      </c>
      <c r="F6" s="2786" t="s">
        <v>49</v>
      </c>
      <c r="G6" s="2788" t="s">
        <v>55</v>
      </c>
      <c r="H6" s="2786" t="s">
        <v>56</v>
      </c>
      <c r="I6" s="2790" t="s">
        <v>2255</v>
      </c>
      <c r="J6" s="2788" t="s">
        <v>57</v>
      </c>
      <c r="K6" s="2786" t="s">
        <v>1793</v>
      </c>
      <c r="L6" s="2786" t="s">
        <v>19</v>
      </c>
      <c r="M6" s="261"/>
    </row>
    <row r="7" spans="1:18" ht="15" customHeight="1" x14ac:dyDescent="0.25">
      <c r="A7" s="259"/>
      <c r="B7" s="1128"/>
      <c r="C7" s="2785"/>
      <c r="D7" s="2787"/>
      <c r="E7" s="2789"/>
      <c r="F7" s="2787"/>
      <c r="G7" s="2789"/>
      <c r="H7" s="2787"/>
      <c r="I7" s="2787"/>
      <c r="J7" s="2789"/>
      <c r="K7" s="2787"/>
      <c r="L7" s="2787"/>
      <c r="M7" s="261"/>
    </row>
    <row r="8" spans="1:18" ht="20" customHeight="1" x14ac:dyDescent="0.3">
      <c r="A8" s="259"/>
      <c r="B8" s="1129" t="s">
        <v>20</v>
      </c>
      <c r="C8" s="649"/>
      <c r="D8" s="27"/>
      <c r="E8" s="650"/>
      <c r="F8" s="27"/>
      <c r="G8" s="976"/>
      <c r="H8" s="976"/>
      <c r="I8" s="633"/>
      <c r="J8" s="647"/>
      <c r="K8" s="647"/>
      <c r="L8" s="2218"/>
      <c r="M8" s="261"/>
    </row>
    <row r="9" spans="1:18" ht="20" customHeight="1" x14ac:dyDescent="0.3">
      <c r="A9" s="259"/>
      <c r="B9" s="1129" t="s">
        <v>21</v>
      </c>
      <c r="C9" s="649"/>
      <c r="D9" s="27"/>
      <c r="E9" s="650"/>
      <c r="F9" s="27"/>
      <c r="G9" s="976"/>
      <c r="H9" s="976"/>
      <c r="I9" s="633"/>
      <c r="J9" s="647"/>
      <c r="K9" s="647"/>
      <c r="L9" s="2218"/>
      <c r="M9" s="261"/>
    </row>
    <row r="10" spans="1:18" ht="20" customHeight="1" x14ac:dyDescent="0.3">
      <c r="A10" s="259"/>
      <c r="B10" s="1129" t="s">
        <v>22</v>
      </c>
      <c r="C10" s="649"/>
      <c r="D10" s="27"/>
      <c r="E10" s="650"/>
      <c r="F10" s="27"/>
      <c r="G10" s="976"/>
      <c r="H10" s="976"/>
      <c r="I10" s="633"/>
      <c r="J10" s="647"/>
      <c r="K10" s="647"/>
      <c r="L10" s="2218"/>
      <c r="M10" s="261"/>
    </row>
    <row r="11" spans="1:18" ht="20" customHeight="1" x14ac:dyDescent="0.3">
      <c r="A11" s="259"/>
      <c r="B11" s="1129" t="s">
        <v>23</v>
      </c>
      <c r="C11" s="649"/>
      <c r="D11" s="27"/>
      <c r="E11" s="650"/>
      <c r="F11" s="27"/>
      <c r="G11" s="976"/>
      <c r="H11" s="976"/>
      <c r="I11" s="633"/>
      <c r="J11" s="647"/>
      <c r="K11" s="647"/>
      <c r="L11" s="2218"/>
      <c r="M11" s="261"/>
    </row>
    <row r="12" spans="1:18" ht="20" customHeight="1" x14ac:dyDescent="0.3">
      <c r="A12" s="259"/>
      <c r="B12" s="1129" t="s">
        <v>24</v>
      </c>
      <c r="C12" s="649"/>
      <c r="D12" s="27"/>
      <c r="E12" s="650"/>
      <c r="F12" s="27"/>
      <c r="G12" s="976"/>
      <c r="H12" s="976"/>
      <c r="I12" s="633"/>
      <c r="J12" s="647"/>
      <c r="K12" s="633"/>
      <c r="L12" s="2218"/>
      <c r="M12" s="261"/>
    </row>
    <row r="13" spans="1:18" ht="20" customHeight="1" x14ac:dyDescent="0.3">
      <c r="A13" s="259"/>
      <c r="B13" s="1129" t="s">
        <v>25</v>
      </c>
      <c r="C13" s="649"/>
      <c r="D13" s="27"/>
      <c r="E13" s="650"/>
      <c r="F13" s="27"/>
      <c r="G13" s="976"/>
      <c r="H13" s="976"/>
      <c r="I13" s="633"/>
      <c r="J13" s="647"/>
      <c r="K13" s="633"/>
      <c r="L13" s="2218"/>
      <c r="M13" s="261"/>
    </row>
    <row r="14" spans="1:18" ht="20" customHeight="1" x14ac:dyDescent="0.3">
      <c r="A14" s="259"/>
      <c r="B14" s="1129" t="s">
        <v>26</v>
      </c>
      <c r="C14" s="649"/>
      <c r="D14" s="27"/>
      <c r="E14" s="650"/>
      <c r="F14" s="27"/>
      <c r="G14" s="976"/>
      <c r="H14" s="976"/>
      <c r="I14" s="633"/>
      <c r="J14" s="647"/>
      <c r="K14" s="633"/>
      <c r="L14" s="2218"/>
      <c r="M14" s="261"/>
    </row>
    <row r="15" spans="1:18" ht="20" customHeight="1" x14ac:dyDescent="0.3">
      <c r="A15" s="259"/>
      <c r="B15" s="1129" t="s">
        <v>27</v>
      </c>
      <c r="C15" s="649"/>
      <c r="D15" s="27"/>
      <c r="E15" s="650"/>
      <c r="F15" s="27"/>
      <c r="G15" s="976"/>
      <c r="H15" s="976"/>
      <c r="I15" s="633"/>
      <c r="J15" s="647"/>
      <c r="K15" s="633"/>
      <c r="L15" s="2218"/>
      <c r="M15" s="261"/>
    </row>
    <row r="16" spans="1:18" ht="20" customHeight="1" x14ac:dyDescent="0.3">
      <c r="A16" s="259"/>
      <c r="B16" s="1129" t="s">
        <v>28</v>
      </c>
      <c r="C16" s="649"/>
      <c r="D16" s="27"/>
      <c r="E16" s="650"/>
      <c r="F16" s="27"/>
      <c r="G16" s="976"/>
      <c r="H16" s="976"/>
      <c r="I16" s="633"/>
      <c r="J16" s="633"/>
      <c r="K16" s="633"/>
      <c r="L16" s="2218"/>
      <c r="M16" s="261"/>
    </row>
    <row r="17" spans="1:13" ht="20" customHeight="1" x14ac:dyDescent="0.3">
      <c r="A17" s="259"/>
      <c r="B17" s="1129" t="s">
        <v>29</v>
      </c>
      <c r="C17" s="649"/>
      <c r="D17" s="27"/>
      <c r="E17" s="650"/>
      <c r="F17" s="27"/>
      <c r="G17" s="976"/>
      <c r="H17" s="976"/>
      <c r="I17" s="633"/>
      <c r="J17" s="633"/>
      <c r="K17" s="633"/>
      <c r="L17" s="2218"/>
      <c r="M17" s="261"/>
    </row>
    <row r="18" spans="1:13" ht="20" customHeight="1" x14ac:dyDescent="0.3">
      <c r="A18" s="259"/>
      <c r="B18" s="1129" t="s">
        <v>58</v>
      </c>
      <c r="C18" s="649"/>
      <c r="D18" s="27"/>
      <c r="E18" s="650"/>
      <c r="F18" s="27"/>
      <c r="G18" s="976"/>
      <c r="H18" s="976"/>
      <c r="I18" s="633"/>
      <c r="J18" s="633"/>
      <c r="K18" s="633"/>
      <c r="L18" s="2218"/>
      <c r="M18" s="261"/>
    </row>
    <row r="19" spans="1:13" ht="20" customHeight="1" x14ac:dyDescent="0.3">
      <c r="A19" s="259"/>
      <c r="B19" s="1129" t="s">
        <v>59</v>
      </c>
      <c r="C19" s="649"/>
      <c r="D19" s="27"/>
      <c r="E19" s="650"/>
      <c r="F19" s="27"/>
      <c r="G19" s="976"/>
      <c r="H19" s="976"/>
      <c r="I19" s="633"/>
      <c r="J19" s="633"/>
      <c r="K19" s="633"/>
      <c r="L19" s="2218"/>
      <c r="M19" s="261"/>
    </row>
    <row r="20" spans="1:13" ht="20" customHeight="1" x14ac:dyDescent="0.3">
      <c r="A20" s="259"/>
      <c r="B20" s="1129" t="s">
        <v>60</v>
      </c>
      <c r="C20" s="649"/>
      <c r="D20" s="27"/>
      <c r="E20" s="650"/>
      <c r="F20" s="27"/>
      <c r="G20" s="976"/>
      <c r="H20" s="976"/>
      <c r="I20" s="633"/>
      <c r="J20" s="633"/>
      <c r="K20" s="633"/>
      <c r="L20" s="2218"/>
      <c r="M20" s="261"/>
    </row>
    <row r="21" spans="1:13" ht="20" customHeight="1" x14ac:dyDescent="0.3">
      <c r="A21" s="259"/>
      <c r="B21" s="1129" t="s">
        <v>61</v>
      </c>
      <c r="C21" s="649"/>
      <c r="D21" s="27"/>
      <c r="E21" s="650"/>
      <c r="F21" s="27"/>
      <c r="G21" s="976"/>
      <c r="H21" s="976"/>
      <c r="I21" s="633"/>
      <c r="J21" s="633"/>
      <c r="K21" s="633"/>
      <c r="L21" s="2218"/>
      <c r="M21" s="261"/>
    </row>
    <row r="22" spans="1:13" ht="20" customHeight="1" x14ac:dyDescent="0.3">
      <c r="A22" s="259"/>
      <c r="B22" s="1129" t="s">
        <v>62</v>
      </c>
      <c r="C22" s="649"/>
      <c r="D22" s="27"/>
      <c r="E22" s="650"/>
      <c r="F22" s="27"/>
      <c r="G22" s="976"/>
      <c r="H22" s="976"/>
      <c r="I22" s="634"/>
      <c r="J22" s="633"/>
      <c r="K22" s="633"/>
      <c r="L22" s="2218"/>
      <c r="M22" s="261"/>
    </row>
    <row r="23" spans="1:13" ht="20" customHeight="1" x14ac:dyDescent="0.3">
      <c r="A23" s="259"/>
      <c r="B23" s="1129" t="s">
        <v>63</v>
      </c>
      <c r="C23" s="649"/>
      <c r="D23" s="27"/>
      <c r="E23" s="650"/>
      <c r="F23" s="27"/>
      <c r="G23" s="976"/>
      <c r="H23" s="977"/>
      <c r="I23" s="647"/>
      <c r="J23" s="633"/>
      <c r="K23" s="633"/>
      <c r="L23" s="2218"/>
      <c r="M23" s="261"/>
    </row>
    <row r="24" spans="1:13" ht="20" customHeight="1" x14ac:dyDescent="0.3">
      <c r="A24" s="259"/>
      <c r="B24" s="1129" t="s">
        <v>64</v>
      </c>
      <c r="C24" s="649"/>
      <c r="D24" s="27"/>
      <c r="E24" s="650"/>
      <c r="F24" s="27"/>
      <c r="G24" s="976"/>
      <c r="H24" s="977"/>
      <c r="I24" s="647"/>
      <c r="J24" s="634"/>
      <c r="K24" s="633"/>
      <c r="L24" s="2218"/>
      <c r="M24" s="261"/>
    </row>
    <row r="25" spans="1:13" ht="20" customHeight="1" x14ac:dyDescent="0.3">
      <c r="A25" s="259"/>
      <c r="B25" s="1129" t="s">
        <v>65</v>
      </c>
      <c r="C25" s="649"/>
      <c r="D25" s="27"/>
      <c r="E25" s="650"/>
      <c r="F25" s="27"/>
      <c r="G25" s="976"/>
      <c r="H25" s="977"/>
      <c r="I25" s="647"/>
      <c r="J25" s="647"/>
      <c r="K25" s="633"/>
      <c r="L25" s="2218"/>
      <c r="M25" s="261"/>
    </row>
    <row r="26" spans="1:13" ht="20" customHeight="1" x14ac:dyDescent="0.3">
      <c r="A26" s="259"/>
      <c r="B26" s="1129" t="s">
        <v>66</v>
      </c>
      <c r="C26" s="649"/>
      <c r="D26" s="27"/>
      <c r="E26" s="650"/>
      <c r="F26" s="27"/>
      <c r="G26" s="976"/>
      <c r="H26" s="977"/>
      <c r="I26" s="647"/>
      <c r="J26" s="647"/>
      <c r="K26" s="633"/>
      <c r="L26" s="2218"/>
      <c r="M26" s="261"/>
    </row>
    <row r="27" spans="1:13" ht="20" customHeight="1" x14ac:dyDescent="0.3">
      <c r="A27" s="259"/>
      <c r="B27" s="1129" t="s">
        <v>67</v>
      </c>
      <c r="C27" s="649"/>
      <c r="D27" s="27"/>
      <c r="E27" s="650"/>
      <c r="F27" s="27"/>
      <c r="G27" s="976"/>
      <c r="H27" s="978"/>
      <c r="I27" s="647"/>
      <c r="J27" s="648"/>
      <c r="K27" s="634"/>
      <c r="L27" s="2218"/>
      <c r="M27" s="261"/>
    </row>
    <row r="28" spans="1:13" ht="15" customHeight="1" x14ac:dyDescent="0.3">
      <c r="A28" s="259"/>
      <c r="B28" s="1130"/>
      <c r="C28" s="2806" t="s">
        <v>30</v>
      </c>
      <c r="D28" s="2808"/>
      <c r="E28" s="2810"/>
      <c r="F28" s="2812"/>
      <c r="G28" s="2802">
        <f>SUM(G8:G27)</f>
        <v>0</v>
      </c>
      <c r="H28" s="2802">
        <f>SUM(H8:H27)</f>
        <v>0</v>
      </c>
      <c r="I28" s="2804"/>
      <c r="J28" s="2298">
        <f>SUM(J8:J27)</f>
        <v>0</v>
      </c>
      <c r="K28" s="2298">
        <f>SUM(K8:K27)</f>
        <v>0</v>
      </c>
      <c r="L28" s="2791"/>
      <c r="M28" s="261"/>
    </row>
    <row r="29" spans="1:13" ht="15" customHeight="1" x14ac:dyDescent="0.3">
      <c r="A29" s="259"/>
      <c r="B29" s="1131"/>
      <c r="C29" s="2807"/>
      <c r="D29" s="2809"/>
      <c r="E29" s="2811"/>
      <c r="F29" s="2813"/>
      <c r="G29" s="2803"/>
      <c r="H29" s="2803"/>
      <c r="I29" s="2805"/>
      <c r="J29" s="2299"/>
      <c r="K29" s="2299"/>
      <c r="L29" s="2792"/>
      <c r="M29" s="261"/>
    </row>
    <row r="30" spans="1:13" ht="15" customHeight="1" x14ac:dyDescent="0.25">
      <c r="A30" s="259"/>
      <c r="B30" s="107"/>
      <c r="C30" s="107"/>
      <c r="D30" s="107"/>
      <c r="E30" s="107"/>
      <c r="F30" s="107"/>
      <c r="G30" s="107"/>
      <c r="H30" s="107"/>
      <c r="I30" s="107"/>
      <c r="J30" s="107"/>
      <c r="K30" s="107"/>
      <c r="L30" s="107"/>
      <c r="M30" s="261"/>
    </row>
    <row r="31" spans="1:13" ht="15" hidden="1" customHeight="1" x14ac:dyDescent="0.25">
      <c r="A31" s="259"/>
      <c r="B31" s="107"/>
      <c r="C31" s="107"/>
      <c r="D31" s="107"/>
      <c r="E31" s="107"/>
      <c r="F31" s="107"/>
      <c r="G31" s="107"/>
      <c r="H31" s="107"/>
      <c r="I31" s="107"/>
      <c r="J31" s="107"/>
      <c r="K31" s="107"/>
      <c r="L31" s="107"/>
      <c r="M31" s="261"/>
    </row>
    <row r="32" spans="1:13" ht="15" hidden="1" customHeight="1" x14ac:dyDescent="0.25">
      <c r="A32" s="259"/>
      <c r="B32" s="107"/>
      <c r="C32" s="107"/>
      <c r="D32" s="107"/>
      <c r="E32" s="107"/>
      <c r="F32" s="107"/>
      <c r="G32" s="107"/>
      <c r="H32" s="107"/>
      <c r="I32" s="107"/>
      <c r="J32" s="107"/>
      <c r="K32" s="107"/>
      <c r="L32" s="107"/>
      <c r="M32" s="261"/>
    </row>
    <row r="33" spans="1:13" ht="15" customHeight="1" x14ac:dyDescent="0.25">
      <c r="A33" s="259"/>
      <c r="B33" s="107"/>
      <c r="C33" s="107"/>
      <c r="D33" s="107"/>
      <c r="E33" s="107"/>
      <c r="F33" s="107"/>
      <c r="G33" s="107"/>
      <c r="H33" s="107"/>
      <c r="I33" s="107"/>
      <c r="J33" s="107"/>
      <c r="K33" s="107"/>
      <c r="L33" s="107"/>
      <c r="M33" s="261"/>
    </row>
    <row r="34" spans="1:13" ht="15" customHeight="1" x14ac:dyDescent="0.25">
      <c r="A34" s="259"/>
      <c r="B34" s="2793" t="s">
        <v>2204</v>
      </c>
      <c r="C34" s="2794"/>
      <c r="D34" s="2794"/>
      <c r="E34" s="2794"/>
      <c r="F34" s="2795"/>
      <c r="G34" s="107"/>
      <c r="H34" s="107"/>
      <c r="I34" s="107"/>
      <c r="J34" s="107"/>
      <c r="K34" s="107"/>
      <c r="L34" s="107"/>
      <c r="M34" s="261"/>
    </row>
    <row r="35" spans="1:13" ht="15" customHeight="1" x14ac:dyDescent="0.25">
      <c r="A35" s="259"/>
      <c r="B35" s="2796"/>
      <c r="C35" s="2797"/>
      <c r="D35" s="2797"/>
      <c r="E35" s="2797"/>
      <c r="F35" s="2798"/>
      <c r="G35" s="107"/>
      <c r="H35" s="107"/>
      <c r="I35" s="107"/>
      <c r="J35" s="107"/>
      <c r="K35" s="107"/>
      <c r="L35" s="107"/>
      <c r="M35" s="261"/>
    </row>
    <row r="36" spans="1:13" ht="15" customHeight="1" x14ac:dyDescent="0.25">
      <c r="A36" s="259"/>
      <c r="B36" s="1132"/>
      <c r="C36" s="2784" t="s">
        <v>68</v>
      </c>
      <c r="D36" s="2790" t="s">
        <v>69</v>
      </c>
      <c r="E36" s="2790" t="s">
        <v>70</v>
      </c>
      <c r="F36" s="2790" t="s">
        <v>71</v>
      </c>
      <c r="G36" s="107"/>
      <c r="H36" s="107"/>
      <c r="I36" s="107"/>
      <c r="J36" s="107"/>
      <c r="K36" s="107"/>
      <c r="L36" s="107"/>
      <c r="M36" s="261"/>
    </row>
    <row r="37" spans="1:13" ht="15" customHeight="1" x14ac:dyDescent="0.25">
      <c r="A37" s="259"/>
      <c r="B37" s="1133"/>
      <c r="C37" s="2799"/>
      <c r="D37" s="2786"/>
      <c r="E37" s="2786"/>
      <c r="F37" s="2786"/>
      <c r="G37" s="107"/>
      <c r="H37" s="107"/>
      <c r="I37" s="107"/>
      <c r="J37" s="107"/>
      <c r="K37" s="107"/>
      <c r="L37" s="107"/>
      <c r="M37" s="261"/>
    </row>
    <row r="38" spans="1:13" ht="15" customHeight="1" x14ac:dyDescent="0.25">
      <c r="A38" s="259"/>
      <c r="B38" s="1133"/>
      <c r="C38" s="2785"/>
      <c r="D38" s="2787"/>
      <c r="E38" s="2787"/>
      <c r="F38" s="2787"/>
      <c r="G38" s="107"/>
      <c r="H38" s="107"/>
      <c r="I38" s="107"/>
      <c r="J38" s="107"/>
      <c r="K38" s="107"/>
      <c r="L38" s="107"/>
      <c r="M38" s="261"/>
    </row>
    <row r="39" spans="1:13" ht="15" customHeight="1" x14ac:dyDescent="0.3">
      <c r="A39" s="259"/>
      <c r="B39" s="1134" t="s">
        <v>72</v>
      </c>
      <c r="C39" s="30" t="s">
        <v>73</v>
      </c>
      <c r="D39" s="644" t="str">
        <f>IF(COUNTA(D40:D42)=0,"",SUM(D40:D42))</f>
        <v/>
      </c>
      <c r="E39" s="644" t="str">
        <f>IF(COUNTA(E40:E42)=0,"",SUM(E40:E42))</f>
        <v/>
      </c>
      <c r="F39" s="644">
        <f>IF(COUNTA(F40:F42)=0,"",SUM(F40:F42))</f>
        <v>0</v>
      </c>
      <c r="G39" s="107"/>
      <c r="H39" s="107"/>
      <c r="I39" s="107"/>
      <c r="J39" s="107"/>
      <c r="K39" s="107"/>
      <c r="L39" s="107"/>
      <c r="M39" s="261"/>
    </row>
    <row r="40" spans="1:13" ht="15" customHeight="1" x14ac:dyDescent="0.3">
      <c r="A40" s="259"/>
      <c r="B40" s="1134" t="s">
        <v>74</v>
      </c>
      <c r="C40" s="31" t="s">
        <v>75</v>
      </c>
      <c r="D40" s="723"/>
      <c r="E40" s="723"/>
      <c r="F40" s="1240" t="str">
        <f>IF(COUNTA(D40:E40)=0,"0",E40-D40)</f>
        <v>0</v>
      </c>
      <c r="G40" s="107"/>
      <c r="H40" s="107"/>
      <c r="I40" s="107"/>
      <c r="J40" s="107"/>
      <c r="K40" s="107"/>
      <c r="L40" s="107"/>
      <c r="M40" s="261"/>
    </row>
    <row r="41" spans="1:13" ht="15" customHeight="1" x14ac:dyDescent="0.3">
      <c r="A41" s="259"/>
      <c r="B41" s="1134" t="s">
        <v>76</v>
      </c>
      <c r="C41" s="31" t="s">
        <v>77</v>
      </c>
      <c r="D41" s="723"/>
      <c r="E41" s="723"/>
      <c r="F41" s="1240" t="str">
        <f>IF(COUNTA(D41:E41)=0,"0",E41-D41)</f>
        <v>0</v>
      </c>
      <c r="G41" s="107"/>
      <c r="H41" s="107"/>
      <c r="I41" s="107"/>
      <c r="J41" s="107"/>
      <c r="K41" s="107"/>
      <c r="L41" s="107"/>
      <c r="M41" s="261"/>
    </row>
    <row r="42" spans="1:13" ht="15" customHeight="1" x14ac:dyDescent="0.3">
      <c r="A42" s="259"/>
      <c r="B42" s="1134" t="s">
        <v>78</v>
      </c>
      <c r="C42" s="31" t="s">
        <v>79</v>
      </c>
      <c r="D42" s="723"/>
      <c r="E42" s="723"/>
      <c r="F42" s="1240" t="str">
        <f>IF(COUNTA(D42:E42)=0,"0",E42-D42)</f>
        <v>0</v>
      </c>
      <c r="G42" s="107"/>
      <c r="H42" s="107"/>
      <c r="I42" s="107"/>
      <c r="J42" s="107"/>
      <c r="K42" s="107"/>
      <c r="L42" s="107"/>
      <c r="M42" s="261"/>
    </row>
    <row r="43" spans="1:13" ht="15" customHeight="1" x14ac:dyDescent="0.3">
      <c r="A43" s="259"/>
      <c r="B43" s="1134"/>
      <c r="C43" s="2816"/>
      <c r="D43" s="2817"/>
      <c r="E43" s="2817"/>
      <c r="F43" s="2818"/>
      <c r="G43" s="107"/>
      <c r="H43" s="107"/>
      <c r="I43" s="107"/>
      <c r="J43" s="107"/>
      <c r="K43" s="107"/>
      <c r="L43" s="107"/>
      <c r="M43" s="261"/>
    </row>
    <row r="44" spans="1:13" ht="15" customHeight="1" x14ac:dyDescent="0.3">
      <c r="A44" s="259"/>
      <c r="B44" s="1134" t="s">
        <v>80</v>
      </c>
      <c r="C44" s="30" t="s">
        <v>81</v>
      </c>
      <c r="D44" s="644" t="str">
        <f>IF(COUNTA(D45:D47)=0,"",SUM(D45:D47))</f>
        <v/>
      </c>
      <c r="E44" s="644" t="str">
        <f>IF(COUNTA(E45:E47)=0,"",SUM(E45:E47))</f>
        <v/>
      </c>
      <c r="F44" s="644">
        <f>SUM(F45:F47)</f>
        <v>0</v>
      </c>
      <c r="G44" s="107"/>
      <c r="H44" s="107"/>
      <c r="I44" s="107"/>
      <c r="J44" s="107"/>
      <c r="K44" s="107"/>
      <c r="L44" s="107"/>
      <c r="M44" s="261"/>
    </row>
    <row r="45" spans="1:13" ht="15" customHeight="1" x14ac:dyDescent="0.3">
      <c r="A45" s="259"/>
      <c r="B45" s="1134" t="s">
        <v>82</v>
      </c>
      <c r="C45" s="31" t="s">
        <v>75</v>
      </c>
      <c r="D45" s="723"/>
      <c r="E45" s="723"/>
      <c r="F45" s="1240" t="str">
        <f>IF(COUNTA(D45:E45)=0,"0",E45-D45)</f>
        <v>0</v>
      </c>
      <c r="G45" s="107"/>
      <c r="H45" s="107"/>
      <c r="I45" s="107"/>
      <c r="J45" s="107"/>
      <c r="K45" s="107"/>
      <c r="L45" s="107"/>
      <c r="M45" s="261"/>
    </row>
    <row r="46" spans="1:13" ht="15" customHeight="1" x14ac:dyDescent="0.3">
      <c r="A46" s="259"/>
      <c r="B46" s="1134" t="s">
        <v>83</v>
      </c>
      <c r="C46" s="31" t="s">
        <v>77</v>
      </c>
      <c r="D46" s="723"/>
      <c r="E46" s="723"/>
      <c r="F46" s="1240" t="str">
        <f>IF(COUNTA(D46:E46)=0,"0",E46-D46)</f>
        <v>0</v>
      </c>
      <c r="G46" s="107"/>
      <c r="H46" s="107"/>
      <c r="I46" s="107"/>
      <c r="J46" s="107"/>
      <c r="K46" s="107"/>
      <c r="L46" s="107"/>
      <c r="M46" s="261"/>
    </row>
    <row r="47" spans="1:13" ht="15" customHeight="1" x14ac:dyDescent="0.3">
      <c r="A47" s="259"/>
      <c r="B47" s="1134" t="s">
        <v>84</v>
      </c>
      <c r="C47" s="31" t="s">
        <v>79</v>
      </c>
      <c r="D47" s="723"/>
      <c r="E47" s="723"/>
      <c r="F47" s="1240" t="str">
        <f>IF(COUNTA(D47:E47)=0,"0",E47-D47)</f>
        <v>0</v>
      </c>
      <c r="G47" s="107"/>
      <c r="H47" s="107"/>
      <c r="I47" s="107"/>
      <c r="J47" s="107"/>
      <c r="K47" s="107"/>
      <c r="L47" s="107"/>
      <c r="M47" s="261"/>
    </row>
    <row r="48" spans="1:13" ht="15" customHeight="1" x14ac:dyDescent="0.3">
      <c r="A48" s="259"/>
      <c r="B48" s="1134"/>
      <c r="C48" s="2816"/>
      <c r="D48" s="2817"/>
      <c r="E48" s="2817"/>
      <c r="F48" s="2818"/>
      <c r="G48" s="107"/>
      <c r="H48" s="107"/>
      <c r="I48" s="107"/>
      <c r="J48" s="107"/>
      <c r="K48" s="107"/>
      <c r="L48" s="107"/>
      <c r="M48" s="261"/>
    </row>
    <row r="49" spans="1:13" ht="15" customHeight="1" x14ac:dyDescent="0.3">
      <c r="A49" s="259"/>
      <c r="B49" s="1134" t="s">
        <v>85</v>
      </c>
      <c r="C49" s="30" t="s">
        <v>86</v>
      </c>
      <c r="D49" s="644" t="str">
        <f>IF(COUNTA(D50:D54)=0,"",SUM(D50:D54))</f>
        <v/>
      </c>
      <c r="E49" s="644" t="str">
        <f>IF(COUNTA(E50:E54)=0,"",SUM(E50:E54))</f>
        <v/>
      </c>
      <c r="F49" s="644">
        <f>SUM(F50:F54)</f>
        <v>0</v>
      </c>
      <c r="G49" s="107"/>
      <c r="H49" s="107"/>
      <c r="I49" s="107"/>
      <c r="J49" s="107"/>
      <c r="K49" s="107"/>
      <c r="L49" s="107"/>
      <c r="M49" s="261"/>
    </row>
    <row r="50" spans="1:13" ht="15" customHeight="1" x14ac:dyDescent="0.3">
      <c r="A50" s="259"/>
      <c r="B50" s="1134" t="s">
        <v>87</v>
      </c>
      <c r="C50" s="32"/>
      <c r="D50" s="723"/>
      <c r="E50" s="723"/>
      <c r="F50" s="1240" t="str">
        <f>IF(COUNTA(D50:E50)=0,"0",E50-D50)</f>
        <v>0</v>
      </c>
      <c r="G50" s="107"/>
      <c r="H50" s="107"/>
      <c r="I50" s="107"/>
      <c r="J50" s="107"/>
      <c r="K50" s="107"/>
      <c r="L50" s="107"/>
      <c r="M50" s="261"/>
    </row>
    <row r="51" spans="1:13" ht="15" customHeight="1" x14ac:dyDescent="0.3">
      <c r="A51" s="259"/>
      <c r="B51" s="1134" t="s">
        <v>88</v>
      </c>
      <c r="C51" s="32"/>
      <c r="D51" s="723"/>
      <c r="E51" s="723"/>
      <c r="F51" s="1240" t="str">
        <f>IF(COUNTA(D51:E51)=0,"0",E51-D51)</f>
        <v>0</v>
      </c>
      <c r="G51" s="107"/>
      <c r="H51" s="107"/>
      <c r="I51" s="107"/>
      <c r="J51" s="107"/>
      <c r="K51" s="107"/>
      <c r="L51" s="107"/>
      <c r="M51" s="261"/>
    </row>
    <row r="52" spans="1:13" ht="15" customHeight="1" x14ac:dyDescent="0.3">
      <c r="A52" s="259"/>
      <c r="B52" s="1134" t="s">
        <v>89</v>
      </c>
      <c r="C52" s="32"/>
      <c r="D52" s="723"/>
      <c r="E52" s="723"/>
      <c r="F52" s="1240" t="str">
        <f>IF(COUNTA(D52:E52)=0,"0",E52-D52)</f>
        <v>0</v>
      </c>
      <c r="G52" s="107"/>
      <c r="H52" s="107"/>
      <c r="I52" s="107"/>
      <c r="J52" s="107"/>
      <c r="K52" s="107"/>
      <c r="L52" s="107"/>
      <c r="M52" s="261"/>
    </row>
    <row r="53" spans="1:13" ht="15" customHeight="1" x14ac:dyDescent="0.3">
      <c r="A53" s="259"/>
      <c r="B53" s="1134" t="s">
        <v>90</v>
      </c>
      <c r="C53" s="32"/>
      <c r="D53" s="723"/>
      <c r="E53" s="723"/>
      <c r="F53" s="1240" t="str">
        <f>IF(COUNTA(D53:E53)=0,"0",E53-D53)</f>
        <v>0</v>
      </c>
      <c r="G53" s="107"/>
      <c r="H53" s="107"/>
      <c r="I53" s="107"/>
      <c r="J53" s="107"/>
      <c r="K53" s="107"/>
      <c r="L53" s="107"/>
      <c r="M53" s="261"/>
    </row>
    <row r="54" spans="1:13" ht="15" customHeight="1" x14ac:dyDescent="0.3">
      <c r="A54" s="259"/>
      <c r="B54" s="1134" t="s">
        <v>91</v>
      </c>
      <c r="C54" s="32"/>
      <c r="D54" s="723"/>
      <c r="E54" s="723"/>
      <c r="F54" s="1240" t="str">
        <f>IF(COUNTA(D54:E54)=0,"0",E54-D54)</f>
        <v>0</v>
      </c>
      <c r="G54" s="107"/>
      <c r="H54" s="107"/>
      <c r="I54" s="107"/>
      <c r="J54" s="107"/>
      <c r="K54" s="107"/>
      <c r="L54" s="107"/>
      <c r="M54" s="261"/>
    </row>
    <row r="55" spans="1:13" ht="15" customHeight="1" x14ac:dyDescent="0.3">
      <c r="A55" s="259"/>
      <c r="B55" s="1134"/>
      <c r="C55" s="2819"/>
      <c r="D55" s="2820"/>
      <c r="E55" s="2820"/>
      <c r="F55" s="2821"/>
      <c r="G55" s="107"/>
      <c r="H55" s="107"/>
      <c r="I55" s="107"/>
      <c r="J55" s="107"/>
      <c r="K55" s="107"/>
      <c r="L55" s="107"/>
      <c r="M55" s="261"/>
    </row>
    <row r="56" spans="1:13" ht="15" customHeight="1" x14ac:dyDescent="0.25">
      <c r="A56" s="259"/>
      <c r="B56" s="2776" t="s">
        <v>92</v>
      </c>
      <c r="C56" s="2814" t="s">
        <v>93</v>
      </c>
      <c r="D56" s="2302">
        <f>SUM(D50:D54,D45:D47,D40:D42)</f>
        <v>0</v>
      </c>
      <c r="E56" s="2302">
        <f>SUM(E50:E54,E45:E47,E40:E42)</f>
        <v>0</v>
      </c>
      <c r="F56" s="2302">
        <f>SUM(F50:F54,F45:F47,F40:F42)</f>
        <v>0</v>
      </c>
      <c r="G56" s="107"/>
      <c r="H56" s="107"/>
      <c r="I56" s="107"/>
      <c r="J56" s="107"/>
      <c r="K56" s="107"/>
      <c r="L56" s="107"/>
      <c r="M56" s="261"/>
    </row>
    <row r="57" spans="1:13" ht="15" customHeight="1" x14ac:dyDescent="0.25">
      <c r="A57" s="259"/>
      <c r="B57" s="2777"/>
      <c r="C57" s="2815"/>
      <c r="D57" s="2302"/>
      <c r="E57" s="2302"/>
      <c r="F57" s="2302"/>
      <c r="G57" s="107"/>
      <c r="H57" s="107"/>
      <c r="I57" s="107"/>
      <c r="J57" s="107"/>
      <c r="K57" s="107"/>
      <c r="L57" s="107"/>
      <c r="M57" s="261"/>
    </row>
    <row r="58" spans="1:13" ht="15" customHeight="1" thickBot="1" x14ac:dyDescent="0.3">
      <c r="A58" s="268"/>
      <c r="B58" s="269"/>
      <c r="C58" s="269"/>
      <c r="D58" s="269"/>
      <c r="E58" s="269"/>
      <c r="F58" s="269"/>
      <c r="G58" s="269"/>
      <c r="H58" s="269"/>
      <c r="I58" s="269"/>
      <c r="J58" s="269"/>
      <c r="K58" s="269"/>
      <c r="L58" s="269"/>
      <c r="M58" s="270"/>
    </row>
    <row r="59" spans="1:13" ht="15" customHeight="1" x14ac:dyDescent="0.25"/>
    <row r="60" spans="1:13" ht="15" customHeight="1" x14ac:dyDescent="0.25"/>
    <row r="61" spans="1:13" ht="15" customHeight="1" x14ac:dyDescent="0.25"/>
    <row r="62" spans="1:13" ht="15" customHeight="1" x14ac:dyDescent="0.25"/>
    <row r="63" spans="1:13" ht="15" customHeight="1" x14ac:dyDescent="0.25"/>
  </sheetData>
  <sheetProtection algorithmName="SHA-512" hashValue="Fg1rs/lir0cxfWOc1BdsYE969d+bcCYhZ0pXrch+99dyQq5tW2LPk8RjC0fxmjbJ4xfImk/MNfZDD3nSoBro4Q==" saltValue="xwqpPbL+a5yalx7cB8ggbA==" spinCount="100000" sheet="1" objects="1" scenarios="1"/>
  <mergeCells count="36">
    <mergeCell ref="E36:E38"/>
    <mergeCell ref="F36:F38"/>
    <mergeCell ref="C56:C57"/>
    <mergeCell ref="D56:D57"/>
    <mergeCell ref="E56:E57"/>
    <mergeCell ref="F56:F57"/>
    <mergeCell ref="C43:F43"/>
    <mergeCell ref="C48:F48"/>
    <mergeCell ref="C55:F55"/>
    <mergeCell ref="B1:G1"/>
    <mergeCell ref="F2:H3"/>
    <mergeCell ref="H28:H29"/>
    <mergeCell ref="J28:J29"/>
    <mergeCell ref="K28:K29"/>
    <mergeCell ref="I28:I29"/>
    <mergeCell ref="C28:C29"/>
    <mergeCell ref="D28:D29"/>
    <mergeCell ref="E28:E29"/>
    <mergeCell ref="F28:F29"/>
    <mergeCell ref="G28:G29"/>
    <mergeCell ref="B56:B57"/>
    <mergeCell ref="B4:L5"/>
    <mergeCell ref="C6:C7"/>
    <mergeCell ref="D6:D7"/>
    <mergeCell ref="E6:E7"/>
    <mergeCell ref="F6:F7"/>
    <mergeCell ref="G6:G7"/>
    <mergeCell ref="H6:H7"/>
    <mergeCell ref="I6:I7"/>
    <mergeCell ref="J6:J7"/>
    <mergeCell ref="K6:K7"/>
    <mergeCell ref="L6:L7"/>
    <mergeCell ref="L28:L29"/>
    <mergeCell ref="B34:F35"/>
    <mergeCell ref="C36:C38"/>
    <mergeCell ref="D36:D38"/>
  </mergeCells>
  <pageMargins left="0.7" right="0.7" top="1" bottom="1" header="0.3" footer="0.3"/>
  <pageSetup paperSize="5" scale="83" fitToHeight="0" orientation="landscape" r:id="rId1"/>
  <headerFooter>
    <oddFooter>&amp;C&amp;1#&amp;"Calibri"&amp;10&amp;K000000I n t e r n a l</oddFooter>
  </headerFooter>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1900-000000000000}">
          <x14:formula1>
            <xm:f>'Enumerations 1'!$B$228:$B$230</xm:f>
          </x14:formula1>
          <xm:sqref>E8:E27</xm:sqref>
        </x14:dataValidation>
        <x14:dataValidation type="list" allowBlank="1" showInputMessage="1" showErrorMessage="1" xr:uid="{00000000-0002-0000-1900-000001000000}">
          <x14:formula1>
            <xm:f>'Enumerations 1'!$B$231:$B$234</xm:f>
          </x14:formula1>
          <xm:sqref>F8:F27</xm:sqref>
        </x14:dataValidation>
        <x14:dataValidation type="list" allowBlank="1" showInputMessage="1" showErrorMessage="1" xr:uid="{00000000-0002-0000-1900-000002000000}">
          <x14:formula1>
            <xm:f>'Enumerations 1'!$B$226:$B$227</xm:f>
          </x14:formula1>
          <xm:sqref>D8:D27</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8">
    <pageSetUpPr fitToPage="1"/>
  </sheetPr>
  <dimension ref="A1:Q205"/>
  <sheetViews>
    <sheetView showGridLines="0" zoomScaleNormal="100" workbookViewId="0">
      <selection activeCell="H7" sqref="H7"/>
    </sheetView>
  </sheetViews>
  <sheetFormatPr defaultColWidth="9.1796875" defaultRowHeight="12.5" x14ac:dyDescent="0.25"/>
  <cols>
    <col min="1" max="1" width="2.81640625" style="3" customWidth="1" collapsed="1"/>
    <col min="2" max="2" width="4.81640625" style="3" customWidth="1" collapsed="1"/>
    <col min="3" max="3" width="40.81640625" style="3" customWidth="1" collapsed="1"/>
    <col min="4" max="4" width="12.81640625" style="3" customWidth="1" collapsed="1"/>
    <col min="5" max="6" width="10.81640625" style="3" customWidth="1" collapsed="1"/>
    <col min="7" max="7" width="30.81640625" style="3" customWidth="1" collapsed="1"/>
    <col min="8" max="8" width="15.81640625" style="3" customWidth="1" collapsed="1"/>
    <col min="9" max="9" width="10.81640625" style="3" customWidth="1" collapsed="1"/>
    <col min="10" max="11" width="30.81640625" style="3" customWidth="1" collapsed="1"/>
    <col min="12" max="12" width="2.81640625" style="3" customWidth="1" collapsed="1"/>
    <col min="13" max="13" width="9.1796875" style="3" customWidth="1" collapsed="1"/>
    <col min="14" max="14" width="53.81640625" style="3" customWidth="1" collapsed="1"/>
    <col min="15" max="15" width="9.1796875" style="3" customWidth="1" collapsed="1"/>
    <col min="16" max="16" width="10.81640625" style="3" customWidth="1" collapsed="1"/>
    <col min="17" max="17" width="9.1796875" style="3" customWidth="1" collapsed="1"/>
    <col min="18" max="16384" width="9.1796875" style="3" collapsed="1"/>
  </cols>
  <sheetData>
    <row r="1" spans="1:17" ht="15" customHeight="1" x14ac:dyDescent="0.25">
      <c r="A1" s="4"/>
      <c r="B1" s="2826" t="s">
        <v>2049</v>
      </c>
      <c r="C1" s="2826"/>
      <c r="D1" s="2826"/>
      <c r="E1" s="2826"/>
      <c r="F1" s="2826"/>
      <c r="G1" s="2826"/>
      <c r="H1" s="2826"/>
      <c r="I1" s="5"/>
      <c r="J1" s="5"/>
      <c r="K1" s="575"/>
      <c r="L1" s="6"/>
      <c r="N1" s="11"/>
    </row>
    <row r="2" spans="1:17" ht="15" customHeight="1" x14ac:dyDescent="0.3">
      <c r="A2" s="7"/>
      <c r="B2" s="2827"/>
      <c r="C2" s="2827"/>
      <c r="D2" s="2827"/>
      <c r="E2" s="2827"/>
      <c r="F2" s="2827"/>
      <c r="G2" s="2827"/>
      <c r="H2" s="2827"/>
      <c r="I2" s="25"/>
      <c r="L2" s="10"/>
      <c r="N2" s="11"/>
    </row>
    <row r="3" spans="1:17" ht="15" customHeight="1" x14ac:dyDescent="0.25">
      <c r="A3" s="7"/>
      <c r="B3" s="2828" t="s">
        <v>2200</v>
      </c>
      <c r="C3" s="2828"/>
      <c r="D3" s="2828"/>
      <c r="E3" s="2828"/>
      <c r="F3" s="2828"/>
      <c r="G3" s="2828"/>
      <c r="H3" s="2828"/>
      <c r="I3" s="2828"/>
      <c r="J3" s="2828"/>
      <c r="K3" s="2828"/>
      <c r="L3" s="10"/>
      <c r="M3" s="2"/>
      <c r="N3" s="14"/>
      <c r="O3" s="26"/>
      <c r="P3" s="26"/>
      <c r="Q3" s="2"/>
    </row>
    <row r="4" spans="1:17" ht="15" customHeight="1" x14ac:dyDescent="0.25">
      <c r="A4" s="7"/>
      <c r="B4" s="2829"/>
      <c r="C4" s="2829"/>
      <c r="D4" s="2829"/>
      <c r="E4" s="2829"/>
      <c r="F4" s="2829"/>
      <c r="G4" s="2829"/>
      <c r="H4" s="2829"/>
      <c r="I4" s="2829"/>
      <c r="J4" s="2829"/>
      <c r="K4" s="2829"/>
      <c r="L4" s="10"/>
      <c r="M4" s="2"/>
      <c r="N4" s="14"/>
      <c r="O4" s="2"/>
      <c r="P4" s="2"/>
      <c r="Q4" s="2"/>
    </row>
    <row r="5" spans="1:17" ht="15" customHeight="1" x14ac:dyDescent="0.25">
      <c r="A5" s="7"/>
      <c r="B5" s="1137"/>
      <c r="C5" s="2822" t="s">
        <v>45</v>
      </c>
      <c r="D5" s="2824" t="s">
        <v>17</v>
      </c>
      <c r="E5" s="2824" t="s">
        <v>46</v>
      </c>
      <c r="F5" s="2824" t="s">
        <v>47</v>
      </c>
      <c r="G5" s="2824" t="s">
        <v>48</v>
      </c>
      <c r="H5" s="2824" t="s">
        <v>19</v>
      </c>
      <c r="I5" s="2824" t="s">
        <v>49</v>
      </c>
      <c r="J5" s="2824" t="s">
        <v>50</v>
      </c>
      <c r="K5" s="2824" t="s">
        <v>51</v>
      </c>
      <c r="L5" s="10"/>
      <c r="M5" s="2"/>
      <c r="N5" s="14"/>
      <c r="O5" s="2"/>
      <c r="P5" s="2"/>
      <c r="Q5" s="2"/>
    </row>
    <row r="6" spans="1:17" ht="15" customHeight="1" x14ac:dyDescent="0.25">
      <c r="A6" s="7"/>
      <c r="B6" s="1137"/>
      <c r="C6" s="2823"/>
      <c r="D6" s="2825"/>
      <c r="E6" s="2825"/>
      <c r="F6" s="2825"/>
      <c r="G6" s="2825"/>
      <c r="H6" s="2825"/>
      <c r="I6" s="2825"/>
      <c r="J6" s="2825"/>
      <c r="K6" s="2825"/>
      <c r="L6" s="10"/>
      <c r="M6" s="2"/>
      <c r="N6" s="14"/>
      <c r="O6" s="2"/>
      <c r="P6" s="2"/>
      <c r="Q6" s="2"/>
    </row>
    <row r="7" spans="1:17" ht="20" customHeight="1" x14ac:dyDescent="0.3">
      <c r="A7" s="7"/>
      <c r="B7" s="1138" t="s">
        <v>20</v>
      </c>
      <c r="C7" s="580"/>
      <c r="D7" s="633"/>
      <c r="E7" s="27"/>
      <c r="F7" s="27"/>
      <c r="G7" s="578"/>
      <c r="H7" s="2218"/>
      <c r="I7" s="574"/>
      <c r="J7" s="579"/>
      <c r="K7" s="579"/>
      <c r="L7" s="10"/>
      <c r="M7" s="2"/>
      <c r="N7" s="14"/>
      <c r="O7" s="14"/>
      <c r="P7" s="14"/>
      <c r="Q7" s="2"/>
    </row>
    <row r="8" spans="1:17" ht="20" customHeight="1" x14ac:dyDescent="0.3">
      <c r="A8" s="7"/>
      <c r="B8" s="1138" t="s">
        <v>21</v>
      </c>
      <c r="C8" s="580"/>
      <c r="D8" s="633"/>
      <c r="E8" s="27"/>
      <c r="F8" s="27"/>
      <c r="G8" s="578"/>
      <c r="H8" s="2218"/>
      <c r="I8" s="574"/>
      <c r="J8" s="579"/>
      <c r="K8" s="579"/>
      <c r="L8" s="10"/>
      <c r="M8" s="2"/>
      <c r="N8" s="14"/>
      <c r="O8" s="2"/>
      <c r="P8" s="2"/>
      <c r="Q8" s="2"/>
    </row>
    <row r="9" spans="1:17" ht="20" customHeight="1" x14ac:dyDescent="0.3">
      <c r="A9" s="7"/>
      <c r="B9" s="1138" t="s">
        <v>22</v>
      </c>
      <c r="C9" s="580"/>
      <c r="D9" s="633"/>
      <c r="E9" s="27"/>
      <c r="F9" s="27"/>
      <c r="G9" s="578"/>
      <c r="H9" s="2218"/>
      <c r="I9" s="574"/>
      <c r="J9" s="579"/>
      <c r="K9" s="579"/>
      <c r="L9" s="10"/>
      <c r="M9" s="2"/>
      <c r="N9" s="14"/>
      <c r="O9" s="2"/>
      <c r="P9" s="2"/>
      <c r="Q9" s="2"/>
    </row>
    <row r="10" spans="1:17" ht="20" customHeight="1" x14ac:dyDescent="0.3">
      <c r="A10" s="7"/>
      <c r="B10" s="1138" t="s">
        <v>23</v>
      </c>
      <c r="C10" s="580"/>
      <c r="D10" s="633"/>
      <c r="E10" s="27"/>
      <c r="F10" s="27"/>
      <c r="G10" s="578"/>
      <c r="H10" s="2218"/>
      <c r="I10" s="574"/>
      <c r="J10" s="579"/>
      <c r="K10" s="579"/>
      <c r="L10" s="10"/>
      <c r="M10" s="2"/>
      <c r="N10" s="14"/>
      <c r="O10" s="2"/>
      <c r="P10" s="2"/>
      <c r="Q10" s="2"/>
    </row>
    <row r="11" spans="1:17" ht="20" customHeight="1" x14ac:dyDescent="0.3">
      <c r="A11" s="7"/>
      <c r="B11" s="1138" t="s">
        <v>24</v>
      </c>
      <c r="C11" s="580"/>
      <c r="D11" s="633"/>
      <c r="E11" s="27"/>
      <c r="F11" s="27"/>
      <c r="G11" s="578"/>
      <c r="H11" s="2218"/>
      <c r="I11" s="574"/>
      <c r="J11" s="579"/>
      <c r="K11" s="579"/>
      <c r="L11" s="10"/>
      <c r="M11" s="2"/>
      <c r="N11" s="14"/>
      <c r="O11" s="2"/>
      <c r="P11" s="2"/>
      <c r="Q11" s="2"/>
    </row>
    <row r="12" spans="1:17" ht="20" customHeight="1" x14ac:dyDescent="0.3">
      <c r="A12" s="7"/>
      <c r="B12" s="1138" t="s">
        <v>25</v>
      </c>
      <c r="C12" s="580"/>
      <c r="D12" s="633"/>
      <c r="E12" s="27"/>
      <c r="F12" s="27"/>
      <c r="G12" s="578"/>
      <c r="H12" s="2218"/>
      <c r="I12" s="574"/>
      <c r="J12" s="579"/>
      <c r="K12" s="579"/>
      <c r="L12" s="10"/>
      <c r="M12" s="2"/>
      <c r="N12" s="14"/>
      <c r="O12" s="2"/>
      <c r="P12" s="2"/>
      <c r="Q12" s="2"/>
    </row>
    <row r="13" spans="1:17" ht="20" customHeight="1" x14ac:dyDescent="0.3">
      <c r="A13" s="7"/>
      <c r="B13" s="1138" t="s">
        <v>26</v>
      </c>
      <c r="C13" s="580"/>
      <c r="D13" s="633"/>
      <c r="E13" s="27"/>
      <c r="F13" s="27"/>
      <c r="G13" s="578"/>
      <c r="H13" s="2218"/>
      <c r="I13" s="574"/>
      <c r="J13" s="579"/>
      <c r="K13" s="579"/>
      <c r="L13" s="10"/>
      <c r="M13" s="2"/>
      <c r="N13" s="14"/>
      <c r="O13" s="2"/>
      <c r="P13" s="2"/>
      <c r="Q13" s="2"/>
    </row>
    <row r="14" spans="1:17" ht="20" customHeight="1" x14ac:dyDescent="0.3">
      <c r="A14" s="7"/>
      <c r="B14" s="1138" t="s">
        <v>27</v>
      </c>
      <c r="C14" s="580"/>
      <c r="D14" s="633"/>
      <c r="E14" s="27"/>
      <c r="F14" s="27"/>
      <c r="G14" s="578"/>
      <c r="H14" s="2218"/>
      <c r="I14" s="574"/>
      <c r="J14" s="579"/>
      <c r="K14" s="579"/>
      <c r="L14" s="10"/>
      <c r="M14" s="2"/>
      <c r="N14" s="14"/>
      <c r="O14" s="2"/>
      <c r="P14" s="2"/>
      <c r="Q14" s="2"/>
    </row>
    <row r="15" spans="1:17" ht="20" customHeight="1" x14ac:dyDescent="0.3">
      <c r="A15" s="7"/>
      <c r="B15" s="1138" t="s">
        <v>28</v>
      </c>
      <c r="C15" s="580"/>
      <c r="D15" s="633"/>
      <c r="E15" s="27"/>
      <c r="F15" s="27"/>
      <c r="G15" s="578"/>
      <c r="H15" s="2218"/>
      <c r="I15" s="574"/>
      <c r="J15" s="579"/>
      <c r="K15" s="579"/>
      <c r="L15" s="10"/>
      <c r="M15" s="2"/>
      <c r="N15" s="14"/>
      <c r="O15" s="2"/>
      <c r="P15" s="2"/>
      <c r="Q15" s="2"/>
    </row>
    <row r="16" spans="1:17" ht="20" customHeight="1" x14ac:dyDescent="0.3">
      <c r="A16" s="7"/>
      <c r="B16" s="1138" t="s">
        <v>29</v>
      </c>
      <c r="C16" s="580"/>
      <c r="D16" s="634"/>
      <c r="E16" s="27"/>
      <c r="F16" s="27"/>
      <c r="G16" s="578"/>
      <c r="H16" s="2218"/>
      <c r="I16" s="574"/>
      <c r="J16" s="579"/>
      <c r="K16" s="579"/>
      <c r="L16" s="10"/>
      <c r="M16" s="2"/>
      <c r="N16" s="14"/>
      <c r="O16" s="2"/>
      <c r="P16" s="2"/>
      <c r="Q16" s="2"/>
    </row>
    <row r="17" spans="1:17" ht="15" customHeight="1" x14ac:dyDescent="0.25">
      <c r="A17" s="7"/>
      <c r="B17" s="2832"/>
      <c r="C17" s="2806" t="s">
        <v>30</v>
      </c>
      <c r="D17" s="2834">
        <f>SUM(D7:D16)</f>
        <v>0</v>
      </c>
      <c r="E17" s="2836"/>
      <c r="F17" s="1135"/>
      <c r="G17" s="2830"/>
      <c r="H17" s="2830"/>
      <c r="I17" s="2830"/>
      <c r="J17" s="2830"/>
      <c r="K17" s="2812"/>
      <c r="L17" s="10"/>
      <c r="M17" s="2"/>
      <c r="N17" s="14"/>
      <c r="O17" s="2"/>
      <c r="P17" s="2"/>
      <c r="Q17" s="2"/>
    </row>
    <row r="18" spans="1:17" ht="15" customHeight="1" x14ac:dyDescent="0.25">
      <c r="A18" s="7"/>
      <c r="B18" s="2833"/>
      <c r="C18" s="2807"/>
      <c r="D18" s="2835"/>
      <c r="E18" s="2837"/>
      <c r="F18" s="1136"/>
      <c r="G18" s="2831"/>
      <c r="H18" s="2831"/>
      <c r="I18" s="2831"/>
      <c r="J18" s="2831"/>
      <c r="K18" s="2813"/>
      <c r="L18" s="10"/>
      <c r="M18" s="2"/>
      <c r="N18" s="14"/>
      <c r="O18" s="2"/>
      <c r="P18" s="2"/>
      <c r="Q18" s="2"/>
    </row>
    <row r="19" spans="1:17" ht="15" customHeight="1" thickBot="1" x14ac:dyDescent="0.35">
      <c r="A19" s="19"/>
      <c r="B19" s="576"/>
      <c r="C19" s="576"/>
      <c r="D19" s="577"/>
      <c r="E19" s="576"/>
      <c r="F19" s="576"/>
      <c r="G19" s="576"/>
      <c r="H19" s="576"/>
      <c r="I19" s="576"/>
      <c r="J19" s="576"/>
      <c r="K19" s="576"/>
      <c r="L19" s="21"/>
      <c r="N19" s="11"/>
    </row>
    <row r="20" spans="1:17" ht="15" customHeight="1" x14ac:dyDescent="0.25">
      <c r="A20" s="5"/>
      <c r="B20" s="5"/>
      <c r="C20" s="5"/>
      <c r="D20" s="5"/>
      <c r="E20" s="5"/>
      <c r="F20" s="5"/>
      <c r="G20" s="5"/>
      <c r="H20" s="5"/>
      <c r="I20" s="5"/>
      <c r="J20" s="5"/>
      <c r="K20" s="5"/>
      <c r="L20" s="5"/>
      <c r="N20" s="18"/>
    </row>
    <row r="21" spans="1:17" ht="15" customHeight="1" x14ac:dyDescent="0.25">
      <c r="M21" s="2"/>
      <c r="N21" s="17"/>
      <c r="O21" s="2"/>
      <c r="P21" s="2"/>
      <c r="Q21" s="2"/>
    </row>
    <row r="22" spans="1:17" ht="15" customHeight="1" x14ac:dyDescent="0.25">
      <c r="M22" s="2"/>
      <c r="N22" s="17"/>
      <c r="O22" s="2"/>
      <c r="P22" s="2"/>
      <c r="Q22" s="2"/>
    </row>
    <row r="23" spans="1:17" ht="15" customHeight="1" x14ac:dyDescent="0.25">
      <c r="M23" s="2"/>
      <c r="N23" s="17"/>
      <c r="O23" s="2"/>
      <c r="P23" s="2"/>
      <c r="Q23" s="2"/>
    </row>
    <row r="24" spans="1:17" ht="15" customHeight="1" x14ac:dyDescent="0.25">
      <c r="M24" s="2"/>
      <c r="N24" s="17"/>
      <c r="O24" s="2"/>
      <c r="P24" s="2"/>
      <c r="Q24" s="2"/>
    </row>
    <row r="25" spans="1:17" ht="15" customHeight="1" x14ac:dyDescent="0.25">
      <c r="M25" s="2"/>
      <c r="N25" s="17"/>
      <c r="O25" s="2"/>
      <c r="P25" s="2"/>
      <c r="Q25" s="2"/>
    </row>
    <row r="26" spans="1:17" ht="15" customHeight="1" x14ac:dyDescent="0.25">
      <c r="M26" s="2"/>
      <c r="N26" s="17"/>
      <c r="O26" s="2"/>
      <c r="P26" s="2"/>
      <c r="Q26" s="2"/>
    </row>
    <row r="27" spans="1:17" ht="15" customHeight="1" x14ac:dyDescent="0.25">
      <c r="M27" s="2"/>
      <c r="N27" s="17"/>
      <c r="O27" s="2"/>
      <c r="P27" s="2"/>
      <c r="Q27" s="2"/>
    </row>
    <row r="28" spans="1:17" ht="15" customHeight="1" x14ac:dyDescent="0.25">
      <c r="M28" s="2"/>
      <c r="N28" s="17"/>
      <c r="O28" s="2"/>
      <c r="P28" s="2"/>
      <c r="Q28" s="2"/>
    </row>
    <row r="29" spans="1:17" ht="15" customHeight="1" x14ac:dyDescent="0.25">
      <c r="M29" s="2"/>
      <c r="N29" s="17"/>
      <c r="O29" s="2"/>
      <c r="P29" s="2"/>
      <c r="Q29" s="2"/>
    </row>
    <row r="30" spans="1:17" ht="15" customHeight="1" x14ac:dyDescent="0.25">
      <c r="M30" s="2"/>
      <c r="N30" s="17"/>
      <c r="O30" s="2"/>
      <c r="P30" s="2"/>
      <c r="Q30" s="2"/>
    </row>
    <row r="31" spans="1:17" ht="15" customHeight="1" x14ac:dyDescent="0.25">
      <c r="M31" s="2"/>
      <c r="N31" s="17"/>
      <c r="O31" s="2"/>
      <c r="P31" s="2"/>
      <c r="Q31" s="2"/>
    </row>
    <row r="32" spans="1:17" ht="15" customHeight="1" x14ac:dyDescent="0.25">
      <c r="M32" s="2"/>
      <c r="N32" s="17"/>
      <c r="O32" s="2"/>
      <c r="P32" s="2"/>
      <c r="Q32" s="2"/>
    </row>
    <row r="33" spans="13:17" ht="15" customHeight="1" x14ac:dyDescent="0.25">
      <c r="M33" s="2"/>
      <c r="N33" s="17"/>
      <c r="O33" s="2"/>
      <c r="P33" s="2"/>
      <c r="Q33" s="2"/>
    </row>
    <row r="34" spans="13:17" ht="15" customHeight="1" x14ac:dyDescent="0.25">
      <c r="M34" s="2"/>
      <c r="N34" s="17"/>
      <c r="O34" s="2"/>
      <c r="P34" s="2"/>
      <c r="Q34" s="2"/>
    </row>
    <row r="35" spans="13:17" ht="15" customHeight="1" x14ac:dyDescent="0.25">
      <c r="M35" s="2"/>
      <c r="N35" s="17"/>
      <c r="O35" s="2"/>
      <c r="P35" s="2"/>
      <c r="Q35" s="2"/>
    </row>
    <row r="36" spans="13:17" ht="15" customHeight="1" x14ac:dyDescent="0.25">
      <c r="M36" s="2"/>
      <c r="N36" s="17"/>
      <c r="O36" s="2"/>
      <c r="P36" s="2"/>
      <c r="Q36" s="2"/>
    </row>
    <row r="37" spans="13:17" ht="15" customHeight="1" x14ac:dyDescent="0.25">
      <c r="M37" s="2"/>
      <c r="N37" s="17"/>
      <c r="O37" s="2"/>
      <c r="P37" s="2"/>
      <c r="Q37" s="2"/>
    </row>
    <row r="38" spans="13:17" ht="15" customHeight="1" x14ac:dyDescent="0.25">
      <c r="M38" s="2"/>
      <c r="N38" s="17"/>
      <c r="O38" s="2"/>
      <c r="P38" s="2"/>
      <c r="Q38" s="2"/>
    </row>
    <row r="39" spans="13:17" ht="15" customHeight="1" x14ac:dyDescent="0.25">
      <c r="M39" s="2"/>
      <c r="N39" s="17"/>
      <c r="O39" s="2"/>
      <c r="P39" s="2"/>
      <c r="Q39" s="2"/>
    </row>
    <row r="40" spans="13:17" ht="15" customHeight="1" x14ac:dyDescent="0.25">
      <c r="M40" s="2"/>
      <c r="N40" s="17"/>
      <c r="O40" s="2"/>
      <c r="P40" s="2"/>
      <c r="Q40" s="2"/>
    </row>
    <row r="41" spans="13:17" ht="15" customHeight="1" x14ac:dyDescent="0.25">
      <c r="M41" s="2"/>
      <c r="N41" s="17"/>
      <c r="O41" s="2"/>
      <c r="P41" s="2"/>
      <c r="Q41" s="2"/>
    </row>
    <row r="42" spans="13:17" ht="15" customHeight="1" x14ac:dyDescent="0.25">
      <c r="M42" s="2"/>
      <c r="N42" s="17"/>
      <c r="O42" s="2"/>
      <c r="P42" s="2"/>
      <c r="Q42" s="2"/>
    </row>
    <row r="43" spans="13:17" ht="15" customHeight="1" x14ac:dyDescent="0.25">
      <c r="M43" s="2"/>
      <c r="N43" s="17"/>
      <c r="O43" s="2"/>
      <c r="P43" s="2"/>
      <c r="Q43" s="2"/>
    </row>
    <row r="44" spans="13:17" ht="15" customHeight="1" x14ac:dyDescent="0.25">
      <c r="M44" s="2"/>
      <c r="N44" s="17"/>
      <c r="O44" s="2"/>
      <c r="P44" s="2"/>
      <c r="Q44" s="2"/>
    </row>
    <row r="45" spans="13:17" ht="15" customHeight="1" x14ac:dyDescent="0.25">
      <c r="M45" s="2"/>
      <c r="N45" s="17"/>
      <c r="O45" s="2"/>
      <c r="P45" s="2"/>
      <c r="Q45" s="2"/>
    </row>
    <row r="46" spans="13:17" ht="15" customHeight="1" x14ac:dyDescent="0.25">
      <c r="M46" s="2"/>
      <c r="N46" s="17"/>
      <c r="O46" s="2"/>
      <c r="P46" s="2"/>
      <c r="Q46" s="2"/>
    </row>
    <row r="47" spans="13:17" ht="15" customHeight="1" x14ac:dyDescent="0.25">
      <c r="M47" s="2"/>
      <c r="N47" s="17"/>
      <c r="O47" s="2"/>
      <c r="P47" s="2"/>
      <c r="Q47" s="2"/>
    </row>
    <row r="48" spans="13:17" ht="15" customHeight="1" x14ac:dyDescent="0.25">
      <c r="M48" s="2"/>
      <c r="N48" s="17"/>
      <c r="O48" s="2"/>
      <c r="P48" s="2"/>
      <c r="Q48" s="2"/>
    </row>
    <row r="49" spans="13:17" ht="15" customHeight="1" x14ac:dyDescent="0.25">
      <c r="M49" s="2"/>
      <c r="N49" s="17"/>
      <c r="O49" s="2"/>
      <c r="P49" s="2"/>
      <c r="Q49" s="2"/>
    </row>
    <row r="50" spans="13:17" ht="15" customHeight="1" x14ac:dyDescent="0.25">
      <c r="M50" s="2"/>
      <c r="N50" s="17"/>
      <c r="O50" s="2"/>
      <c r="P50" s="2"/>
      <c r="Q50" s="2"/>
    </row>
    <row r="51" spans="13:17" ht="15" customHeight="1" x14ac:dyDescent="0.25">
      <c r="M51" s="2"/>
      <c r="N51" s="17"/>
      <c r="O51" s="2"/>
      <c r="P51" s="2"/>
      <c r="Q51" s="2"/>
    </row>
    <row r="52" spans="13:17" ht="15" customHeight="1" x14ac:dyDescent="0.25">
      <c r="M52" s="2"/>
      <c r="N52" s="17"/>
      <c r="O52" s="2"/>
      <c r="P52" s="2"/>
      <c r="Q52" s="2"/>
    </row>
    <row r="53" spans="13:17" ht="15" customHeight="1" x14ac:dyDescent="0.25">
      <c r="M53" s="2"/>
      <c r="N53" s="17"/>
      <c r="O53" s="2"/>
      <c r="P53" s="2"/>
      <c r="Q53" s="2"/>
    </row>
    <row r="54" spans="13:17" ht="15" customHeight="1" x14ac:dyDescent="0.25">
      <c r="M54" s="2"/>
      <c r="N54" s="17"/>
      <c r="O54" s="2"/>
      <c r="P54" s="2"/>
      <c r="Q54" s="2"/>
    </row>
    <row r="55" spans="13:17" ht="15" customHeight="1" x14ac:dyDescent="0.25">
      <c r="M55" s="2"/>
      <c r="N55" s="17"/>
      <c r="O55" s="2"/>
      <c r="P55" s="2"/>
      <c r="Q55" s="2"/>
    </row>
    <row r="56" spans="13:17" ht="15" customHeight="1" x14ac:dyDescent="0.25">
      <c r="M56" s="2"/>
      <c r="N56" s="17"/>
      <c r="O56" s="2"/>
      <c r="P56" s="2"/>
      <c r="Q56" s="2"/>
    </row>
    <row r="57" spans="13:17" ht="15" customHeight="1" x14ac:dyDescent="0.25">
      <c r="M57" s="2"/>
      <c r="N57" s="17"/>
      <c r="O57" s="2"/>
      <c r="P57" s="2"/>
      <c r="Q57" s="2"/>
    </row>
    <row r="58" spans="13:17" ht="15" customHeight="1" x14ac:dyDescent="0.25">
      <c r="M58" s="2"/>
      <c r="N58" s="17"/>
      <c r="O58" s="2"/>
      <c r="P58" s="2"/>
      <c r="Q58" s="2"/>
    </row>
    <row r="59" spans="13:17" ht="15" customHeight="1" x14ac:dyDescent="0.25">
      <c r="M59" s="2"/>
      <c r="N59" s="17"/>
      <c r="O59" s="2"/>
      <c r="P59" s="2"/>
      <c r="Q59" s="2"/>
    </row>
    <row r="60" spans="13:17" ht="15" customHeight="1" x14ac:dyDescent="0.25">
      <c r="M60" s="2"/>
      <c r="N60" s="17"/>
      <c r="O60" s="2"/>
      <c r="P60" s="2"/>
      <c r="Q60" s="2"/>
    </row>
    <row r="61" spans="13:17" ht="15" customHeight="1" x14ac:dyDescent="0.25">
      <c r="M61" s="2"/>
      <c r="N61" s="17"/>
      <c r="O61" s="2"/>
      <c r="P61" s="2"/>
      <c r="Q61" s="2"/>
    </row>
    <row r="62" spans="13:17" ht="15" customHeight="1" x14ac:dyDescent="0.25">
      <c r="M62" s="2"/>
      <c r="N62" s="17"/>
      <c r="O62" s="2"/>
      <c r="P62" s="2"/>
      <c r="Q62" s="2"/>
    </row>
    <row r="63" spans="13:17" ht="15" customHeight="1" x14ac:dyDescent="0.25">
      <c r="M63" s="2"/>
      <c r="N63" s="17"/>
      <c r="O63" s="2"/>
      <c r="P63" s="2"/>
      <c r="Q63" s="2"/>
    </row>
    <row r="64" spans="13:17" ht="15" customHeight="1" x14ac:dyDescent="0.25">
      <c r="M64" s="2"/>
      <c r="N64" s="17"/>
      <c r="O64" s="2"/>
      <c r="P64" s="2"/>
      <c r="Q64" s="2"/>
    </row>
    <row r="65" spans="13:17" ht="15" customHeight="1" x14ac:dyDescent="0.25">
      <c r="M65" s="2"/>
      <c r="N65" s="17"/>
      <c r="O65" s="2"/>
      <c r="P65" s="2"/>
      <c r="Q65" s="2"/>
    </row>
    <row r="66" spans="13:17" ht="15" customHeight="1" x14ac:dyDescent="0.25">
      <c r="M66" s="2"/>
      <c r="N66" s="17"/>
      <c r="O66" s="2"/>
      <c r="P66" s="2"/>
      <c r="Q66" s="2"/>
    </row>
    <row r="67" spans="13:17" ht="15" customHeight="1" x14ac:dyDescent="0.25">
      <c r="M67" s="2"/>
      <c r="N67" s="17"/>
      <c r="O67" s="2"/>
      <c r="P67" s="2"/>
      <c r="Q67" s="2"/>
    </row>
    <row r="68" spans="13:17" ht="15" customHeight="1" x14ac:dyDescent="0.25">
      <c r="M68" s="2"/>
      <c r="N68" s="17"/>
      <c r="O68" s="2"/>
      <c r="P68" s="2"/>
      <c r="Q68" s="2"/>
    </row>
    <row r="69" spans="13:17" ht="15" customHeight="1" x14ac:dyDescent="0.25">
      <c r="M69" s="2"/>
      <c r="N69" s="17"/>
      <c r="O69" s="2"/>
      <c r="P69" s="2"/>
      <c r="Q69" s="2"/>
    </row>
    <row r="70" spans="13:17" ht="15" customHeight="1" x14ac:dyDescent="0.25">
      <c r="M70" s="2"/>
      <c r="N70" s="17"/>
      <c r="O70" s="2"/>
      <c r="P70" s="2"/>
      <c r="Q70" s="2"/>
    </row>
    <row r="71" spans="13:17" ht="15" customHeight="1" x14ac:dyDescent="0.25">
      <c r="M71" s="2"/>
      <c r="N71" s="17"/>
      <c r="O71" s="2"/>
      <c r="P71" s="2"/>
      <c r="Q71" s="2"/>
    </row>
    <row r="72" spans="13:17" ht="15" customHeight="1" x14ac:dyDescent="0.25">
      <c r="M72" s="2"/>
      <c r="N72" s="17"/>
      <c r="O72" s="2"/>
      <c r="P72" s="2"/>
      <c r="Q72" s="2"/>
    </row>
    <row r="73" spans="13:17" ht="15" customHeight="1" x14ac:dyDescent="0.25">
      <c r="M73" s="2"/>
      <c r="N73" s="17"/>
      <c r="O73" s="2"/>
      <c r="P73" s="2"/>
      <c r="Q73" s="2"/>
    </row>
    <row r="74" spans="13:17" ht="15" customHeight="1" x14ac:dyDescent="0.25">
      <c r="M74" s="2"/>
      <c r="N74" s="17"/>
      <c r="O74" s="2"/>
      <c r="P74" s="2"/>
      <c r="Q74" s="2"/>
    </row>
    <row r="75" spans="13:17" ht="15" customHeight="1" x14ac:dyDescent="0.25">
      <c r="M75" s="2"/>
      <c r="N75" s="17"/>
      <c r="O75" s="2"/>
      <c r="P75" s="2"/>
      <c r="Q75" s="2"/>
    </row>
    <row r="76" spans="13:17" ht="15" customHeight="1" x14ac:dyDescent="0.25">
      <c r="M76" s="2"/>
      <c r="N76" s="17"/>
      <c r="O76" s="2"/>
      <c r="P76" s="2"/>
      <c r="Q76" s="2"/>
    </row>
    <row r="77" spans="13:17" ht="15" customHeight="1" x14ac:dyDescent="0.25">
      <c r="M77" s="2"/>
      <c r="N77" s="17"/>
      <c r="O77" s="2"/>
      <c r="P77" s="2"/>
      <c r="Q77" s="2"/>
    </row>
    <row r="78" spans="13:17" ht="15" customHeight="1" x14ac:dyDescent="0.25">
      <c r="M78" s="2"/>
      <c r="N78" s="17"/>
      <c r="O78" s="2"/>
      <c r="P78" s="2"/>
      <c r="Q78" s="2"/>
    </row>
    <row r="79" spans="13:17" ht="15" customHeight="1" x14ac:dyDescent="0.25">
      <c r="M79" s="2"/>
      <c r="N79" s="14"/>
      <c r="O79" s="2"/>
      <c r="P79" s="2"/>
      <c r="Q79" s="2"/>
    </row>
    <row r="80" spans="13:17" ht="15" customHeight="1" x14ac:dyDescent="0.25">
      <c r="M80" s="2"/>
      <c r="N80" s="17"/>
      <c r="O80" s="2"/>
      <c r="P80" s="2"/>
      <c r="Q80" s="2"/>
    </row>
    <row r="81" spans="13:17" ht="15" customHeight="1" x14ac:dyDescent="0.25">
      <c r="M81" s="2"/>
      <c r="N81" s="17"/>
      <c r="O81" s="2"/>
      <c r="P81" s="2"/>
      <c r="Q81" s="2"/>
    </row>
    <row r="82" spans="13:17" ht="15" customHeight="1" x14ac:dyDescent="0.25">
      <c r="M82" s="2"/>
      <c r="N82" s="17"/>
      <c r="O82" s="2"/>
      <c r="P82" s="2"/>
      <c r="Q82" s="2"/>
    </row>
    <row r="83" spans="13:17" ht="15" customHeight="1" x14ac:dyDescent="0.25">
      <c r="M83" s="2"/>
      <c r="N83" s="17"/>
      <c r="O83" s="2"/>
      <c r="P83" s="2"/>
      <c r="Q83" s="2"/>
    </row>
    <row r="84" spans="13:17" ht="15" customHeight="1" x14ac:dyDescent="0.25">
      <c r="M84" s="2"/>
      <c r="N84" s="17"/>
      <c r="O84" s="2"/>
      <c r="P84" s="2"/>
      <c r="Q84" s="2"/>
    </row>
    <row r="85" spans="13:17" ht="15" customHeight="1" x14ac:dyDescent="0.25">
      <c r="M85" s="2"/>
      <c r="N85" s="17"/>
      <c r="O85" s="2"/>
      <c r="P85" s="2"/>
      <c r="Q85" s="2"/>
    </row>
    <row r="86" spans="13:17" ht="15" customHeight="1" x14ac:dyDescent="0.25">
      <c r="M86" s="2"/>
      <c r="N86" s="17"/>
      <c r="O86" s="2"/>
      <c r="P86" s="2"/>
      <c r="Q86" s="2"/>
    </row>
    <row r="87" spans="13:17" ht="15" customHeight="1" x14ac:dyDescent="0.25">
      <c r="M87" s="2"/>
      <c r="N87" s="17"/>
      <c r="O87" s="2"/>
      <c r="P87" s="2"/>
      <c r="Q87" s="2"/>
    </row>
    <row r="88" spans="13:17" ht="15" customHeight="1" x14ac:dyDescent="0.25">
      <c r="M88" s="2"/>
      <c r="N88" s="17"/>
      <c r="O88" s="2"/>
      <c r="P88" s="2"/>
      <c r="Q88" s="2"/>
    </row>
    <row r="89" spans="13:17" ht="15" customHeight="1" x14ac:dyDescent="0.25">
      <c r="M89" s="2"/>
      <c r="N89" s="17"/>
      <c r="O89" s="2"/>
      <c r="P89" s="2"/>
      <c r="Q89" s="2"/>
    </row>
    <row r="90" spans="13:17" ht="15" customHeight="1" x14ac:dyDescent="0.25">
      <c r="M90" s="2"/>
      <c r="N90" s="17"/>
      <c r="O90" s="2"/>
      <c r="P90" s="2"/>
      <c r="Q90" s="2"/>
    </row>
    <row r="91" spans="13:17" ht="15" customHeight="1" x14ac:dyDescent="0.25">
      <c r="M91" s="2"/>
      <c r="N91" s="17"/>
      <c r="O91" s="2"/>
      <c r="P91" s="2"/>
      <c r="Q91" s="2"/>
    </row>
    <row r="92" spans="13:17" ht="15" customHeight="1" x14ac:dyDescent="0.25">
      <c r="M92" s="2"/>
      <c r="N92" s="17"/>
      <c r="O92" s="2"/>
      <c r="P92" s="2"/>
      <c r="Q92" s="2"/>
    </row>
    <row r="93" spans="13:17" ht="15" customHeight="1" x14ac:dyDescent="0.25">
      <c r="M93" s="2"/>
      <c r="N93" s="17"/>
      <c r="O93" s="2"/>
      <c r="P93" s="2"/>
      <c r="Q93" s="2"/>
    </row>
    <row r="94" spans="13:17" ht="15" customHeight="1" x14ac:dyDescent="0.25">
      <c r="M94" s="2"/>
      <c r="N94" s="17"/>
      <c r="O94" s="2"/>
      <c r="P94" s="2"/>
      <c r="Q94" s="2"/>
    </row>
    <row r="95" spans="13:17" ht="15" customHeight="1" x14ac:dyDescent="0.25">
      <c r="M95" s="2"/>
      <c r="N95" s="17"/>
      <c r="O95" s="2"/>
      <c r="P95" s="2"/>
      <c r="Q95" s="2"/>
    </row>
    <row r="96" spans="13:17" ht="15" customHeight="1" x14ac:dyDescent="0.25">
      <c r="M96" s="2"/>
      <c r="N96" s="17"/>
      <c r="O96" s="2"/>
      <c r="P96" s="2"/>
      <c r="Q96" s="2"/>
    </row>
    <row r="97" spans="13:17" ht="15" customHeight="1" x14ac:dyDescent="0.25">
      <c r="M97" s="2"/>
      <c r="N97" s="17"/>
      <c r="O97" s="2"/>
      <c r="P97" s="2"/>
      <c r="Q97" s="2"/>
    </row>
    <row r="98" spans="13:17" ht="15" customHeight="1" x14ac:dyDescent="0.25">
      <c r="M98" s="2"/>
      <c r="N98" s="17"/>
      <c r="O98" s="2"/>
      <c r="P98" s="2"/>
      <c r="Q98" s="2"/>
    </row>
    <row r="99" spans="13:17" ht="15" customHeight="1" x14ac:dyDescent="0.25">
      <c r="M99" s="2"/>
      <c r="N99" s="17"/>
      <c r="O99" s="2"/>
      <c r="P99" s="2"/>
      <c r="Q99" s="2"/>
    </row>
    <row r="100" spans="13:17" ht="15" customHeight="1" x14ac:dyDescent="0.25">
      <c r="M100" s="2"/>
      <c r="N100" s="17"/>
      <c r="O100" s="2"/>
      <c r="P100" s="2"/>
      <c r="Q100" s="2"/>
    </row>
    <row r="101" spans="13:17" ht="15" customHeight="1" x14ac:dyDescent="0.25">
      <c r="M101" s="2"/>
      <c r="N101" s="17"/>
      <c r="O101" s="2"/>
      <c r="P101" s="2"/>
      <c r="Q101" s="2"/>
    </row>
    <row r="102" spans="13:17" ht="15" customHeight="1" x14ac:dyDescent="0.25">
      <c r="M102" s="2"/>
      <c r="N102" s="17"/>
      <c r="O102" s="2"/>
      <c r="P102" s="2"/>
      <c r="Q102" s="2"/>
    </row>
    <row r="103" spans="13:17" ht="15" customHeight="1" x14ac:dyDescent="0.25">
      <c r="M103" s="2"/>
      <c r="N103" s="17"/>
      <c r="O103" s="2"/>
      <c r="P103" s="2"/>
      <c r="Q103" s="2"/>
    </row>
    <row r="104" spans="13:17" ht="15" customHeight="1" x14ac:dyDescent="0.25">
      <c r="M104" s="2"/>
      <c r="N104" s="17"/>
      <c r="O104" s="2"/>
      <c r="P104" s="2"/>
      <c r="Q104" s="2"/>
    </row>
    <row r="105" spans="13:17" ht="15" customHeight="1" x14ac:dyDescent="0.25">
      <c r="M105" s="2"/>
      <c r="N105" s="17"/>
      <c r="O105" s="2"/>
      <c r="P105" s="2"/>
      <c r="Q105" s="2"/>
    </row>
    <row r="106" spans="13:17" ht="15" customHeight="1" x14ac:dyDescent="0.25">
      <c r="M106" s="2"/>
      <c r="N106" s="17"/>
      <c r="O106" s="2"/>
      <c r="P106" s="2"/>
      <c r="Q106" s="2"/>
    </row>
    <row r="107" spans="13:17" ht="15" customHeight="1" x14ac:dyDescent="0.25">
      <c r="M107" s="2"/>
      <c r="N107" s="17"/>
      <c r="O107" s="2"/>
      <c r="P107" s="2"/>
      <c r="Q107" s="2"/>
    </row>
    <row r="108" spans="13:17" ht="15" customHeight="1" x14ac:dyDescent="0.25">
      <c r="M108" s="2"/>
      <c r="N108" s="17"/>
      <c r="O108" s="2"/>
      <c r="P108" s="2"/>
      <c r="Q108" s="2"/>
    </row>
    <row r="109" spans="13:17" ht="15" customHeight="1" x14ac:dyDescent="0.25">
      <c r="M109" s="2"/>
      <c r="N109" s="17"/>
      <c r="O109" s="2"/>
      <c r="P109" s="2"/>
      <c r="Q109" s="2"/>
    </row>
    <row r="110" spans="13:17" ht="15" customHeight="1" x14ac:dyDescent="0.25">
      <c r="M110" s="2"/>
      <c r="N110" s="17"/>
      <c r="O110" s="2"/>
      <c r="P110" s="2"/>
      <c r="Q110" s="2"/>
    </row>
    <row r="111" spans="13:17" ht="15" customHeight="1" x14ac:dyDescent="0.25">
      <c r="M111" s="2"/>
      <c r="N111" s="17"/>
      <c r="O111" s="2"/>
      <c r="P111" s="2"/>
      <c r="Q111" s="2"/>
    </row>
    <row r="112" spans="13:17" ht="15" customHeight="1" x14ac:dyDescent="0.25">
      <c r="M112" s="2"/>
      <c r="N112" s="17"/>
      <c r="O112" s="2"/>
      <c r="P112" s="2"/>
      <c r="Q112" s="2"/>
    </row>
    <row r="113" spans="13:17" ht="15" customHeight="1" x14ac:dyDescent="0.25">
      <c r="M113" s="2"/>
      <c r="N113" s="17"/>
      <c r="O113" s="2"/>
      <c r="P113" s="2"/>
      <c r="Q113" s="2"/>
    </row>
    <row r="114" spans="13:17" ht="15" customHeight="1" x14ac:dyDescent="0.25">
      <c r="M114" s="2"/>
      <c r="N114" s="17"/>
      <c r="O114" s="2"/>
      <c r="P114" s="2"/>
      <c r="Q114" s="2"/>
    </row>
    <row r="115" spans="13:17" ht="15" customHeight="1" x14ac:dyDescent="0.25">
      <c r="M115" s="2"/>
      <c r="N115" s="17"/>
      <c r="O115" s="2"/>
      <c r="P115" s="2"/>
      <c r="Q115" s="2"/>
    </row>
    <row r="116" spans="13:17" ht="15" customHeight="1" x14ac:dyDescent="0.25">
      <c r="M116" s="2"/>
      <c r="N116" s="17"/>
      <c r="O116" s="2"/>
      <c r="P116" s="2"/>
      <c r="Q116" s="2"/>
    </row>
    <row r="117" spans="13:17" ht="15" customHeight="1" x14ac:dyDescent="0.25">
      <c r="M117" s="2"/>
      <c r="N117" s="17"/>
      <c r="O117" s="2"/>
      <c r="P117" s="2"/>
      <c r="Q117" s="2"/>
    </row>
    <row r="118" spans="13:17" ht="15" customHeight="1" x14ac:dyDescent="0.25">
      <c r="M118" s="2"/>
      <c r="N118" s="17"/>
      <c r="O118" s="2"/>
      <c r="P118" s="2"/>
      <c r="Q118" s="2"/>
    </row>
    <row r="119" spans="13:17" ht="15" customHeight="1" x14ac:dyDescent="0.25">
      <c r="M119" s="2"/>
      <c r="N119" s="17"/>
      <c r="O119" s="2"/>
      <c r="P119" s="2"/>
      <c r="Q119" s="2"/>
    </row>
    <row r="120" spans="13:17" ht="15" customHeight="1" x14ac:dyDescent="0.25">
      <c r="M120" s="2"/>
      <c r="N120" s="17"/>
      <c r="O120" s="2"/>
      <c r="P120" s="2"/>
      <c r="Q120" s="2"/>
    </row>
    <row r="121" spans="13:17" ht="15" customHeight="1" x14ac:dyDescent="0.25">
      <c r="M121" s="2"/>
      <c r="N121" s="17"/>
      <c r="O121" s="2"/>
      <c r="P121" s="2"/>
      <c r="Q121" s="2"/>
    </row>
    <row r="122" spans="13:17" ht="15" customHeight="1" x14ac:dyDescent="0.25">
      <c r="M122" s="2"/>
      <c r="N122" s="17"/>
      <c r="O122" s="2"/>
      <c r="P122" s="2"/>
      <c r="Q122" s="2"/>
    </row>
    <row r="123" spans="13:17" ht="15" customHeight="1" x14ac:dyDescent="0.25">
      <c r="M123" s="2"/>
      <c r="N123" s="17"/>
      <c r="O123" s="2"/>
      <c r="P123" s="2"/>
      <c r="Q123" s="2"/>
    </row>
    <row r="124" spans="13:17" ht="15" customHeight="1" x14ac:dyDescent="0.25">
      <c r="M124" s="2"/>
      <c r="N124" s="17"/>
      <c r="O124" s="2"/>
      <c r="P124" s="2"/>
      <c r="Q124" s="2"/>
    </row>
    <row r="125" spans="13:17" ht="15" customHeight="1" x14ac:dyDescent="0.25">
      <c r="M125" s="2"/>
      <c r="N125" s="17"/>
      <c r="O125" s="2"/>
      <c r="P125" s="2"/>
      <c r="Q125" s="2"/>
    </row>
    <row r="126" spans="13:17" ht="15" customHeight="1" x14ac:dyDescent="0.25">
      <c r="M126" s="2"/>
      <c r="N126" s="17"/>
      <c r="O126" s="2"/>
      <c r="P126" s="2"/>
      <c r="Q126" s="2"/>
    </row>
    <row r="127" spans="13:17" ht="15" customHeight="1" x14ac:dyDescent="0.25">
      <c r="M127" s="2"/>
      <c r="N127" s="17"/>
      <c r="O127" s="2"/>
      <c r="P127" s="2"/>
      <c r="Q127" s="2"/>
    </row>
    <row r="128" spans="13:17" ht="15" customHeight="1" x14ac:dyDescent="0.25">
      <c r="M128" s="2"/>
      <c r="N128" s="17"/>
      <c r="O128" s="2"/>
      <c r="P128" s="2"/>
      <c r="Q128" s="2"/>
    </row>
    <row r="129" spans="13:17" ht="15" customHeight="1" x14ac:dyDescent="0.25">
      <c r="M129" s="2"/>
      <c r="N129" s="17"/>
      <c r="O129" s="2"/>
      <c r="P129" s="2"/>
      <c r="Q129" s="2"/>
    </row>
    <row r="130" spans="13:17" ht="15" customHeight="1" x14ac:dyDescent="0.25">
      <c r="M130" s="2"/>
      <c r="N130" s="17"/>
      <c r="O130" s="2"/>
      <c r="P130" s="2"/>
      <c r="Q130" s="2"/>
    </row>
    <row r="131" spans="13:17" ht="15" customHeight="1" x14ac:dyDescent="0.25">
      <c r="M131" s="2"/>
      <c r="N131" s="17"/>
      <c r="O131" s="2"/>
      <c r="P131" s="2"/>
      <c r="Q131" s="2"/>
    </row>
    <row r="132" spans="13:17" ht="15" customHeight="1" x14ac:dyDescent="0.25">
      <c r="M132" s="2"/>
      <c r="N132" s="17"/>
      <c r="O132" s="2"/>
      <c r="P132" s="2"/>
      <c r="Q132" s="2"/>
    </row>
    <row r="133" spans="13:17" ht="15" customHeight="1" x14ac:dyDescent="0.25">
      <c r="M133" s="2"/>
      <c r="N133" s="17"/>
      <c r="O133" s="2"/>
      <c r="P133" s="2"/>
      <c r="Q133" s="2"/>
    </row>
    <row r="134" spans="13:17" ht="15" customHeight="1" x14ac:dyDescent="0.25">
      <c r="M134" s="2"/>
      <c r="N134" s="17"/>
      <c r="O134" s="2"/>
      <c r="P134" s="2"/>
      <c r="Q134" s="2"/>
    </row>
    <row r="135" spans="13:17" ht="15" customHeight="1" x14ac:dyDescent="0.25">
      <c r="M135" s="2"/>
      <c r="N135" s="17"/>
      <c r="O135" s="2"/>
      <c r="P135" s="2"/>
      <c r="Q135" s="2"/>
    </row>
    <row r="136" spans="13:17" ht="15" customHeight="1" x14ac:dyDescent="0.25">
      <c r="M136" s="2"/>
      <c r="N136" s="17"/>
      <c r="O136" s="2"/>
      <c r="P136" s="2"/>
      <c r="Q136" s="2"/>
    </row>
    <row r="137" spans="13:17" ht="15" customHeight="1" x14ac:dyDescent="0.25">
      <c r="M137" s="2"/>
      <c r="N137" s="17"/>
      <c r="O137" s="2"/>
      <c r="P137" s="2"/>
      <c r="Q137" s="2"/>
    </row>
    <row r="138" spans="13:17" ht="15" customHeight="1" x14ac:dyDescent="0.25">
      <c r="M138" s="2"/>
      <c r="N138" s="17"/>
      <c r="O138" s="2"/>
      <c r="P138" s="2"/>
      <c r="Q138" s="2"/>
    </row>
    <row r="139" spans="13:17" ht="15" customHeight="1" x14ac:dyDescent="0.25">
      <c r="M139" s="2"/>
      <c r="N139" s="17"/>
      <c r="O139" s="2"/>
      <c r="P139" s="2"/>
      <c r="Q139" s="2"/>
    </row>
    <row r="140" spans="13:17" ht="15" customHeight="1" x14ac:dyDescent="0.25">
      <c r="M140" s="2"/>
      <c r="N140" s="17"/>
      <c r="O140" s="2"/>
      <c r="P140" s="2"/>
      <c r="Q140" s="2"/>
    </row>
    <row r="141" spans="13:17" ht="15" customHeight="1" x14ac:dyDescent="0.25">
      <c r="M141" s="2"/>
      <c r="N141" s="17"/>
      <c r="O141" s="2"/>
      <c r="P141" s="2"/>
      <c r="Q141" s="2"/>
    </row>
    <row r="142" spans="13:17" ht="15" customHeight="1" x14ac:dyDescent="0.25">
      <c r="M142" s="2"/>
      <c r="N142" s="17"/>
      <c r="O142" s="2"/>
      <c r="P142" s="2"/>
      <c r="Q142" s="2"/>
    </row>
    <row r="143" spans="13:17" ht="15" customHeight="1" x14ac:dyDescent="0.25">
      <c r="M143" s="2"/>
      <c r="N143" s="17"/>
      <c r="O143" s="2"/>
      <c r="P143" s="2"/>
      <c r="Q143" s="2"/>
    </row>
    <row r="144" spans="13:17" ht="15" customHeight="1" x14ac:dyDescent="0.25">
      <c r="M144" s="2"/>
      <c r="N144" s="17"/>
      <c r="O144" s="2"/>
      <c r="P144" s="2"/>
      <c r="Q144" s="2"/>
    </row>
    <row r="145" spans="13:17" ht="15" customHeight="1" x14ac:dyDescent="0.25">
      <c r="M145" s="2"/>
      <c r="N145" s="17"/>
      <c r="O145" s="2"/>
      <c r="P145" s="2"/>
      <c r="Q145" s="2"/>
    </row>
    <row r="146" spans="13:17" ht="15" customHeight="1" x14ac:dyDescent="0.25">
      <c r="M146" s="2"/>
      <c r="N146" s="17"/>
      <c r="O146" s="2"/>
      <c r="P146" s="2"/>
      <c r="Q146" s="2"/>
    </row>
    <row r="147" spans="13:17" ht="15" customHeight="1" x14ac:dyDescent="0.25">
      <c r="M147" s="2"/>
      <c r="N147" s="17"/>
      <c r="O147" s="2"/>
      <c r="P147" s="2"/>
      <c r="Q147" s="2"/>
    </row>
    <row r="148" spans="13:17" ht="15" customHeight="1" x14ac:dyDescent="0.25">
      <c r="M148" s="2"/>
      <c r="N148" s="17"/>
      <c r="O148" s="2"/>
      <c r="P148" s="2"/>
      <c r="Q148" s="2"/>
    </row>
    <row r="149" spans="13:17" ht="15" customHeight="1" x14ac:dyDescent="0.25">
      <c r="M149" s="2"/>
      <c r="N149" s="17"/>
      <c r="O149" s="2"/>
      <c r="P149" s="2"/>
      <c r="Q149" s="2"/>
    </row>
    <row r="150" spans="13:17" ht="15" customHeight="1" x14ac:dyDescent="0.25">
      <c r="M150" s="2"/>
      <c r="N150" s="17"/>
      <c r="O150" s="2"/>
      <c r="P150" s="2"/>
      <c r="Q150" s="2"/>
    </row>
    <row r="151" spans="13:17" ht="15" customHeight="1" x14ac:dyDescent="0.25">
      <c r="M151" s="2"/>
      <c r="N151" s="17"/>
      <c r="O151" s="2"/>
      <c r="P151" s="2"/>
      <c r="Q151" s="2"/>
    </row>
    <row r="152" spans="13:17" ht="15" customHeight="1" x14ac:dyDescent="0.25">
      <c r="M152" s="2"/>
      <c r="N152" s="17"/>
      <c r="O152" s="2"/>
      <c r="P152" s="2"/>
      <c r="Q152" s="2"/>
    </row>
    <row r="153" spans="13:17" ht="15" customHeight="1" x14ac:dyDescent="0.25">
      <c r="M153" s="2"/>
      <c r="N153" s="17"/>
      <c r="O153" s="2"/>
      <c r="P153" s="2"/>
      <c r="Q153" s="2"/>
    </row>
    <row r="154" spans="13:17" ht="15" customHeight="1" x14ac:dyDescent="0.25">
      <c r="M154" s="2"/>
      <c r="N154" s="17"/>
      <c r="O154" s="2"/>
      <c r="P154" s="2"/>
      <c r="Q154" s="2"/>
    </row>
    <row r="155" spans="13:17" ht="15" customHeight="1" x14ac:dyDescent="0.25">
      <c r="M155" s="2"/>
      <c r="N155" s="17"/>
      <c r="O155" s="2"/>
      <c r="P155" s="2"/>
      <c r="Q155" s="2"/>
    </row>
    <row r="156" spans="13:17" ht="15" customHeight="1" x14ac:dyDescent="0.25">
      <c r="M156" s="2"/>
      <c r="N156" s="17"/>
      <c r="O156" s="2"/>
      <c r="P156" s="2"/>
      <c r="Q156" s="2"/>
    </row>
    <row r="157" spans="13:17" ht="15" customHeight="1" x14ac:dyDescent="0.25">
      <c r="M157" s="2"/>
      <c r="N157" s="17"/>
      <c r="O157" s="2"/>
      <c r="P157" s="2"/>
      <c r="Q157" s="2"/>
    </row>
    <row r="158" spans="13:17" ht="15" customHeight="1" x14ac:dyDescent="0.25">
      <c r="M158" s="2"/>
      <c r="N158" s="17"/>
      <c r="O158" s="2"/>
      <c r="P158" s="2"/>
      <c r="Q158" s="2"/>
    </row>
    <row r="159" spans="13:17" ht="15" customHeight="1" x14ac:dyDescent="0.25">
      <c r="M159" s="2"/>
      <c r="N159" s="17"/>
      <c r="O159" s="2"/>
      <c r="P159" s="2"/>
      <c r="Q159" s="2"/>
    </row>
    <row r="160" spans="13:17" ht="15" customHeight="1" x14ac:dyDescent="0.25">
      <c r="M160" s="2"/>
      <c r="N160" s="17"/>
      <c r="O160" s="2"/>
      <c r="P160" s="2"/>
      <c r="Q160" s="2"/>
    </row>
    <row r="161" spans="13:17" ht="15" customHeight="1" x14ac:dyDescent="0.25">
      <c r="M161" s="2"/>
      <c r="N161" s="17"/>
      <c r="O161" s="2"/>
      <c r="P161" s="2"/>
      <c r="Q161" s="2"/>
    </row>
    <row r="162" spans="13:17" ht="15" customHeight="1" x14ac:dyDescent="0.25">
      <c r="M162" s="2"/>
      <c r="N162" s="17"/>
      <c r="O162" s="2"/>
      <c r="P162" s="2"/>
      <c r="Q162" s="2"/>
    </row>
    <row r="163" spans="13:17" ht="15" customHeight="1" x14ac:dyDescent="0.25">
      <c r="M163" s="2"/>
      <c r="N163" s="17"/>
      <c r="O163" s="2"/>
      <c r="P163" s="2"/>
      <c r="Q163" s="2"/>
    </row>
    <row r="164" spans="13:17" ht="15" customHeight="1" x14ac:dyDescent="0.25">
      <c r="M164" s="2"/>
      <c r="N164" s="17"/>
      <c r="O164" s="2"/>
      <c r="P164" s="2"/>
      <c r="Q164" s="2"/>
    </row>
    <row r="165" spans="13:17" ht="15" customHeight="1" x14ac:dyDescent="0.25">
      <c r="M165" s="2"/>
      <c r="N165" s="17"/>
      <c r="O165" s="2"/>
      <c r="P165" s="2"/>
      <c r="Q165" s="2"/>
    </row>
    <row r="166" spans="13:17" ht="15" customHeight="1" x14ac:dyDescent="0.25">
      <c r="M166" s="2"/>
      <c r="N166" s="17"/>
      <c r="O166" s="2"/>
      <c r="P166" s="2"/>
      <c r="Q166" s="2"/>
    </row>
    <row r="167" spans="13:17" ht="15" customHeight="1" x14ac:dyDescent="0.25">
      <c r="M167" s="2"/>
      <c r="N167" s="17"/>
      <c r="O167" s="2"/>
      <c r="P167" s="2"/>
      <c r="Q167" s="2"/>
    </row>
    <row r="168" spans="13:17" ht="15" customHeight="1" x14ac:dyDescent="0.25">
      <c r="M168" s="2"/>
      <c r="N168" s="17"/>
      <c r="O168" s="2"/>
      <c r="P168" s="2"/>
      <c r="Q168" s="2"/>
    </row>
    <row r="169" spans="13:17" ht="15" customHeight="1" x14ac:dyDescent="0.25">
      <c r="M169" s="2"/>
      <c r="N169" s="17"/>
      <c r="O169" s="2"/>
      <c r="P169" s="2"/>
      <c r="Q169" s="2"/>
    </row>
    <row r="170" spans="13:17" ht="15" customHeight="1" x14ac:dyDescent="0.25">
      <c r="M170" s="2"/>
      <c r="N170" s="17"/>
      <c r="O170" s="2"/>
      <c r="P170" s="2"/>
      <c r="Q170" s="2"/>
    </row>
    <row r="171" spans="13:17" ht="15" customHeight="1" x14ac:dyDescent="0.25">
      <c r="M171" s="2"/>
      <c r="N171" s="17"/>
      <c r="O171" s="2"/>
      <c r="P171" s="2"/>
      <c r="Q171" s="2"/>
    </row>
    <row r="172" spans="13:17" ht="15" customHeight="1" x14ac:dyDescent="0.25">
      <c r="M172" s="2"/>
      <c r="N172" s="17"/>
      <c r="O172" s="2"/>
      <c r="P172" s="2"/>
      <c r="Q172" s="2"/>
    </row>
    <row r="173" spans="13:17" ht="15" customHeight="1" x14ac:dyDescent="0.25">
      <c r="M173" s="2"/>
      <c r="N173" s="17"/>
      <c r="O173" s="2"/>
      <c r="P173" s="2"/>
      <c r="Q173" s="2"/>
    </row>
    <row r="174" spans="13:17" ht="15" customHeight="1" x14ac:dyDescent="0.25">
      <c r="M174" s="2"/>
      <c r="N174" s="17"/>
      <c r="O174" s="2"/>
      <c r="P174" s="2"/>
      <c r="Q174" s="2"/>
    </row>
    <row r="175" spans="13:17" ht="15" customHeight="1" x14ac:dyDescent="0.25">
      <c r="M175" s="2"/>
      <c r="N175" s="17"/>
      <c r="O175" s="2"/>
      <c r="P175" s="2"/>
      <c r="Q175" s="2"/>
    </row>
    <row r="176" spans="13:17" ht="15" customHeight="1" x14ac:dyDescent="0.25">
      <c r="M176" s="2"/>
      <c r="N176" s="17"/>
      <c r="O176" s="2"/>
      <c r="P176" s="2"/>
      <c r="Q176" s="2"/>
    </row>
    <row r="177" spans="13:17" ht="15" customHeight="1" x14ac:dyDescent="0.25">
      <c r="M177" s="2"/>
      <c r="N177" s="14"/>
      <c r="O177" s="2"/>
      <c r="P177" s="2"/>
      <c r="Q177" s="2"/>
    </row>
    <row r="178" spans="13:17" ht="15" customHeight="1" x14ac:dyDescent="0.25">
      <c r="M178" s="2"/>
      <c r="N178" s="14"/>
      <c r="O178" s="2"/>
      <c r="P178" s="2"/>
      <c r="Q178" s="2"/>
    </row>
    <row r="179" spans="13:17" ht="15" customHeight="1" x14ac:dyDescent="0.25">
      <c r="M179" s="2"/>
      <c r="N179" s="14"/>
      <c r="O179" s="2"/>
      <c r="P179" s="2"/>
      <c r="Q179" s="2"/>
    </row>
    <row r="180" spans="13:17" ht="15" customHeight="1" x14ac:dyDescent="0.25">
      <c r="M180" s="2"/>
      <c r="N180" s="17"/>
      <c r="O180" s="2"/>
      <c r="P180" s="2"/>
      <c r="Q180" s="2"/>
    </row>
    <row r="181" spans="13:17" ht="15" customHeight="1" x14ac:dyDescent="0.25">
      <c r="M181" s="2"/>
      <c r="N181" s="17"/>
      <c r="O181" s="2"/>
      <c r="P181" s="2"/>
      <c r="Q181" s="2"/>
    </row>
    <row r="182" spans="13:17" ht="15" customHeight="1" x14ac:dyDescent="0.25">
      <c r="M182" s="2"/>
      <c r="N182" s="17"/>
      <c r="O182" s="2"/>
      <c r="P182" s="2"/>
      <c r="Q182" s="2"/>
    </row>
    <row r="183" spans="13:17" ht="15" customHeight="1" x14ac:dyDescent="0.25">
      <c r="M183" s="2"/>
      <c r="N183" s="17"/>
      <c r="O183" s="2"/>
      <c r="P183" s="2"/>
      <c r="Q183" s="2"/>
    </row>
    <row r="184" spans="13:17" ht="15" customHeight="1" x14ac:dyDescent="0.25">
      <c r="M184" s="2"/>
      <c r="N184" s="17"/>
      <c r="O184" s="2"/>
      <c r="P184" s="2"/>
      <c r="Q184" s="2"/>
    </row>
    <row r="185" spans="13:17" ht="15" customHeight="1" x14ac:dyDescent="0.25">
      <c r="M185" s="2"/>
      <c r="N185" s="17"/>
      <c r="O185" s="2"/>
      <c r="P185" s="2"/>
      <c r="Q185" s="2"/>
    </row>
    <row r="186" spans="13:17" ht="15" customHeight="1" x14ac:dyDescent="0.25">
      <c r="M186" s="2"/>
      <c r="N186" s="17"/>
      <c r="O186" s="2"/>
      <c r="P186" s="2"/>
      <c r="Q186" s="2"/>
    </row>
    <row r="187" spans="13:17" ht="15" customHeight="1" x14ac:dyDescent="0.25">
      <c r="M187" s="2"/>
      <c r="N187" s="17"/>
      <c r="O187" s="2"/>
      <c r="P187" s="2"/>
      <c r="Q187" s="2"/>
    </row>
    <row r="188" spans="13:17" ht="15" customHeight="1" x14ac:dyDescent="0.25">
      <c r="M188" s="2"/>
      <c r="N188" s="17"/>
      <c r="O188" s="2"/>
      <c r="P188" s="2"/>
      <c r="Q188" s="2"/>
    </row>
    <row r="189" spans="13:17" ht="15" customHeight="1" x14ac:dyDescent="0.25">
      <c r="M189" s="2"/>
      <c r="N189" s="17"/>
      <c r="O189" s="2"/>
      <c r="P189" s="2"/>
      <c r="Q189" s="2"/>
    </row>
    <row r="190" spans="13:17" ht="15" customHeight="1" x14ac:dyDescent="0.25">
      <c r="M190" s="2"/>
      <c r="N190" s="17"/>
      <c r="O190" s="2"/>
      <c r="P190" s="2"/>
      <c r="Q190" s="2"/>
    </row>
    <row r="191" spans="13:17" ht="15" customHeight="1" x14ac:dyDescent="0.25">
      <c r="M191" s="2"/>
      <c r="N191" s="17"/>
      <c r="O191" s="2"/>
      <c r="P191" s="2"/>
      <c r="Q191" s="2"/>
    </row>
    <row r="192" spans="13:17" ht="15" customHeight="1" x14ac:dyDescent="0.25">
      <c r="M192" s="2"/>
      <c r="N192" s="17"/>
      <c r="O192" s="2"/>
      <c r="P192" s="2"/>
      <c r="Q192" s="2"/>
    </row>
    <row r="193" spans="13:17" ht="15" customHeight="1" x14ac:dyDescent="0.25">
      <c r="M193" s="2"/>
      <c r="N193" s="17"/>
      <c r="O193" s="2"/>
      <c r="P193" s="2"/>
      <c r="Q193" s="2"/>
    </row>
    <row r="194" spans="13:17" ht="15" customHeight="1" x14ac:dyDescent="0.25">
      <c r="M194" s="2"/>
      <c r="N194" s="17"/>
      <c r="O194" s="2"/>
      <c r="P194" s="2"/>
      <c r="Q194" s="2"/>
    </row>
    <row r="195" spans="13:17" ht="15" customHeight="1" x14ac:dyDescent="0.25">
      <c r="M195" s="2"/>
      <c r="N195" s="17"/>
      <c r="O195" s="2"/>
      <c r="P195" s="2"/>
      <c r="Q195" s="2"/>
    </row>
    <row r="196" spans="13:17" ht="15" customHeight="1" x14ac:dyDescent="0.25">
      <c r="M196" s="2"/>
      <c r="N196" s="17"/>
      <c r="O196" s="2"/>
      <c r="P196" s="2"/>
      <c r="Q196" s="2"/>
    </row>
    <row r="197" spans="13:17" ht="15" customHeight="1" x14ac:dyDescent="0.25">
      <c r="M197" s="2"/>
      <c r="N197" s="17"/>
      <c r="O197" s="2"/>
      <c r="P197" s="2"/>
      <c r="Q197" s="2"/>
    </row>
    <row r="198" spans="13:17" ht="15" customHeight="1" x14ac:dyDescent="0.25">
      <c r="M198" s="2"/>
      <c r="N198" s="17"/>
      <c r="O198" s="2"/>
      <c r="P198" s="2"/>
      <c r="Q198" s="2"/>
    </row>
    <row r="199" spans="13:17" ht="15" customHeight="1" x14ac:dyDescent="0.25">
      <c r="M199" s="2"/>
      <c r="N199" s="17"/>
      <c r="O199" s="2"/>
      <c r="P199" s="2"/>
      <c r="Q199" s="2"/>
    </row>
    <row r="200" spans="13:17" ht="15" customHeight="1" x14ac:dyDescent="0.25">
      <c r="M200" s="2"/>
      <c r="N200" s="17"/>
      <c r="O200" s="2"/>
      <c r="P200" s="2"/>
      <c r="Q200" s="2"/>
    </row>
    <row r="201" spans="13:17" ht="15" customHeight="1" x14ac:dyDescent="0.25">
      <c r="M201" s="2"/>
      <c r="N201" s="17"/>
      <c r="O201" s="2"/>
      <c r="P201" s="2"/>
      <c r="Q201" s="2"/>
    </row>
    <row r="202" spans="13:17" ht="15" customHeight="1" x14ac:dyDescent="0.25">
      <c r="M202" s="2"/>
      <c r="N202" s="14"/>
      <c r="O202" s="2"/>
      <c r="P202" s="2"/>
      <c r="Q202" s="2"/>
    </row>
    <row r="203" spans="13:17" ht="15" customHeight="1" x14ac:dyDescent="0.25">
      <c r="M203" s="2"/>
      <c r="N203" s="17"/>
      <c r="O203" s="2"/>
      <c r="P203" s="2"/>
      <c r="Q203" s="2"/>
    </row>
    <row r="204" spans="13:17" ht="15" customHeight="1" x14ac:dyDescent="0.25">
      <c r="M204" s="2"/>
      <c r="N204" s="17"/>
      <c r="O204" s="2"/>
      <c r="P204" s="2"/>
      <c r="Q204" s="2"/>
    </row>
    <row r="205" spans="13:17" ht="15" customHeight="1" x14ac:dyDescent="0.25">
      <c r="M205" s="2"/>
      <c r="N205" s="2"/>
      <c r="O205" s="2"/>
      <c r="P205" s="2"/>
      <c r="Q205" s="2"/>
    </row>
  </sheetData>
  <sheetProtection algorithmName="SHA-512" hashValue="mWo6P0mGQt5FLc/gvI3UZab2NoKeYRHV62APT2JNaLjT7ZHeZKPU6nkAE0fVKM9NV1eeZqxA+BEZhSa0Mi62vg==" saltValue="nkUoMsuRqSImb/0PW4UNVQ==" spinCount="100000" sheet="1" objects="1" scenarios="1"/>
  <mergeCells count="20">
    <mergeCell ref="J17:J18"/>
    <mergeCell ref="K17:K18"/>
    <mergeCell ref="H17:H18"/>
    <mergeCell ref="I17:I18"/>
    <mergeCell ref="B17:B18"/>
    <mergeCell ref="C17:C18"/>
    <mergeCell ref="D17:D18"/>
    <mergeCell ref="E17:E18"/>
    <mergeCell ref="G17:G18"/>
    <mergeCell ref="C5:C6"/>
    <mergeCell ref="D5:D6"/>
    <mergeCell ref="E5:E6"/>
    <mergeCell ref="F5:F6"/>
    <mergeCell ref="B1:H2"/>
    <mergeCell ref="B3:K4"/>
    <mergeCell ref="G5:G6"/>
    <mergeCell ref="H5:H6"/>
    <mergeCell ref="I5:I6"/>
    <mergeCell ref="J5:J6"/>
    <mergeCell ref="K5:K6"/>
  </mergeCells>
  <pageMargins left="0.7" right="0.7" top="1" bottom="1" header="0.3" footer="0.3"/>
  <pageSetup paperSize="5" scale="79" fitToHeight="0" orientation="landscape" r:id="rId1"/>
  <headerFooter>
    <oddFooter>&amp;C&amp;1#&amp;"Calibri"&amp;10&amp;K000000I n t e r n a l</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A00-000000000000}">
          <x14:formula1>
            <xm:f>'Enumerations 1'!$B$226:$B$227</xm:f>
          </x14:formula1>
          <xm:sqref>E7:F16</xm:sqref>
        </x14:dataValidation>
        <x14:dataValidation type="list" allowBlank="1" showInputMessage="1" showErrorMessage="1" xr:uid="{00000000-0002-0000-1A00-000001000000}">
          <x14:formula1>
            <xm:f>'Enumerations 1'!$B$231:$B$234</xm:f>
          </x14:formula1>
          <xm:sqref>I7:I16</xm:sqref>
        </x14:dataValidation>
        <x14:dataValidation type="list" allowBlank="1" showInputMessage="1" showErrorMessage="1" xr:uid="{00000000-0002-0000-1A00-000002000000}">
          <x14:formula1>
            <xm:f>Zones!$B$1:$B$246</xm:f>
          </x14:formula1>
          <xm:sqref>G7:G16</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9">
    <pageSetUpPr fitToPage="1"/>
  </sheetPr>
  <dimension ref="A1:P204"/>
  <sheetViews>
    <sheetView showGridLines="0" workbookViewId="0">
      <selection activeCell="F6" sqref="F6:G6"/>
    </sheetView>
  </sheetViews>
  <sheetFormatPr defaultColWidth="9.1796875" defaultRowHeight="12.5" x14ac:dyDescent="0.25"/>
  <cols>
    <col min="1" max="1" width="2.81640625" style="3" customWidth="1" collapsed="1"/>
    <col min="2" max="2" width="4.81640625" style="3" customWidth="1" collapsed="1"/>
    <col min="3" max="3" width="50.81640625" style="3" customWidth="1" collapsed="1"/>
    <col min="4" max="7" width="15.81640625" style="3" customWidth="1" collapsed="1"/>
    <col min="8" max="8" width="2.81640625" style="3" customWidth="1" collapsed="1"/>
    <col min="9" max="9" width="13.1796875" style="3" customWidth="1" collapsed="1"/>
    <col min="10" max="10" width="15.453125" style="3" customWidth="1" collapsed="1"/>
    <col min="11" max="11" width="9.1796875" style="3" collapsed="1"/>
    <col min="12" max="12" width="9.1796875" style="3" customWidth="1" collapsed="1"/>
    <col min="13" max="13" width="53.81640625" style="3" customWidth="1" collapsed="1"/>
    <col min="14" max="14" width="9.1796875" style="3" customWidth="1" collapsed="1"/>
    <col min="15" max="15" width="10.81640625" style="3" customWidth="1" collapsed="1"/>
    <col min="16" max="16" width="9.1796875" style="3" customWidth="1" collapsed="1"/>
    <col min="17" max="16384" width="9.1796875" style="3" collapsed="1"/>
  </cols>
  <sheetData>
    <row r="1" spans="1:16" ht="15" customHeight="1" x14ac:dyDescent="0.3">
      <c r="A1" s="4"/>
      <c r="B1" s="2844" t="s">
        <v>2010</v>
      </c>
      <c r="C1" s="2844"/>
      <c r="D1" s="2844"/>
      <c r="E1" s="5"/>
      <c r="F1" s="5"/>
      <c r="G1" s="5"/>
      <c r="H1" s="6"/>
    </row>
    <row r="2" spans="1:16" ht="15" customHeight="1" x14ac:dyDescent="0.3">
      <c r="A2" s="7"/>
      <c r="B2" s="2845" t="s">
        <v>2009</v>
      </c>
      <c r="C2" s="2845"/>
      <c r="D2" s="2845"/>
      <c r="E2" s="2845"/>
      <c r="F2" s="2845"/>
      <c r="G2" s="2845"/>
      <c r="H2" s="636"/>
      <c r="I2" s="13"/>
      <c r="J2" s="13"/>
      <c r="L2" s="2"/>
      <c r="M2" s="14"/>
      <c r="N2" s="2"/>
      <c r="O2" s="2"/>
      <c r="P2" s="2"/>
    </row>
    <row r="3" spans="1:16" ht="15" customHeight="1" x14ac:dyDescent="0.25">
      <c r="A3" s="7"/>
      <c r="B3" s="2846"/>
      <c r="C3" s="2846"/>
      <c r="D3" s="2846"/>
      <c r="E3" s="2846"/>
      <c r="F3" s="2846"/>
      <c r="G3" s="2846"/>
      <c r="H3" s="636"/>
      <c r="I3" s="15"/>
      <c r="J3" s="15"/>
      <c r="L3" s="2"/>
      <c r="M3" s="14"/>
      <c r="N3" s="2"/>
      <c r="O3" s="2"/>
      <c r="P3" s="2"/>
    </row>
    <row r="4" spans="1:16" ht="15" customHeight="1" x14ac:dyDescent="0.25">
      <c r="A4" s="7"/>
      <c r="B4" s="1141"/>
      <c r="C4" s="2822" t="s">
        <v>16</v>
      </c>
      <c r="D4" s="2824" t="s">
        <v>17</v>
      </c>
      <c r="E4" s="2824" t="s">
        <v>18</v>
      </c>
      <c r="F4" s="2840" t="s">
        <v>19</v>
      </c>
      <c r="G4" s="2841"/>
      <c r="H4" s="637"/>
      <c r="I4" s="15"/>
      <c r="J4" s="15"/>
      <c r="L4" s="2"/>
      <c r="M4" s="14"/>
      <c r="N4" s="2"/>
      <c r="O4" s="2"/>
      <c r="P4" s="2"/>
    </row>
    <row r="5" spans="1:16" ht="15" customHeight="1" x14ac:dyDescent="0.25">
      <c r="A5" s="7"/>
      <c r="B5" s="1141"/>
      <c r="C5" s="2838"/>
      <c r="D5" s="2839"/>
      <c r="E5" s="2839"/>
      <c r="F5" s="2842"/>
      <c r="G5" s="2843"/>
      <c r="H5" s="637"/>
      <c r="I5" s="15"/>
      <c r="J5" s="15"/>
      <c r="L5" s="2"/>
      <c r="M5" s="14"/>
      <c r="N5" s="2"/>
      <c r="O5" s="2"/>
      <c r="P5" s="2"/>
    </row>
    <row r="6" spans="1:16" ht="20" customHeight="1" x14ac:dyDescent="0.3">
      <c r="A6" s="7"/>
      <c r="B6" s="1138" t="s">
        <v>20</v>
      </c>
      <c r="C6" s="651"/>
      <c r="D6" s="633"/>
      <c r="E6" s="16"/>
      <c r="F6" s="2847"/>
      <c r="G6" s="2848"/>
      <c r="H6" s="638"/>
      <c r="L6" s="2"/>
      <c r="M6" s="14"/>
      <c r="N6" s="14"/>
      <c r="O6" s="14"/>
      <c r="P6" s="2"/>
    </row>
    <row r="7" spans="1:16" ht="20" customHeight="1" x14ac:dyDescent="0.3">
      <c r="A7" s="7"/>
      <c r="B7" s="1138" t="s">
        <v>21</v>
      </c>
      <c r="C7" s="651"/>
      <c r="D7" s="633"/>
      <c r="E7" s="16"/>
      <c r="F7" s="2847"/>
      <c r="G7" s="2848"/>
      <c r="H7" s="638"/>
      <c r="L7" s="2"/>
      <c r="M7" s="14"/>
      <c r="N7" s="2"/>
      <c r="O7" s="2"/>
      <c r="P7" s="2"/>
    </row>
    <row r="8" spans="1:16" ht="20" customHeight="1" x14ac:dyDescent="0.3">
      <c r="A8" s="7"/>
      <c r="B8" s="1138" t="s">
        <v>22</v>
      </c>
      <c r="C8" s="651"/>
      <c r="D8" s="633"/>
      <c r="E8" s="16"/>
      <c r="F8" s="2847"/>
      <c r="G8" s="2848"/>
      <c r="H8" s="638"/>
      <c r="L8" s="2"/>
      <c r="M8" s="14"/>
      <c r="N8" s="2"/>
      <c r="O8" s="2"/>
      <c r="P8" s="2"/>
    </row>
    <row r="9" spans="1:16" ht="20" customHeight="1" x14ac:dyDescent="0.3">
      <c r="A9" s="7"/>
      <c r="B9" s="1138" t="s">
        <v>23</v>
      </c>
      <c r="C9" s="651"/>
      <c r="D9" s="633"/>
      <c r="E9" s="16"/>
      <c r="F9" s="2847"/>
      <c r="G9" s="2848"/>
      <c r="H9" s="638"/>
      <c r="L9" s="2"/>
      <c r="M9" s="14"/>
      <c r="N9" s="2"/>
      <c r="O9" s="2"/>
      <c r="P9" s="2"/>
    </row>
    <row r="10" spans="1:16" ht="20" customHeight="1" x14ac:dyDescent="0.3">
      <c r="A10" s="7"/>
      <c r="B10" s="1138" t="s">
        <v>24</v>
      </c>
      <c r="C10" s="651"/>
      <c r="D10" s="633"/>
      <c r="E10" s="16"/>
      <c r="F10" s="2847"/>
      <c r="G10" s="2848"/>
      <c r="H10" s="638"/>
      <c r="L10" s="2"/>
      <c r="M10" s="14"/>
      <c r="N10" s="2"/>
      <c r="O10" s="2"/>
      <c r="P10" s="2"/>
    </row>
    <row r="11" spans="1:16" ht="20" customHeight="1" x14ac:dyDescent="0.3">
      <c r="A11" s="7"/>
      <c r="B11" s="1138" t="s">
        <v>25</v>
      </c>
      <c r="C11" s="651"/>
      <c r="D11" s="633"/>
      <c r="E11" s="16"/>
      <c r="F11" s="2847"/>
      <c r="G11" s="2848"/>
      <c r="H11" s="638"/>
      <c r="L11" s="2"/>
      <c r="M11" s="17"/>
      <c r="N11" s="2"/>
      <c r="O11" s="2"/>
      <c r="P11" s="2"/>
    </row>
    <row r="12" spans="1:16" ht="20" customHeight="1" x14ac:dyDescent="0.3">
      <c r="A12" s="7"/>
      <c r="B12" s="1138" t="s">
        <v>26</v>
      </c>
      <c r="C12" s="651"/>
      <c r="D12" s="633"/>
      <c r="E12" s="16"/>
      <c r="F12" s="2847"/>
      <c r="G12" s="2848"/>
      <c r="H12" s="638"/>
      <c r="L12" s="2"/>
      <c r="M12" s="17"/>
      <c r="N12" s="2"/>
      <c r="O12" s="2"/>
      <c r="P12" s="2"/>
    </row>
    <row r="13" spans="1:16" ht="20" customHeight="1" x14ac:dyDescent="0.3">
      <c r="A13" s="7"/>
      <c r="B13" s="1138" t="s">
        <v>27</v>
      </c>
      <c r="C13" s="651"/>
      <c r="D13" s="633"/>
      <c r="E13" s="16"/>
      <c r="F13" s="2847"/>
      <c r="G13" s="2848"/>
      <c r="H13" s="638"/>
      <c r="L13" s="2"/>
      <c r="M13" s="17"/>
      <c r="N13" s="2"/>
      <c r="O13" s="2"/>
      <c r="P13" s="2"/>
    </row>
    <row r="14" spans="1:16" ht="20" customHeight="1" x14ac:dyDescent="0.3">
      <c r="A14" s="7"/>
      <c r="B14" s="1138" t="s">
        <v>28</v>
      </c>
      <c r="C14" s="651"/>
      <c r="D14" s="633"/>
      <c r="E14" s="16"/>
      <c r="F14" s="2847"/>
      <c r="G14" s="2848"/>
      <c r="H14" s="638"/>
      <c r="L14" s="2"/>
      <c r="M14" s="17"/>
      <c r="N14" s="2"/>
      <c r="O14" s="2"/>
      <c r="P14" s="2"/>
    </row>
    <row r="15" spans="1:16" ht="20" customHeight="1" x14ac:dyDescent="0.3">
      <c r="A15" s="7"/>
      <c r="B15" s="1142" t="s">
        <v>29</v>
      </c>
      <c r="C15" s="651"/>
      <c r="D15" s="633"/>
      <c r="E15" s="16"/>
      <c r="F15" s="2847"/>
      <c r="G15" s="2848"/>
      <c r="H15" s="638"/>
      <c r="L15" s="2"/>
      <c r="M15" s="17"/>
      <c r="N15" s="2"/>
      <c r="O15" s="2"/>
      <c r="P15" s="2"/>
    </row>
    <row r="16" spans="1:16" ht="15" customHeight="1" x14ac:dyDescent="0.3">
      <c r="A16" s="7"/>
      <c r="B16" s="1142"/>
      <c r="C16" s="2806" t="s">
        <v>30</v>
      </c>
      <c r="D16" s="2834">
        <f>SUM(D6:D15)</f>
        <v>0</v>
      </c>
      <c r="E16" s="2836"/>
      <c r="F16" s="1135"/>
      <c r="G16" s="2812"/>
      <c r="H16" s="639"/>
      <c r="I16" s="12"/>
      <c r="J16" s="12"/>
      <c r="L16" s="2"/>
      <c r="M16" s="17"/>
      <c r="N16" s="2"/>
      <c r="O16" s="2"/>
      <c r="P16" s="2"/>
    </row>
    <row r="17" spans="1:16" ht="15" customHeight="1" x14ac:dyDescent="0.3">
      <c r="A17" s="7"/>
      <c r="B17" s="1143"/>
      <c r="C17" s="2807"/>
      <c r="D17" s="2835"/>
      <c r="E17" s="2837"/>
      <c r="F17" s="1136"/>
      <c r="G17" s="2813"/>
      <c r="H17" s="639"/>
      <c r="I17" s="12"/>
      <c r="J17" s="12"/>
      <c r="L17" s="2"/>
      <c r="M17" s="14"/>
      <c r="N17" s="2"/>
      <c r="O17" s="2"/>
      <c r="P17" s="2"/>
    </row>
    <row r="18" spans="1:16" ht="15" customHeight="1" thickBot="1" x14ac:dyDescent="0.3">
      <c r="A18" s="19"/>
      <c r="B18" s="20"/>
      <c r="C18" s="20"/>
      <c r="D18" s="20"/>
      <c r="E18" s="20"/>
      <c r="F18" s="20"/>
      <c r="G18" s="20"/>
      <c r="H18" s="21"/>
      <c r="M18" s="18"/>
    </row>
    <row r="19" spans="1:16" ht="15" customHeight="1" x14ac:dyDescent="0.25">
      <c r="M19" s="18"/>
    </row>
    <row r="20" spans="1:16" ht="15" customHeight="1" x14ac:dyDescent="0.25">
      <c r="L20" s="2"/>
      <c r="M20" s="17"/>
      <c r="N20" s="2"/>
      <c r="O20" s="2"/>
      <c r="P20" s="2"/>
    </row>
    <row r="21" spans="1:16" ht="15" customHeight="1" x14ac:dyDescent="0.25">
      <c r="L21" s="2"/>
      <c r="M21" s="17"/>
      <c r="N21" s="2"/>
      <c r="O21" s="2"/>
      <c r="P21" s="2"/>
    </row>
    <row r="22" spans="1:16" ht="15" customHeight="1" x14ac:dyDescent="0.25">
      <c r="L22" s="2"/>
      <c r="M22" s="17"/>
      <c r="N22" s="2"/>
      <c r="O22" s="2"/>
      <c r="P22" s="2"/>
    </row>
    <row r="23" spans="1:16" ht="15" customHeight="1" x14ac:dyDescent="0.25">
      <c r="L23" s="2"/>
      <c r="M23" s="17"/>
      <c r="N23" s="2"/>
      <c r="O23" s="2"/>
      <c r="P23" s="2"/>
    </row>
    <row r="24" spans="1:16" ht="15" customHeight="1" x14ac:dyDescent="0.25">
      <c r="L24" s="2"/>
      <c r="M24" s="17"/>
      <c r="N24" s="2"/>
      <c r="O24" s="2"/>
      <c r="P24" s="2"/>
    </row>
    <row r="25" spans="1:16" ht="15" customHeight="1" x14ac:dyDescent="0.25">
      <c r="L25" s="2"/>
      <c r="M25" s="17"/>
      <c r="N25" s="2"/>
      <c r="O25" s="2"/>
      <c r="P25" s="2"/>
    </row>
    <row r="26" spans="1:16" ht="15" customHeight="1" x14ac:dyDescent="0.25">
      <c r="L26" s="2"/>
      <c r="M26" s="17"/>
      <c r="N26" s="2"/>
      <c r="O26" s="2"/>
      <c r="P26" s="2"/>
    </row>
    <row r="27" spans="1:16" ht="15" customHeight="1" x14ac:dyDescent="0.25">
      <c r="L27" s="2"/>
      <c r="M27" s="17"/>
      <c r="N27" s="2"/>
      <c r="O27" s="2"/>
      <c r="P27" s="2"/>
    </row>
    <row r="28" spans="1:16" ht="15" customHeight="1" x14ac:dyDescent="0.25">
      <c r="L28" s="2"/>
      <c r="M28" s="17"/>
      <c r="N28" s="2"/>
      <c r="O28" s="2"/>
      <c r="P28" s="2"/>
    </row>
    <row r="29" spans="1:16" ht="15" customHeight="1" x14ac:dyDescent="0.25">
      <c r="L29" s="2"/>
      <c r="M29" s="17"/>
      <c r="N29" s="2"/>
      <c r="O29" s="2"/>
      <c r="P29" s="2"/>
    </row>
    <row r="30" spans="1:16" ht="15" customHeight="1" x14ac:dyDescent="0.25">
      <c r="L30" s="2"/>
      <c r="M30" s="17"/>
      <c r="N30" s="2"/>
      <c r="O30" s="2"/>
      <c r="P30" s="2"/>
    </row>
    <row r="31" spans="1:16" ht="15" customHeight="1" x14ac:dyDescent="0.25">
      <c r="L31" s="2"/>
      <c r="M31" s="17"/>
      <c r="N31" s="2"/>
      <c r="O31" s="2"/>
      <c r="P31" s="2"/>
    </row>
    <row r="32" spans="1:16" ht="15" customHeight="1" x14ac:dyDescent="0.25">
      <c r="L32" s="2"/>
      <c r="M32" s="17"/>
      <c r="N32" s="2"/>
      <c r="O32" s="2"/>
      <c r="P32" s="2"/>
    </row>
    <row r="33" spans="12:16" ht="15" customHeight="1" x14ac:dyDescent="0.25">
      <c r="L33" s="2"/>
      <c r="M33" s="17"/>
      <c r="N33" s="2"/>
      <c r="O33" s="2"/>
      <c r="P33" s="2"/>
    </row>
    <row r="34" spans="12:16" ht="15" customHeight="1" x14ac:dyDescent="0.25">
      <c r="L34" s="2"/>
      <c r="M34" s="17"/>
      <c r="N34" s="2"/>
      <c r="O34" s="2"/>
      <c r="P34" s="2"/>
    </row>
    <row r="35" spans="12:16" ht="15" customHeight="1" x14ac:dyDescent="0.25">
      <c r="L35" s="2"/>
      <c r="M35" s="17"/>
      <c r="N35" s="2"/>
      <c r="O35" s="2"/>
      <c r="P35" s="2"/>
    </row>
    <row r="36" spans="12:16" ht="15" customHeight="1" x14ac:dyDescent="0.25">
      <c r="L36" s="2"/>
      <c r="M36" s="17"/>
      <c r="N36" s="2"/>
      <c r="O36" s="2"/>
      <c r="P36" s="2"/>
    </row>
    <row r="37" spans="12:16" ht="15" customHeight="1" x14ac:dyDescent="0.25">
      <c r="L37" s="2"/>
      <c r="M37" s="17"/>
      <c r="N37" s="2"/>
      <c r="O37" s="2"/>
      <c r="P37" s="2"/>
    </row>
    <row r="38" spans="12:16" ht="15" customHeight="1" x14ac:dyDescent="0.25">
      <c r="L38" s="2"/>
      <c r="M38" s="17"/>
      <c r="N38" s="2"/>
      <c r="O38" s="2"/>
      <c r="P38" s="2"/>
    </row>
    <row r="39" spans="12:16" ht="15" customHeight="1" x14ac:dyDescent="0.25">
      <c r="L39" s="2"/>
      <c r="M39" s="17"/>
      <c r="N39" s="2"/>
      <c r="O39" s="2"/>
      <c r="P39" s="2"/>
    </row>
    <row r="40" spans="12:16" ht="15" customHeight="1" x14ac:dyDescent="0.25">
      <c r="L40" s="2"/>
      <c r="M40" s="17"/>
      <c r="N40" s="2"/>
      <c r="O40" s="2"/>
      <c r="P40" s="2"/>
    </row>
    <row r="41" spans="12:16" ht="15" customHeight="1" x14ac:dyDescent="0.25">
      <c r="L41" s="2"/>
      <c r="M41" s="17"/>
      <c r="N41" s="2"/>
      <c r="O41" s="2"/>
      <c r="P41" s="2"/>
    </row>
    <row r="42" spans="12:16" ht="15" customHeight="1" x14ac:dyDescent="0.25">
      <c r="L42" s="2"/>
      <c r="M42" s="17"/>
      <c r="N42" s="2"/>
      <c r="O42" s="2"/>
      <c r="P42" s="2"/>
    </row>
    <row r="43" spans="12:16" ht="15" customHeight="1" x14ac:dyDescent="0.25">
      <c r="L43" s="2"/>
      <c r="M43" s="17"/>
      <c r="N43" s="2"/>
      <c r="O43" s="2"/>
      <c r="P43" s="2"/>
    </row>
    <row r="44" spans="12:16" ht="15" customHeight="1" x14ac:dyDescent="0.25">
      <c r="L44" s="2"/>
      <c r="M44" s="17"/>
      <c r="N44" s="2"/>
      <c r="O44" s="2"/>
      <c r="P44" s="2"/>
    </row>
    <row r="45" spans="12:16" ht="15" customHeight="1" x14ac:dyDescent="0.25">
      <c r="L45" s="2"/>
      <c r="M45" s="17"/>
      <c r="N45" s="2"/>
      <c r="O45" s="2"/>
      <c r="P45" s="2"/>
    </row>
    <row r="46" spans="12:16" ht="15" customHeight="1" x14ac:dyDescent="0.25">
      <c r="L46" s="2"/>
      <c r="M46" s="17"/>
      <c r="N46" s="2"/>
      <c r="O46" s="2"/>
      <c r="P46" s="2"/>
    </row>
    <row r="47" spans="12:16" ht="15" customHeight="1" x14ac:dyDescent="0.25">
      <c r="L47" s="2"/>
      <c r="M47" s="17"/>
      <c r="N47" s="2"/>
      <c r="O47" s="2"/>
      <c r="P47" s="2"/>
    </row>
    <row r="48" spans="12:16" ht="15" customHeight="1" x14ac:dyDescent="0.25">
      <c r="L48" s="2"/>
      <c r="M48" s="17"/>
      <c r="N48" s="2"/>
      <c r="O48" s="2"/>
      <c r="P48" s="2"/>
    </row>
    <row r="49" spans="12:16" ht="15" customHeight="1" x14ac:dyDescent="0.25">
      <c r="L49" s="2"/>
      <c r="M49" s="17"/>
      <c r="N49" s="2"/>
      <c r="O49" s="2"/>
      <c r="P49" s="2"/>
    </row>
    <row r="50" spans="12:16" ht="15" customHeight="1" x14ac:dyDescent="0.25">
      <c r="L50" s="2"/>
      <c r="M50" s="17"/>
      <c r="N50" s="2"/>
      <c r="O50" s="2"/>
      <c r="P50" s="2"/>
    </row>
    <row r="51" spans="12:16" ht="15" customHeight="1" x14ac:dyDescent="0.25">
      <c r="L51" s="2"/>
      <c r="M51" s="17"/>
      <c r="N51" s="2"/>
      <c r="O51" s="2"/>
      <c r="P51" s="2"/>
    </row>
    <row r="52" spans="12:16" ht="15" customHeight="1" x14ac:dyDescent="0.25">
      <c r="L52" s="2"/>
      <c r="M52" s="17"/>
      <c r="N52" s="2"/>
      <c r="O52" s="2"/>
      <c r="P52" s="2"/>
    </row>
    <row r="53" spans="12:16" ht="15" customHeight="1" x14ac:dyDescent="0.25">
      <c r="L53" s="2"/>
      <c r="M53" s="17"/>
      <c r="N53" s="2"/>
      <c r="O53" s="2"/>
      <c r="P53" s="2"/>
    </row>
    <row r="54" spans="12:16" ht="15" customHeight="1" x14ac:dyDescent="0.25">
      <c r="L54" s="2"/>
      <c r="M54" s="17"/>
      <c r="N54" s="2"/>
      <c r="O54" s="2"/>
      <c r="P54" s="2"/>
    </row>
    <row r="55" spans="12:16" ht="15" customHeight="1" x14ac:dyDescent="0.25">
      <c r="L55" s="2"/>
      <c r="M55" s="17"/>
      <c r="N55" s="2"/>
      <c r="O55" s="2"/>
      <c r="P55" s="2"/>
    </row>
    <row r="56" spans="12:16" ht="15" customHeight="1" x14ac:dyDescent="0.25">
      <c r="L56" s="2"/>
      <c r="M56" s="17"/>
      <c r="N56" s="2"/>
      <c r="O56" s="2"/>
      <c r="P56" s="2"/>
    </row>
    <row r="57" spans="12:16" ht="15" customHeight="1" x14ac:dyDescent="0.25">
      <c r="L57" s="2"/>
      <c r="M57" s="17"/>
      <c r="N57" s="2"/>
      <c r="O57" s="2"/>
      <c r="P57" s="2"/>
    </row>
    <row r="58" spans="12:16" ht="15" customHeight="1" x14ac:dyDescent="0.25">
      <c r="L58" s="2"/>
      <c r="M58" s="17"/>
      <c r="N58" s="2"/>
      <c r="O58" s="2"/>
      <c r="P58" s="2"/>
    </row>
    <row r="59" spans="12:16" ht="15" customHeight="1" x14ac:dyDescent="0.25">
      <c r="L59" s="2"/>
      <c r="M59" s="17"/>
      <c r="N59" s="2"/>
      <c r="O59" s="2"/>
      <c r="P59" s="2"/>
    </row>
    <row r="60" spans="12:16" ht="15" customHeight="1" x14ac:dyDescent="0.25">
      <c r="L60" s="2"/>
      <c r="M60" s="17"/>
      <c r="N60" s="2"/>
      <c r="O60" s="2"/>
      <c r="P60" s="2"/>
    </row>
    <row r="61" spans="12:16" ht="15" customHeight="1" x14ac:dyDescent="0.25">
      <c r="L61" s="2"/>
      <c r="M61" s="17"/>
      <c r="N61" s="2"/>
      <c r="O61" s="2"/>
      <c r="P61" s="2"/>
    </row>
    <row r="62" spans="12:16" ht="15" customHeight="1" x14ac:dyDescent="0.25">
      <c r="L62" s="2"/>
      <c r="M62" s="17"/>
      <c r="N62" s="2"/>
      <c r="O62" s="2"/>
      <c r="P62" s="2"/>
    </row>
    <row r="63" spans="12:16" ht="15" customHeight="1" x14ac:dyDescent="0.25">
      <c r="L63" s="2"/>
      <c r="M63" s="17"/>
      <c r="N63" s="2"/>
      <c r="O63" s="2"/>
      <c r="P63" s="2"/>
    </row>
    <row r="64" spans="12:16" ht="15" customHeight="1" x14ac:dyDescent="0.25">
      <c r="L64" s="2"/>
      <c r="M64" s="17"/>
      <c r="N64" s="2"/>
      <c r="O64" s="2"/>
      <c r="P64" s="2"/>
    </row>
    <row r="65" spans="12:16" ht="15" customHeight="1" x14ac:dyDescent="0.25">
      <c r="L65" s="2"/>
      <c r="M65" s="17"/>
      <c r="N65" s="2"/>
      <c r="O65" s="2"/>
      <c r="P65" s="2"/>
    </row>
    <row r="66" spans="12:16" ht="15" customHeight="1" x14ac:dyDescent="0.25">
      <c r="L66" s="2"/>
      <c r="M66" s="17"/>
      <c r="N66" s="2"/>
      <c r="O66" s="2"/>
      <c r="P66" s="2"/>
    </row>
    <row r="67" spans="12:16" ht="15" customHeight="1" x14ac:dyDescent="0.25">
      <c r="L67" s="2"/>
      <c r="M67" s="17"/>
      <c r="N67" s="2"/>
      <c r="O67" s="2"/>
      <c r="P67" s="2"/>
    </row>
    <row r="68" spans="12:16" ht="15" customHeight="1" x14ac:dyDescent="0.25">
      <c r="L68" s="2"/>
      <c r="M68" s="17"/>
      <c r="N68" s="2"/>
      <c r="O68" s="2"/>
      <c r="P68" s="2"/>
    </row>
    <row r="69" spans="12:16" ht="15" customHeight="1" x14ac:dyDescent="0.25">
      <c r="L69" s="2"/>
      <c r="M69" s="17"/>
      <c r="N69" s="2"/>
      <c r="O69" s="2"/>
      <c r="P69" s="2"/>
    </row>
    <row r="70" spans="12:16" ht="15" customHeight="1" x14ac:dyDescent="0.25">
      <c r="L70" s="2"/>
      <c r="M70" s="17"/>
      <c r="N70" s="2"/>
      <c r="O70" s="2"/>
      <c r="P70" s="2"/>
    </row>
    <row r="71" spans="12:16" ht="15" customHeight="1" x14ac:dyDescent="0.25">
      <c r="L71" s="2"/>
      <c r="M71" s="17"/>
      <c r="N71" s="2"/>
      <c r="O71" s="2"/>
      <c r="P71" s="2"/>
    </row>
    <row r="72" spans="12:16" ht="15" customHeight="1" x14ac:dyDescent="0.25">
      <c r="L72" s="2"/>
      <c r="M72" s="17"/>
      <c r="N72" s="2"/>
      <c r="O72" s="2"/>
      <c r="P72" s="2"/>
    </row>
    <row r="73" spans="12:16" ht="15" customHeight="1" x14ac:dyDescent="0.25">
      <c r="L73" s="2"/>
      <c r="M73" s="17"/>
      <c r="N73" s="2"/>
      <c r="O73" s="2"/>
      <c r="P73" s="2"/>
    </row>
    <row r="74" spans="12:16" ht="15" customHeight="1" x14ac:dyDescent="0.25">
      <c r="L74" s="2"/>
      <c r="M74" s="17"/>
      <c r="N74" s="2"/>
      <c r="O74" s="2"/>
      <c r="P74" s="2"/>
    </row>
    <row r="75" spans="12:16" ht="15" customHeight="1" x14ac:dyDescent="0.25">
      <c r="L75" s="2"/>
      <c r="M75" s="17"/>
      <c r="N75" s="2"/>
      <c r="O75" s="2"/>
      <c r="P75" s="2"/>
    </row>
    <row r="76" spans="12:16" ht="15" customHeight="1" x14ac:dyDescent="0.25">
      <c r="L76" s="2"/>
      <c r="M76" s="17"/>
      <c r="N76" s="2"/>
      <c r="O76" s="2"/>
      <c r="P76" s="2"/>
    </row>
    <row r="77" spans="12:16" ht="15" customHeight="1" x14ac:dyDescent="0.25">
      <c r="L77" s="2"/>
      <c r="M77" s="17"/>
      <c r="N77" s="2"/>
      <c r="O77" s="2"/>
      <c r="P77" s="2"/>
    </row>
    <row r="78" spans="12:16" ht="15" customHeight="1" x14ac:dyDescent="0.25">
      <c r="L78" s="2"/>
      <c r="M78" s="14"/>
      <c r="N78" s="2"/>
      <c r="O78" s="2"/>
      <c r="P78" s="2"/>
    </row>
    <row r="79" spans="12:16" ht="15" customHeight="1" x14ac:dyDescent="0.25">
      <c r="L79" s="2"/>
      <c r="M79" s="17"/>
      <c r="N79" s="2"/>
      <c r="O79" s="2"/>
      <c r="P79" s="2"/>
    </row>
    <row r="80" spans="12:16" ht="15" customHeight="1" x14ac:dyDescent="0.25">
      <c r="L80" s="2"/>
      <c r="M80" s="17"/>
      <c r="N80" s="2"/>
      <c r="O80" s="2"/>
      <c r="P80" s="2"/>
    </row>
    <row r="81" spans="12:16" ht="15" customHeight="1" x14ac:dyDescent="0.25">
      <c r="L81" s="2"/>
      <c r="M81" s="17"/>
      <c r="N81" s="2"/>
      <c r="O81" s="2"/>
      <c r="P81" s="2"/>
    </row>
    <row r="82" spans="12:16" ht="15" customHeight="1" x14ac:dyDescent="0.25">
      <c r="L82" s="2"/>
      <c r="M82" s="17"/>
      <c r="N82" s="2"/>
      <c r="O82" s="2"/>
      <c r="P82" s="2"/>
    </row>
    <row r="83" spans="12:16" ht="15" customHeight="1" x14ac:dyDescent="0.25">
      <c r="L83" s="2"/>
      <c r="M83" s="17"/>
      <c r="N83" s="2"/>
      <c r="O83" s="2"/>
      <c r="P83" s="2"/>
    </row>
    <row r="84" spans="12:16" ht="15" customHeight="1" x14ac:dyDescent="0.25">
      <c r="L84" s="2"/>
      <c r="M84" s="17"/>
      <c r="N84" s="2"/>
      <c r="O84" s="2"/>
      <c r="P84" s="2"/>
    </row>
    <row r="85" spans="12:16" ht="15" customHeight="1" x14ac:dyDescent="0.25">
      <c r="L85" s="2"/>
      <c r="M85" s="17"/>
      <c r="N85" s="2"/>
      <c r="O85" s="2"/>
      <c r="P85" s="2"/>
    </row>
    <row r="86" spans="12:16" ht="15" customHeight="1" x14ac:dyDescent="0.25">
      <c r="L86" s="2"/>
      <c r="M86" s="17"/>
      <c r="N86" s="2"/>
      <c r="O86" s="2"/>
      <c r="P86" s="2"/>
    </row>
    <row r="87" spans="12:16" ht="15" customHeight="1" x14ac:dyDescent="0.25">
      <c r="L87" s="2"/>
      <c r="M87" s="17"/>
      <c r="N87" s="2"/>
      <c r="O87" s="2"/>
      <c r="P87" s="2"/>
    </row>
    <row r="88" spans="12:16" ht="15" customHeight="1" x14ac:dyDescent="0.25">
      <c r="L88" s="2"/>
      <c r="M88" s="17"/>
      <c r="N88" s="2"/>
      <c r="O88" s="2"/>
      <c r="P88" s="2"/>
    </row>
    <row r="89" spans="12:16" ht="15" customHeight="1" x14ac:dyDescent="0.25">
      <c r="L89" s="2"/>
      <c r="M89" s="17"/>
      <c r="N89" s="2"/>
      <c r="O89" s="2"/>
      <c r="P89" s="2"/>
    </row>
    <row r="90" spans="12:16" ht="15" customHeight="1" x14ac:dyDescent="0.25">
      <c r="L90" s="2"/>
      <c r="M90" s="17"/>
      <c r="N90" s="2"/>
      <c r="O90" s="2"/>
      <c r="P90" s="2"/>
    </row>
    <row r="91" spans="12:16" ht="15" customHeight="1" x14ac:dyDescent="0.25">
      <c r="L91" s="2"/>
      <c r="M91" s="17"/>
      <c r="N91" s="2"/>
      <c r="O91" s="2"/>
      <c r="P91" s="2"/>
    </row>
    <row r="92" spans="12:16" ht="15" customHeight="1" x14ac:dyDescent="0.25">
      <c r="L92" s="2"/>
      <c r="M92" s="17"/>
      <c r="N92" s="2"/>
      <c r="O92" s="2"/>
      <c r="P92" s="2"/>
    </row>
    <row r="93" spans="12:16" ht="15" customHeight="1" x14ac:dyDescent="0.25">
      <c r="L93" s="2"/>
      <c r="M93" s="17"/>
      <c r="N93" s="2"/>
      <c r="O93" s="2"/>
      <c r="P93" s="2"/>
    </row>
    <row r="94" spans="12:16" ht="15" customHeight="1" x14ac:dyDescent="0.25">
      <c r="L94" s="2"/>
      <c r="M94" s="17"/>
      <c r="N94" s="2"/>
      <c r="O94" s="2"/>
      <c r="P94" s="2"/>
    </row>
    <row r="95" spans="12:16" ht="15" customHeight="1" x14ac:dyDescent="0.25">
      <c r="L95" s="2"/>
      <c r="M95" s="17"/>
      <c r="N95" s="2"/>
      <c r="O95" s="2"/>
      <c r="P95" s="2"/>
    </row>
    <row r="96" spans="12:16" ht="15" customHeight="1" x14ac:dyDescent="0.25">
      <c r="L96" s="2"/>
      <c r="M96" s="17"/>
      <c r="N96" s="2"/>
      <c r="O96" s="2"/>
      <c r="P96" s="2"/>
    </row>
    <row r="97" spans="12:16" ht="15" customHeight="1" x14ac:dyDescent="0.25">
      <c r="L97" s="2"/>
      <c r="M97" s="17"/>
      <c r="N97" s="2"/>
      <c r="O97" s="2"/>
      <c r="P97" s="2"/>
    </row>
    <row r="98" spans="12:16" ht="15" customHeight="1" x14ac:dyDescent="0.25">
      <c r="L98" s="2"/>
      <c r="M98" s="17"/>
      <c r="N98" s="2"/>
      <c r="O98" s="2"/>
      <c r="P98" s="2"/>
    </row>
    <row r="99" spans="12:16" ht="15" customHeight="1" x14ac:dyDescent="0.25">
      <c r="L99" s="2"/>
      <c r="M99" s="17"/>
      <c r="N99" s="2"/>
      <c r="O99" s="2"/>
      <c r="P99" s="2"/>
    </row>
    <row r="100" spans="12:16" ht="15" customHeight="1" x14ac:dyDescent="0.25">
      <c r="L100" s="2"/>
      <c r="M100" s="17"/>
      <c r="N100" s="2"/>
      <c r="O100" s="2"/>
      <c r="P100" s="2"/>
    </row>
    <row r="101" spans="12:16" ht="15" customHeight="1" x14ac:dyDescent="0.25">
      <c r="L101" s="2"/>
      <c r="M101" s="17"/>
      <c r="N101" s="2"/>
      <c r="O101" s="2"/>
      <c r="P101" s="2"/>
    </row>
    <row r="102" spans="12:16" ht="15" customHeight="1" x14ac:dyDescent="0.25">
      <c r="L102" s="2"/>
      <c r="M102" s="17"/>
      <c r="N102" s="2"/>
      <c r="O102" s="2"/>
      <c r="P102" s="2"/>
    </row>
    <row r="103" spans="12:16" ht="15" customHeight="1" x14ac:dyDescent="0.25">
      <c r="L103" s="2"/>
      <c r="M103" s="17"/>
      <c r="N103" s="2"/>
      <c r="O103" s="2"/>
      <c r="P103" s="2"/>
    </row>
    <row r="104" spans="12:16" ht="15" customHeight="1" x14ac:dyDescent="0.25">
      <c r="L104" s="2"/>
      <c r="M104" s="17"/>
      <c r="N104" s="2"/>
      <c r="O104" s="2"/>
      <c r="P104" s="2"/>
    </row>
    <row r="105" spans="12:16" ht="15" customHeight="1" x14ac:dyDescent="0.25">
      <c r="L105" s="2"/>
      <c r="M105" s="17"/>
      <c r="N105" s="2"/>
      <c r="O105" s="2"/>
      <c r="P105" s="2"/>
    </row>
    <row r="106" spans="12:16" ht="15" customHeight="1" x14ac:dyDescent="0.25">
      <c r="L106" s="2"/>
      <c r="M106" s="17"/>
      <c r="N106" s="2"/>
      <c r="O106" s="2"/>
      <c r="P106" s="2"/>
    </row>
    <row r="107" spans="12:16" ht="15" customHeight="1" x14ac:dyDescent="0.25">
      <c r="L107" s="2"/>
      <c r="M107" s="17"/>
      <c r="N107" s="2"/>
      <c r="O107" s="2"/>
      <c r="P107" s="2"/>
    </row>
    <row r="108" spans="12:16" ht="15" customHeight="1" x14ac:dyDescent="0.25">
      <c r="L108" s="2"/>
      <c r="M108" s="17"/>
      <c r="N108" s="2"/>
      <c r="O108" s="2"/>
      <c r="P108" s="2"/>
    </row>
    <row r="109" spans="12:16" ht="15" customHeight="1" x14ac:dyDescent="0.25">
      <c r="L109" s="2"/>
      <c r="M109" s="17"/>
      <c r="N109" s="2"/>
      <c r="O109" s="2"/>
      <c r="P109" s="2"/>
    </row>
    <row r="110" spans="12:16" ht="15" customHeight="1" x14ac:dyDescent="0.25">
      <c r="L110" s="2"/>
      <c r="M110" s="17"/>
      <c r="N110" s="2"/>
      <c r="O110" s="2"/>
      <c r="P110" s="2"/>
    </row>
    <row r="111" spans="12:16" ht="15" customHeight="1" x14ac:dyDescent="0.25">
      <c r="L111" s="2"/>
      <c r="M111" s="17"/>
      <c r="N111" s="2"/>
      <c r="O111" s="2"/>
      <c r="P111" s="2"/>
    </row>
    <row r="112" spans="12:16" ht="15" customHeight="1" x14ac:dyDescent="0.25">
      <c r="L112" s="2"/>
      <c r="M112" s="17"/>
      <c r="N112" s="2"/>
      <c r="O112" s="2"/>
      <c r="P112" s="2"/>
    </row>
    <row r="113" spans="12:16" ht="15" customHeight="1" x14ac:dyDescent="0.25">
      <c r="L113" s="2"/>
      <c r="M113" s="17"/>
      <c r="N113" s="2"/>
      <c r="O113" s="2"/>
      <c r="P113" s="2"/>
    </row>
    <row r="114" spans="12:16" ht="15" customHeight="1" x14ac:dyDescent="0.25">
      <c r="L114" s="2"/>
      <c r="M114" s="17"/>
      <c r="N114" s="2"/>
      <c r="O114" s="2"/>
      <c r="P114" s="2"/>
    </row>
    <row r="115" spans="12:16" ht="15" customHeight="1" x14ac:dyDescent="0.25">
      <c r="L115" s="2"/>
      <c r="M115" s="17"/>
      <c r="N115" s="2"/>
      <c r="O115" s="2"/>
      <c r="P115" s="2"/>
    </row>
    <row r="116" spans="12:16" ht="15" customHeight="1" x14ac:dyDescent="0.25">
      <c r="L116" s="2"/>
      <c r="M116" s="17"/>
      <c r="N116" s="2"/>
      <c r="O116" s="2"/>
      <c r="P116" s="2"/>
    </row>
    <row r="117" spans="12:16" ht="15" customHeight="1" x14ac:dyDescent="0.25">
      <c r="L117" s="2"/>
      <c r="M117" s="17"/>
      <c r="N117" s="2"/>
      <c r="O117" s="2"/>
      <c r="P117" s="2"/>
    </row>
    <row r="118" spans="12:16" ht="15" customHeight="1" x14ac:dyDescent="0.25">
      <c r="L118" s="2"/>
      <c r="M118" s="17"/>
      <c r="N118" s="2"/>
      <c r="O118" s="2"/>
      <c r="P118" s="2"/>
    </row>
    <row r="119" spans="12:16" ht="15" customHeight="1" x14ac:dyDescent="0.25">
      <c r="L119" s="2"/>
      <c r="M119" s="17"/>
      <c r="N119" s="2"/>
      <c r="O119" s="2"/>
      <c r="P119" s="2"/>
    </row>
    <row r="120" spans="12:16" ht="15" customHeight="1" x14ac:dyDescent="0.25">
      <c r="L120" s="2"/>
      <c r="M120" s="17"/>
      <c r="N120" s="2"/>
      <c r="O120" s="2"/>
      <c r="P120" s="2"/>
    </row>
    <row r="121" spans="12:16" ht="15" customHeight="1" x14ac:dyDescent="0.25">
      <c r="L121" s="2"/>
      <c r="M121" s="17"/>
      <c r="N121" s="2"/>
      <c r="O121" s="2"/>
      <c r="P121" s="2"/>
    </row>
    <row r="122" spans="12:16" ht="15" customHeight="1" x14ac:dyDescent="0.25">
      <c r="L122" s="2"/>
      <c r="M122" s="17"/>
      <c r="N122" s="2"/>
      <c r="O122" s="2"/>
      <c r="P122" s="2"/>
    </row>
    <row r="123" spans="12:16" ht="15" customHeight="1" x14ac:dyDescent="0.25">
      <c r="L123" s="2"/>
      <c r="M123" s="17"/>
      <c r="N123" s="2"/>
      <c r="O123" s="2"/>
      <c r="P123" s="2"/>
    </row>
    <row r="124" spans="12:16" ht="15" customHeight="1" x14ac:dyDescent="0.25">
      <c r="L124" s="2"/>
      <c r="M124" s="17"/>
      <c r="N124" s="2"/>
      <c r="O124" s="2"/>
      <c r="P124" s="2"/>
    </row>
    <row r="125" spans="12:16" ht="15" customHeight="1" x14ac:dyDescent="0.25">
      <c r="L125" s="2"/>
      <c r="M125" s="17"/>
      <c r="N125" s="2"/>
      <c r="O125" s="2"/>
      <c r="P125" s="2"/>
    </row>
    <row r="126" spans="12:16" ht="15" customHeight="1" x14ac:dyDescent="0.25">
      <c r="L126" s="2"/>
      <c r="M126" s="17"/>
      <c r="N126" s="2"/>
      <c r="O126" s="2"/>
      <c r="P126" s="2"/>
    </row>
    <row r="127" spans="12:16" ht="15" customHeight="1" x14ac:dyDescent="0.25">
      <c r="L127" s="2"/>
      <c r="M127" s="17"/>
      <c r="N127" s="2"/>
      <c r="O127" s="2"/>
      <c r="P127" s="2"/>
    </row>
    <row r="128" spans="12:16" ht="15" customHeight="1" x14ac:dyDescent="0.25">
      <c r="L128" s="2"/>
      <c r="M128" s="17"/>
      <c r="N128" s="2"/>
      <c r="O128" s="2"/>
      <c r="P128" s="2"/>
    </row>
    <row r="129" spans="12:16" ht="15" customHeight="1" x14ac:dyDescent="0.25">
      <c r="L129" s="2"/>
      <c r="M129" s="17"/>
      <c r="N129" s="2"/>
      <c r="O129" s="2"/>
      <c r="P129" s="2"/>
    </row>
    <row r="130" spans="12:16" ht="15" customHeight="1" x14ac:dyDescent="0.25">
      <c r="L130" s="2"/>
      <c r="M130" s="17"/>
      <c r="N130" s="2"/>
      <c r="O130" s="2"/>
      <c r="P130" s="2"/>
    </row>
    <row r="131" spans="12:16" ht="15" customHeight="1" x14ac:dyDescent="0.25">
      <c r="L131" s="2"/>
      <c r="M131" s="17"/>
      <c r="N131" s="2"/>
      <c r="O131" s="2"/>
      <c r="P131" s="2"/>
    </row>
    <row r="132" spans="12:16" ht="15" customHeight="1" x14ac:dyDescent="0.25">
      <c r="L132" s="2"/>
      <c r="M132" s="17"/>
      <c r="N132" s="2"/>
      <c r="O132" s="2"/>
      <c r="P132" s="2"/>
    </row>
    <row r="133" spans="12:16" ht="15" customHeight="1" x14ac:dyDescent="0.25">
      <c r="L133" s="2"/>
      <c r="M133" s="17"/>
      <c r="N133" s="2"/>
      <c r="O133" s="2"/>
      <c r="P133" s="2"/>
    </row>
    <row r="134" spans="12:16" ht="15" customHeight="1" x14ac:dyDescent="0.25">
      <c r="L134" s="2"/>
      <c r="M134" s="17"/>
      <c r="N134" s="2"/>
      <c r="O134" s="2"/>
      <c r="P134" s="2"/>
    </row>
    <row r="135" spans="12:16" ht="15" customHeight="1" x14ac:dyDescent="0.25">
      <c r="L135" s="2"/>
      <c r="M135" s="17"/>
      <c r="N135" s="2"/>
      <c r="O135" s="2"/>
      <c r="P135" s="2"/>
    </row>
    <row r="136" spans="12:16" ht="15" customHeight="1" x14ac:dyDescent="0.25">
      <c r="L136" s="2"/>
      <c r="M136" s="17"/>
      <c r="N136" s="2"/>
      <c r="O136" s="2"/>
      <c r="P136" s="2"/>
    </row>
    <row r="137" spans="12:16" ht="15" customHeight="1" x14ac:dyDescent="0.25">
      <c r="L137" s="2"/>
      <c r="M137" s="17"/>
      <c r="N137" s="2"/>
      <c r="O137" s="2"/>
      <c r="P137" s="2"/>
    </row>
    <row r="138" spans="12:16" ht="15" customHeight="1" x14ac:dyDescent="0.25">
      <c r="L138" s="2"/>
      <c r="M138" s="17"/>
      <c r="N138" s="2"/>
      <c r="O138" s="2"/>
      <c r="P138" s="2"/>
    </row>
    <row r="139" spans="12:16" ht="15" customHeight="1" x14ac:dyDescent="0.25">
      <c r="L139" s="2"/>
      <c r="M139" s="17"/>
      <c r="N139" s="2"/>
      <c r="O139" s="2"/>
      <c r="P139" s="2"/>
    </row>
    <row r="140" spans="12:16" ht="15" customHeight="1" x14ac:dyDescent="0.25">
      <c r="L140" s="2"/>
      <c r="M140" s="17"/>
      <c r="N140" s="2"/>
      <c r="O140" s="2"/>
      <c r="P140" s="2"/>
    </row>
    <row r="141" spans="12:16" ht="15" customHeight="1" x14ac:dyDescent="0.25">
      <c r="L141" s="2"/>
      <c r="M141" s="17"/>
      <c r="N141" s="2"/>
      <c r="O141" s="2"/>
      <c r="P141" s="2"/>
    </row>
    <row r="142" spans="12:16" ht="15" customHeight="1" x14ac:dyDescent="0.25">
      <c r="L142" s="2"/>
      <c r="M142" s="17"/>
      <c r="N142" s="2"/>
      <c r="O142" s="2"/>
      <c r="P142" s="2"/>
    </row>
    <row r="143" spans="12:16" ht="15" customHeight="1" x14ac:dyDescent="0.25">
      <c r="L143" s="2"/>
      <c r="M143" s="17"/>
      <c r="N143" s="2"/>
      <c r="O143" s="2"/>
      <c r="P143" s="2"/>
    </row>
    <row r="144" spans="12:16" ht="15" customHeight="1" x14ac:dyDescent="0.25">
      <c r="L144" s="2"/>
      <c r="M144" s="17"/>
      <c r="N144" s="2"/>
      <c r="O144" s="2"/>
      <c r="P144" s="2"/>
    </row>
    <row r="145" spans="12:16" ht="15" customHeight="1" x14ac:dyDescent="0.25">
      <c r="L145" s="2"/>
      <c r="M145" s="17"/>
      <c r="N145" s="2"/>
      <c r="O145" s="2"/>
      <c r="P145" s="2"/>
    </row>
    <row r="146" spans="12:16" ht="15" customHeight="1" x14ac:dyDescent="0.25">
      <c r="L146" s="2"/>
      <c r="M146" s="17"/>
      <c r="N146" s="2"/>
      <c r="O146" s="2"/>
      <c r="P146" s="2"/>
    </row>
    <row r="147" spans="12:16" ht="15" customHeight="1" x14ac:dyDescent="0.25">
      <c r="L147" s="2"/>
      <c r="M147" s="17"/>
      <c r="N147" s="2"/>
      <c r="O147" s="2"/>
      <c r="P147" s="2"/>
    </row>
    <row r="148" spans="12:16" ht="15" customHeight="1" x14ac:dyDescent="0.25">
      <c r="L148" s="2"/>
      <c r="M148" s="17"/>
      <c r="N148" s="2"/>
      <c r="O148" s="2"/>
      <c r="P148" s="2"/>
    </row>
    <row r="149" spans="12:16" ht="15" customHeight="1" x14ac:dyDescent="0.25">
      <c r="L149" s="2"/>
      <c r="M149" s="17"/>
      <c r="N149" s="2"/>
      <c r="O149" s="2"/>
      <c r="P149" s="2"/>
    </row>
    <row r="150" spans="12:16" ht="15" customHeight="1" x14ac:dyDescent="0.25">
      <c r="L150" s="2"/>
      <c r="M150" s="17"/>
      <c r="N150" s="2"/>
      <c r="O150" s="2"/>
      <c r="P150" s="2"/>
    </row>
    <row r="151" spans="12:16" ht="15" customHeight="1" x14ac:dyDescent="0.25">
      <c r="L151" s="2"/>
      <c r="M151" s="17"/>
      <c r="N151" s="2"/>
      <c r="O151" s="2"/>
      <c r="P151" s="2"/>
    </row>
    <row r="152" spans="12:16" ht="15" customHeight="1" x14ac:dyDescent="0.25">
      <c r="L152" s="2"/>
      <c r="M152" s="17"/>
      <c r="N152" s="2"/>
      <c r="O152" s="2"/>
      <c r="P152" s="2"/>
    </row>
    <row r="153" spans="12:16" ht="15" customHeight="1" x14ac:dyDescent="0.25">
      <c r="L153" s="2"/>
      <c r="M153" s="17"/>
      <c r="N153" s="2"/>
      <c r="O153" s="2"/>
      <c r="P153" s="2"/>
    </row>
    <row r="154" spans="12:16" ht="15" customHeight="1" x14ac:dyDescent="0.25">
      <c r="L154" s="2"/>
      <c r="M154" s="17"/>
      <c r="N154" s="2"/>
      <c r="O154" s="2"/>
      <c r="P154" s="2"/>
    </row>
    <row r="155" spans="12:16" ht="15" customHeight="1" x14ac:dyDescent="0.25">
      <c r="L155" s="2"/>
      <c r="M155" s="17"/>
      <c r="N155" s="2"/>
      <c r="O155" s="2"/>
      <c r="P155" s="2"/>
    </row>
    <row r="156" spans="12:16" ht="15" customHeight="1" x14ac:dyDescent="0.25">
      <c r="L156" s="2"/>
      <c r="M156" s="17"/>
      <c r="N156" s="2"/>
      <c r="O156" s="2"/>
      <c r="P156" s="2"/>
    </row>
    <row r="157" spans="12:16" ht="15" customHeight="1" x14ac:dyDescent="0.25">
      <c r="L157" s="2"/>
      <c r="M157" s="17"/>
      <c r="N157" s="2"/>
      <c r="O157" s="2"/>
      <c r="P157" s="2"/>
    </row>
    <row r="158" spans="12:16" ht="15" customHeight="1" x14ac:dyDescent="0.25">
      <c r="L158" s="2"/>
      <c r="M158" s="17"/>
      <c r="N158" s="2"/>
      <c r="O158" s="2"/>
      <c r="P158" s="2"/>
    </row>
    <row r="159" spans="12:16" ht="15" customHeight="1" x14ac:dyDescent="0.25">
      <c r="L159" s="2"/>
      <c r="M159" s="17"/>
      <c r="N159" s="2"/>
      <c r="O159" s="2"/>
      <c r="P159" s="2"/>
    </row>
    <row r="160" spans="12:16" ht="15" customHeight="1" x14ac:dyDescent="0.25">
      <c r="L160" s="2"/>
      <c r="M160" s="17"/>
      <c r="N160" s="2"/>
      <c r="O160" s="2"/>
      <c r="P160" s="2"/>
    </row>
    <row r="161" spans="12:16" ht="15" customHeight="1" x14ac:dyDescent="0.25">
      <c r="L161" s="2"/>
      <c r="M161" s="17"/>
      <c r="N161" s="2"/>
      <c r="O161" s="2"/>
      <c r="P161" s="2"/>
    </row>
    <row r="162" spans="12:16" ht="15" customHeight="1" x14ac:dyDescent="0.25">
      <c r="L162" s="2"/>
      <c r="M162" s="17"/>
      <c r="N162" s="2"/>
      <c r="O162" s="2"/>
      <c r="P162" s="2"/>
    </row>
    <row r="163" spans="12:16" ht="15" customHeight="1" x14ac:dyDescent="0.25">
      <c r="L163" s="2"/>
      <c r="M163" s="17"/>
      <c r="N163" s="2"/>
      <c r="O163" s="2"/>
      <c r="P163" s="2"/>
    </row>
    <row r="164" spans="12:16" ht="15" customHeight="1" x14ac:dyDescent="0.25">
      <c r="L164" s="2"/>
      <c r="M164" s="17"/>
      <c r="N164" s="2"/>
      <c r="O164" s="2"/>
      <c r="P164" s="2"/>
    </row>
    <row r="165" spans="12:16" ht="15" customHeight="1" x14ac:dyDescent="0.25">
      <c r="L165" s="2"/>
      <c r="M165" s="17"/>
      <c r="N165" s="2"/>
      <c r="O165" s="2"/>
      <c r="P165" s="2"/>
    </row>
    <row r="166" spans="12:16" ht="15" customHeight="1" x14ac:dyDescent="0.25">
      <c r="L166" s="2"/>
      <c r="M166" s="17"/>
      <c r="N166" s="2"/>
      <c r="O166" s="2"/>
      <c r="P166" s="2"/>
    </row>
    <row r="167" spans="12:16" ht="15" customHeight="1" x14ac:dyDescent="0.25">
      <c r="L167" s="2"/>
      <c r="M167" s="17"/>
      <c r="N167" s="2"/>
      <c r="O167" s="2"/>
      <c r="P167" s="2"/>
    </row>
    <row r="168" spans="12:16" ht="15" customHeight="1" x14ac:dyDescent="0.25">
      <c r="L168" s="2"/>
      <c r="M168" s="17"/>
      <c r="N168" s="2"/>
      <c r="O168" s="2"/>
      <c r="P168" s="2"/>
    </row>
    <row r="169" spans="12:16" ht="15" customHeight="1" x14ac:dyDescent="0.25">
      <c r="L169" s="2"/>
      <c r="M169" s="17"/>
      <c r="N169" s="2"/>
      <c r="O169" s="2"/>
      <c r="P169" s="2"/>
    </row>
    <row r="170" spans="12:16" ht="15" customHeight="1" x14ac:dyDescent="0.25">
      <c r="L170" s="2"/>
      <c r="M170" s="17"/>
      <c r="N170" s="2"/>
      <c r="O170" s="2"/>
      <c r="P170" s="2"/>
    </row>
    <row r="171" spans="12:16" ht="15" customHeight="1" x14ac:dyDescent="0.25">
      <c r="L171" s="2"/>
      <c r="M171" s="17"/>
      <c r="N171" s="2"/>
      <c r="O171" s="2"/>
      <c r="P171" s="2"/>
    </row>
    <row r="172" spans="12:16" ht="15" customHeight="1" x14ac:dyDescent="0.25">
      <c r="L172" s="2"/>
      <c r="M172" s="17"/>
      <c r="N172" s="2"/>
      <c r="O172" s="2"/>
      <c r="P172" s="2"/>
    </row>
    <row r="173" spans="12:16" ht="15" customHeight="1" x14ac:dyDescent="0.25">
      <c r="L173" s="2"/>
      <c r="M173" s="17"/>
      <c r="N173" s="2"/>
      <c r="O173" s="2"/>
      <c r="P173" s="2"/>
    </row>
    <row r="174" spans="12:16" ht="15" customHeight="1" x14ac:dyDescent="0.25">
      <c r="L174" s="2"/>
      <c r="M174" s="17"/>
      <c r="N174" s="2"/>
      <c r="O174" s="2"/>
      <c r="P174" s="2"/>
    </row>
    <row r="175" spans="12:16" ht="15" customHeight="1" x14ac:dyDescent="0.25">
      <c r="L175" s="2"/>
      <c r="M175" s="17"/>
      <c r="N175" s="2"/>
      <c r="O175" s="2"/>
      <c r="P175" s="2"/>
    </row>
    <row r="176" spans="12:16" ht="15" customHeight="1" x14ac:dyDescent="0.25">
      <c r="L176" s="2"/>
      <c r="M176" s="14"/>
      <c r="N176" s="2"/>
      <c r="O176" s="2"/>
      <c r="P176" s="2"/>
    </row>
    <row r="177" spans="12:16" ht="15" customHeight="1" x14ac:dyDescent="0.25">
      <c r="L177" s="2"/>
      <c r="M177" s="14"/>
      <c r="N177" s="2"/>
      <c r="O177" s="2"/>
      <c r="P177" s="2"/>
    </row>
    <row r="178" spans="12:16" ht="15" customHeight="1" x14ac:dyDescent="0.25">
      <c r="L178" s="2"/>
      <c r="M178" s="14"/>
      <c r="N178" s="2"/>
      <c r="O178" s="2"/>
      <c r="P178" s="2"/>
    </row>
    <row r="179" spans="12:16" ht="15" customHeight="1" x14ac:dyDescent="0.25">
      <c r="L179" s="2"/>
      <c r="M179" s="17"/>
      <c r="N179" s="2"/>
      <c r="O179" s="2"/>
      <c r="P179" s="2"/>
    </row>
    <row r="180" spans="12:16" ht="15" customHeight="1" x14ac:dyDescent="0.25">
      <c r="L180" s="2"/>
      <c r="M180" s="17"/>
      <c r="N180" s="2"/>
      <c r="O180" s="2"/>
      <c r="P180" s="2"/>
    </row>
    <row r="181" spans="12:16" ht="15" customHeight="1" x14ac:dyDescent="0.25">
      <c r="L181" s="2"/>
      <c r="M181" s="17"/>
      <c r="N181" s="2"/>
      <c r="O181" s="2"/>
      <c r="P181" s="2"/>
    </row>
    <row r="182" spans="12:16" ht="15" customHeight="1" x14ac:dyDescent="0.25">
      <c r="L182" s="2"/>
      <c r="M182" s="17"/>
      <c r="N182" s="2"/>
      <c r="O182" s="2"/>
      <c r="P182" s="2"/>
    </row>
    <row r="183" spans="12:16" ht="15" customHeight="1" x14ac:dyDescent="0.25">
      <c r="L183" s="2"/>
      <c r="M183" s="17"/>
      <c r="N183" s="2"/>
      <c r="O183" s="2"/>
      <c r="P183" s="2"/>
    </row>
    <row r="184" spans="12:16" ht="15" customHeight="1" x14ac:dyDescent="0.25">
      <c r="L184" s="2"/>
      <c r="M184" s="17"/>
      <c r="N184" s="2"/>
      <c r="O184" s="2"/>
      <c r="P184" s="2"/>
    </row>
    <row r="185" spans="12:16" ht="15" customHeight="1" x14ac:dyDescent="0.25">
      <c r="L185" s="2"/>
      <c r="M185" s="17"/>
      <c r="N185" s="2"/>
      <c r="O185" s="2"/>
      <c r="P185" s="2"/>
    </row>
    <row r="186" spans="12:16" ht="15" customHeight="1" x14ac:dyDescent="0.25">
      <c r="L186" s="2"/>
      <c r="M186" s="17"/>
      <c r="N186" s="2"/>
      <c r="O186" s="2"/>
      <c r="P186" s="2"/>
    </row>
    <row r="187" spans="12:16" ht="15" customHeight="1" x14ac:dyDescent="0.25">
      <c r="L187" s="2"/>
      <c r="M187" s="17"/>
      <c r="N187" s="2"/>
      <c r="O187" s="2"/>
      <c r="P187" s="2"/>
    </row>
    <row r="188" spans="12:16" ht="15" customHeight="1" x14ac:dyDescent="0.25">
      <c r="L188" s="2"/>
      <c r="M188" s="17"/>
      <c r="N188" s="2"/>
      <c r="O188" s="2"/>
      <c r="P188" s="2"/>
    </row>
    <row r="189" spans="12:16" ht="15" customHeight="1" x14ac:dyDescent="0.25">
      <c r="L189" s="2"/>
      <c r="M189" s="17"/>
      <c r="N189" s="2"/>
      <c r="O189" s="2"/>
      <c r="P189" s="2"/>
    </row>
    <row r="190" spans="12:16" ht="15" customHeight="1" x14ac:dyDescent="0.25">
      <c r="L190" s="2"/>
      <c r="M190" s="17"/>
      <c r="N190" s="2"/>
      <c r="O190" s="2"/>
      <c r="P190" s="2"/>
    </row>
    <row r="191" spans="12:16" ht="15" customHeight="1" x14ac:dyDescent="0.25">
      <c r="L191" s="2"/>
      <c r="M191" s="17"/>
      <c r="N191" s="2"/>
      <c r="O191" s="2"/>
      <c r="P191" s="2"/>
    </row>
    <row r="192" spans="12:16" ht="15" customHeight="1" x14ac:dyDescent="0.25">
      <c r="L192" s="2"/>
      <c r="M192" s="17"/>
      <c r="N192" s="2"/>
      <c r="O192" s="2"/>
      <c r="P192" s="2"/>
    </row>
    <row r="193" spans="12:16" ht="15" customHeight="1" x14ac:dyDescent="0.25">
      <c r="L193" s="2"/>
      <c r="M193" s="17"/>
      <c r="N193" s="2"/>
      <c r="O193" s="2"/>
      <c r="P193" s="2"/>
    </row>
    <row r="194" spans="12:16" ht="15" customHeight="1" x14ac:dyDescent="0.25">
      <c r="L194" s="2"/>
      <c r="M194" s="17"/>
      <c r="N194" s="2"/>
      <c r="O194" s="2"/>
      <c r="P194" s="2"/>
    </row>
    <row r="195" spans="12:16" ht="15" customHeight="1" x14ac:dyDescent="0.25">
      <c r="L195" s="2"/>
      <c r="M195" s="17"/>
      <c r="N195" s="2"/>
      <c r="O195" s="2"/>
      <c r="P195" s="2"/>
    </row>
    <row r="196" spans="12:16" ht="15" customHeight="1" x14ac:dyDescent="0.25">
      <c r="L196" s="2"/>
      <c r="M196" s="17"/>
      <c r="N196" s="2"/>
      <c r="O196" s="2"/>
      <c r="P196" s="2"/>
    </row>
    <row r="197" spans="12:16" ht="15" customHeight="1" x14ac:dyDescent="0.25">
      <c r="L197" s="2"/>
      <c r="M197" s="17"/>
      <c r="N197" s="2"/>
      <c r="O197" s="2"/>
      <c r="P197" s="2"/>
    </row>
    <row r="198" spans="12:16" ht="15" customHeight="1" x14ac:dyDescent="0.25">
      <c r="L198" s="2"/>
      <c r="M198" s="17"/>
      <c r="N198" s="2"/>
      <c r="O198" s="2"/>
      <c r="P198" s="2"/>
    </row>
    <row r="199" spans="12:16" ht="15" customHeight="1" x14ac:dyDescent="0.25">
      <c r="L199" s="2"/>
      <c r="M199" s="17"/>
      <c r="N199" s="2"/>
      <c r="O199" s="2"/>
      <c r="P199" s="2"/>
    </row>
    <row r="200" spans="12:16" ht="15" customHeight="1" x14ac:dyDescent="0.25">
      <c r="L200" s="2"/>
      <c r="M200" s="17"/>
      <c r="N200" s="2"/>
      <c r="O200" s="2"/>
      <c r="P200" s="2"/>
    </row>
    <row r="201" spans="12:16" ht="15" customHeight="1" x14ac:dyDescent="0.25">
      <c r="L201" s="2"/>
      <c r="M201" s="14"/>
      <c r="N201" s="2"/>
      <c r="O201" s="2"/>
      <c r="P201" s="2"/>
    </row>
    <row r="202" spans="12:16" ht="15" customHeight="1" x14ac:dyDescent="0.25">
      <c r="L202" s="2"/>
      <c r="M202" s="17"/>
      <c r="N202" s="2"/>
      <c r="O202" s="2"/>
      <c r="P202" s="2"/>
    </row>
    <row r="203" spans="12:16" ht="15" customHeight="1" x14ac:dyDescent="0.25">
      <c r="L203" s="2"/>
      <c r="M203" s="17"/>
      <c r="N203" s="2"/>
      <c r="O203" s="2"/>
      <c r="P203" s="2"/>
    </row>
    <row r="204" spans="12:16" ht="15" customHeight="1" x14ac:dyDescent="0.25">
      <c r="L204" s="2"/>
      <c r="M204" s="2"/>
      <c r="N204" s="2"/>
      <c r="O204" s="2"/>
      <c r="P204" s="2"/>
    </row>
  </sheetData>
  <sheetProtection algorithmName="SHA-512" hashValue="qQWBgWLJbT+eKDHWBSFPnxNm3Yy/RuOHI0ciFd3mUKkIS3k5fHff+P/XkZAYyIYmhk2+yhatBs1/FX92ugGniQ==" saltValue="bUFUmjz1S9mb5yRRnofOmg==" spinCount="100000" sheet="1" objects="1" scenarios="1"/>
  <mergeCells count="20">
    <mergeCell ref="F6:G6"/>
    <mergeCell ref="F7:G7"/>
    <mergeCell ref="F8:G8"/>
    <mergeCell ref="C16:C17"/>
    <mergeCell ref="D16:D17"/>
    <mergeCell ref="E16:E17"/>
    <mergeCell ref="G16:G17"/>
    <mergeCell ref="F9:G9"/>
    <mergeCell ref="F10:G10"/>
    <mergeCell ref="F12:G12"/>
    <mergeCell ref="F13:G13"/>
    <mergeCell ref="F14:G14"/>
    <mergeCell ref="F15:G15"/>
    <mergeCell ref="F11:G11"/>
    <mergeCell ref="C4:C5"/>
    <mergeCell ref="D4:D5"/>
    <mergeCell ref="E4:E5"/>
    <mergeCell ref="F4:G5"/>
    <mergeCell ref="B1:D1"/>
    <mergeCell ref="B2:G3"/>
  </mergeCells>
  <pageMargins left="0.75" right="0.7" top="1" bottom="1" header="0.3" footer="0.3"/>
  <pageSetup scale="98" fitToHeight="0" orientation="landscape" r:id="rId1"/>
  <headerFooter>
    <oddFooter>&amp;C&amp;1#&amp;"Calibri"&amp;10&amp;K000000I n t e r n a l</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B00-000000000000}">
          <x14:formula1>
            <xm:f>'Enumerations 1'!$B$226:$B$227</xm:f>
          </x14:formula1>
          <xm:sqref>E6:E15</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J58"/>
  <sheetViews>
    <sheetView showGridLines="0" workbookViewId="0">
      <selection activeCell="H10" sqref="H10"/>
    </sheetView>
  </sheetViews>
  <sheetFormatPr defaultRowHeight="14.5" x14ac:dyDescent="0.35"/>
  <cols>
    <col min="1" max="1" width="4.81640625" customWidth="1" collapsed="1"/>
    <col min="2" max="4" width="10.81640625" customWidth="1" collapsed="1"/>
    <col min="5" max="8" width="15.81640625" customWidth="1" collapsed="1"/>
    <col min="9" max="9" width="10.81640625" customWidth="1" collapsed="1"/>
    <col min="10" max="10" width="2.81640625" customWidth="1" collapsed="1"/>
  </cols>
  <sheetData>
    <row r="1" spans="1:10" ht="15" customHeight="1" x14ac:dyDescent="0.35">
      <c r="A1" s="2906" t="s">
        <v>2050</v>
      </c>
      <c r="B1" s="2907"/>
      <c r="C1" s="2907"/>
      <c r="D1" s="2907"/>
      <c r="E1" s="2907"/>
      <c r="F1" s="2907"/>
      <c r="G1" s="2907"/>
      <c r="H1" s="272"/>
      <c r="I1" s="272"/>
      <c r="J1" s="198"/>
    </row>
    <row r="2" spans="1:10" ht="15" customHeight="1" x14ac:dyDescent="0.35">
      <c r="A2" s="2908"/>
      <c r="B2" s="2909"/>
      <c r="C2" s="2910" t="s">
        <v>1307</v>
      </c>
      <c r="D2" s="2910"/>
      <c r="E2" s="2910"/>
      <c r="F2" s="2910"/>
      <c r="G2" s="2910"/>
      <c r="H2" s="276"/>
      <c r="I2" s="276"/>
      <c r="J2" s="502"/>
    </row>
    <row r="3" spans="1:10" ht="15" customHeight="1" x14ac:dyDescent="0.35">
      <c r="A3" s="2908"/>
      <c r="B3" s="2909"/>
      <c r="C3" s="2910"/>
      <c r="D3" s="2910"/>
      <c r="E3" s="2910"/>
      <c r="F3" s="2910"/>
      <c r="G3" s="2910"/>
      <c r="H3" s="107"/>
      <c r="I3" s="107"/>
      <c r="J3" s="502"/>
    </row>
    <row r="4" spans="1:10" ht="15" customHeight="1" x14ac:dyDescent="0.35">
      <c r="A4" s="274"/>
      <c r="B4" s="107"/>
      <c r="C4" s="107"/>
      <c r="D4" s="107"/>
      <c r="E4" s="107"/>
      <c r="F4" s="107"/>
      <c r="G4" s="107"/>
      <c r="H4" s="107"/>
      <c r="I4" s="107"/>
      <c r="J4" s="502"/>
    </row>
    <row r="5" spans="1:10" ht="15" customHeight="1" x14ac:dyDescent="0.35">
      <c r="A5" s="2885" t="s">
        <v>20</v>
      </c>
      <c r="B5" s="2887" t="s">
        <v>1308</v>
      </c>
      <c r="C5" s="2887"/>
      <c r="D5" s="2887"/>
      <c r="E5" s="2887"/>
      <c r="F5" s="2887"/>
      <c r="G5" s="2887"/>
      <c r="H5" s="2888"/>
      <c r="I5" s="107"/>
      <c r="J5" s="502"/>
    </row>
    <row r="6" spans="1:10" ht="15" customHeight="1" x14ac:dyDescent="0.35">
      <c r="A6" s="2886"/>
      <c r="B6" s="2911"/>
      <c r="C6" s="2911"/>
      <c r="D6" s="2911"/>
      <c r="E6" s="2911"/>
      <c r="F6" s="2911"/>
      <c r="G6" s="2911"/>
      <c r="H6" s="2912"/>
      <c r="I6" s="107"/>
      <c r="J6" s="502"/>
    </row>
    <row r="7" spans="1:10" ht="15" customHeight="1" x14ac:dyDescent="0.35">
      <c r="A7" s="1144"/>
      <c r="B7" s="2898" t="s">
        <v>1309</v>
      </c>
      <c r="C7" s="2913"/>
      <c r="D7" s="2899"/>
      <c r="E7" s="2916" t="s">
        <v>1310</v>
      </c>
      <c r="F7" s="2917" t="s">
        <v>1311</v>
      </c>
      <c r="G7" s="2916" t="s">
        <v>1312</v>
      </c>
      <c r="H7" s="2916" t="s">
        <v>1313</v>
      </c>
      <c r="I7" s="107"/>
      <c r="J7" s="502"/>
    </row>
    <row r="8" spans="1:10" ht="15" customHeight="1" x14ac:dyDescent="0.35">
      <c r="A8" s="1144"/>
      <c r="B8" s="2900"/>
      <c r="C8" s="2914"/>
      <c r="D8" s="2901"/>
      <c r="E8" s="2896"/>
      <c r="F8" s="2918"/>
      <c r="G8" s="2896"/>
      <c r="H8" s="2896"/>
      <c r="I8" s="107"/>
      <c r="J8" s="502"/>
    </row>
    <row r="9" spans="1:10" ht="15" customHeight="1" x14ac:dyDescent="0.35">
      <c r="A9" s="1144"/>
      <c r="B9" s="2902"/>
      <c r="C9" s="2915"/>
      <c r="D9" s="2903"/>
      <c r="E9" s="2897"/>
      <c r="F9" s="2919"/>
      <c r="G9" s="2897"/>
      <c r="H9" s="2897"/>
      <c r="I9" s="107"/>
      <c r="J9" s="502"/>
    </row>
    <row r="10" spans="1:10" ht="20" customHeight="1" x14ac:dyDescent="0.35">
      <c r="A10" s="1145"/>
      <c r="B10" s="2920"/>
      <c r="C10" s="2921"/>
      <c r="D10" s="2922"/>
      <c r="E10" s="792"/>
      <c r="F10" s="792"/>
      <c r="G10" s="645"/>
      <c r="H10" s="2218"/>
      <c r="I10" s="107"/>
      <c r="J10" s="502"/>
    </row>
    <row r="11" spans="1:10" ht="20" customHeight="1" x14ac:dyDescent="0.35">
      <c r="A11" s="1145"/>
      <c r="B11" s="2876"/>
      <c r="C11" s="2876"/>
      <c r="D11" s="2876"/>
      <c r="E11" s="792"/>
      <c r="F11" s="792"/>
      <c r="G11" s="645"/>
      <c r="H11" s="2219"/>
      <c r="I11" s="107"/>
      <c r="J11" s="502"/>
    </row>
    <row r="12" spans="1:10" ht="20" customHeight="1" x14ac:dyDescent="0.35">
      <c r="A12" s="1145"/>
      <c r="B12" s="2920"/>
      <c r="C12" s="2921"/>
      <c r="D12" s="2922"/>
      <c r="E12" s="792"/>
      <c r="F12" s="792"/>
      <c r="G12" s="645"/>
      <c r="H12" s="2218"/>
      <c r="I12" s="107"/>
      <c r="J12" s="502"/>
    </row>
    <row r="13" spans="1:10" ht="20" customHeight="1" x14ac:dyDescent="0.35">
      <c r="A13" s="1145"/>
      <c r="B13" s="2876"/>
      <c r="C13" s="2876"/>
      <c r="D13" s="2876"/>
      <c r="E13" s="792"/>
      <c r="F13" s="792"/>
      <c r="G13" s="645"/>
      <c r="H13" s="2219"/>
      <c r="I13" s="107"/>
      <c r="J13" s="502"/>
    </row>
    <row r="14" spans="1:10" ht="20" customHeight="1" x14ac:dyDescent="0.35">
      <c r="A14" s="1145"/>
      <c r="B14" s="2920"/>
      <c r="C14" s="2921"/>
      <c r="D14" s="2922"/>
      <c r="E14" s="792"/>
      <c r="F14" s="792"/>
      <c r="G14" s="645"/>
      <c r="H14" s="2218"/>
      <c r="I14" s="107"/>
      <c r="J14" s="502"/>
    </row>
    <row r="15" spans="1:10" ht="20" customHeight="1" x14ac:dyDescent="0.35">
      <c r="A15" s="1145"/>
      <c r="B15" s="2876"/>
      <c r="C15" s="2876"/>
      <c r="D15" s="2876"/>
      <c r="E15" s="792"/>
      <c r="F15" s="792"/>
      <c r="G15" s="645"/>
      <c r="H15" s="2219"/>
      <c r="I15" s="107"/>
      <c r="J15" s="502"/>
    </row>
    <row r="16" spans="1:10" ht="20" customHeight="1" x14ac:dyDescent="0.35">
      <c r="A16" s="1145"/>
      <c r="B16" s="2876"/>
      <c r="C16" s="2876"/>
      <c r="D16" s="2876"/>
      <c r="E16" s="792"/>
      <c r="F16" s="792"/>
      <c r="G16" s="645"/>
      <c r="H16" s="2219"/>
      <c r="I16" s="107"/>
      <c r="J16" s="502"/>
    </row>
    <row r="17" spans="1:10" ht="20" customHeight="1" x14ac:dyDescent="0.35">
      <c r="A17" s="1145"/>
      <c r="B17" s="2876"/>
      <c r="C17" s="2876"/>
      <c r="D17" s="2876"/>
      <c r="E17" s="792"/>
      <c r="F17" s="792"/>
      <c r="G17" s="645"/>
      <c r="H17" s="2219"/>
      <c r="I17" s="107"/>
      <c r="J17" s="502"/>
    </row>
    <row r="18" spans="1:10" ht="20" customHeight="1" x14ac:dyDescent="0.35">
      <c r="A18" s="1145"/>
      <c r="B18" s="2876"/>
      <c r="C18" s="2876"/>
      <c r="D18" s="2876"/>
      <c r="E18" s="792"/>
      <c r="F18" s="792"/>
      <c r="G18" s="645"/>
      <c r="H18" s="2219"/>
      <c r="I18" s="107"/>
      <c r="J18" s="502"/>
    </row>
    <row r="19" spans="1:10" ht="20" customHeight="1" x14ac:dyDescent="0.35">
      <c r="A19" s="1145"/>
      <c r="B19" s="2876"/>
      <c r="C19" s="2876"/>
      <c r="D19" s="2876"/>
      <c r="E19" s="792"/>
      <c r="F19" s="792"/>
      <c r="G19" s="645"/>
      <c r="H19" s="2219"/>
      <c r="I19" s="107"/>
      <c r="J19" s="502"/>
    </row>
    <row r="20" spans="1:10" ht="15" customHeight="1" x14ac:dyDescent="0.35">
      <c r="A20" s="1144"/>
      <c r="B20" s="2390" t="s">
        <v>30</v>
      </c>
      <c r="C20" s="2879"/>
      <c r="D20" s="2880"/>
      <c r="E20" s="2298">
        <f>SUM(E10:E19)</f>
        <v>0</v>
      </c>
      <c r="F20" s="2298">
        <f>SUM(F10:F19)</f>
        <v>0</v>
      </c>
      <c r="G20" s="2904"/>
      <c r="H20" s="2880"/>
      <c r="I20" s="107"/>
      <c r="J20" s="502"/>
    </row>
    <row r="21" spans="1:10" ht="15" customHeight="1" x14ac:dyDescent="0.35">
      <c r="A21" s="1146"/>
      <c r="B21" s="2391"/>
      <c r="C21" s="2881"/>
      <c r="D21" s="2882"/>
      <c r="E21" s="2299"/>
      <c r="F21" s="2299"/>
      <c r="G21" s="2905"/>
      <c r="H21" s="2882"/>
      <c r="I21" s="107"/>
      <c r="J21" s="502"/>
    </row>
    <row r="22" spans="1:10" ht="15" customHeight="1" x14ac:dyDescent="0.35">
      <c r="A22" s="274"/>
      <c r="B22" s="107"/>
      <c r="C22" s="107"/>
      <c r="D22" s="107"/>
      <c r="E22" s="107"/>
      <c r="F22" s="107"/>
      <c r="G22" s="107"/>
      <c r="H22" s="107"/>
      <c r="I22" s="107"/>
      <c r="J22" s="502"/>
    </row>
    <row r="23" spans="1:10" ht="15" customHeight="1" x14ac:dyDescent="0.35">
      <c r="A23" s="274"/>
      <c r="B23" s="107"/>
      <c r="C23" s="107"/>
      <c r="D23" s="107"/>
      <c r="E23" s="107"/>
      <c r="F23" s="107"/>
      <c r="G23" s="107"/>
      <c r="H23" s="107"/>
      <c r="I23" s="107"/>
      <c r="J23" s="502"/>
    </row>
    <row r="24" spans="1:10" ht="15" customHeight="1" x14ac:dyDescent="0.35">
      <c r="A24" s="2885" t="s">
        <v>21</v>
      </c>
      <c r="B24" s="2887" t="s">
        <v>1314</v>
      </c>
      <c r="C24" s="2887"/>
      <c r="D24" s="2887"/>
      <c r="E24" s="2887"/>
      <c r="F24" s="2887"/>
      <c r="G24" s="2887"/>
      <c r="H24" s="2888"/>
      <c r="I24" s="107"/>
      <c r="J24" s="502"/>
    </row>
    <row r="25" spans="1:10" ht="15" customHeight="1" x14ac:dyDescent="0.35">
      <c r="A25" s="2886"/>
      <c r="B25" s="2889"/>
      <c r="C25" s="2889"/>
      <c r="D25" s="2889"/>
      <c r="E25" s="2889"/>
      <c r="F25" s="2889"/>
      <c r="G25" s="2889"/>
      <c r="H25" s="2890"/>
      <c r="I25" s="107"/>
      <c r="J25" s="502"/>
    </row>
    <row r="26" spans="1:10" ht="15" customHeight="1" x14ac:dyDescent="0.35">
      <c r="A26" s="1147"/>
      <c r="B26" s="2893" t="s">
        <v>111</v>
      </c>
      <c r="C26" s="2894"/>
      <c r="D26" s="2895"/>
      <c r="E26" s="2896" t="s">
        <v>1843</v>
      </c>
      <c r="F26" s="2896" t="s">
        <v>1315</v>
      </c>
      <c r="G26" s="2898" t="s">
        <v>1316</v>
      </c>
      <c r="H26" s="2899"/>
      <c r="I26" s="107"/>
      <c r="J26" s="502"/>
    </row>
    <row r="27" spans="1:10" ht="15" customHeight="1" x14ac:dyDescent="0.35">
      <c r="A27" s="1147"/>
      <c r="B27" s="2893"/>
      <c r="C27" s="2894"/>
      <c r="D27" s="2895"/>
      <c r="E27" s="2896"/>
      <c r="F27" s="2896"/>
      <c r="G27" s="2900"/>
      <c r="H27" s="2901"/>
      <c r="I27" s="107"/>
      <c r="J27" s="502"/>
    </row>
    <row r="28" spans="1:10" ht="15" customHeight="1" x14ac:dyDescent="0.35">
      <c r="A28" s="1147"/>
      <c r="B28" s="2391"/>
      <c r="C28" s="2881"/>
      <c r="D28" s="2882"/>
      <c r="E28" s="2897"/>
      <c r="F28" s="2897"/>
      <c r="G28" s="2902"/>
      <c r="H28" s="2903"/>
      <c r="I28" s="107"/>
      <c r="J28" s="502"/>
    </row>
    <row r="29" spans="1:10" ht="20" customHeight="1" x14ac:dyDescent="0.35">
      <c r="A29" s="1145"/>
      <c r="B29" s="2876"/>
      <c r="C29" s="2876"/>
      <c r="D29" s="2876"/>
      <c r="E29" s="792"/>
      <c r="F29" s="792"/>
      <c r="G29" s="2891" t="str">
        <f>IF(B29="","",IF(E29&gt;=F29,"Compliant","Non-Compliant"))</f>
        <v/>
      </c>
      <c r="H29" s="2892"/>
      <c r="I29" s="107"/>
      <c r="J29" s="502"/>
    </row>
    <row r="30" spans="1:10" ht="20" customHeight="1" x14ac:dyDescent="0.35">
      <c r="A30" s="1145"/>
      <c r="B30" s="2876"/>
      <c r="C30" s="2876"/>
      <c r="D30" s="2876"/>
      <c r="E30" s="792"/>
      <c r="F30" s="792"/>
      <c r="G30" s="2877" t="str">
        <f t="shared" ref="G30:G38" si="0">IF(B30="","",IF(E30&gt;=F30,"Compliant","Non-Compliant"))</f>
        <v/>
      </c>
      <c r="H30" s="2878"/>
      <c r="I30" s="107"/>
      <c r="J30" s="502"/>
    </row>
    <row r="31" spans="1:10" ht="20" customHeight="1" x14ac:dyDescent="0.35">
      <c r="A31" s="1145"/>
      <c r="B31" s="2876"/>
      <c r="C31" s="2876"/>
      <c r="D31" s="2876"/>
      <c r="E31" s="792"/>
      <c r="F31" s="792"/>
      <c r="G31" s="2877" t="str">
        <f t="shared" si="0"/>
        <v/>
      </c>
      <c r="H31" s="2878"/>
      <c r="I31" s="107"/>
      <c r="J31" s="502"/>
    </row>
    <row r="32" spans="1:10" ht="20" customHeight="1" x14ac:dyDescent="0.35">
      <c r="A32" s="1145"/>
      <c r="B32" s="2876"/>
      <c r="C32" s="2876"/>
      <c r="D32" s="2876"/>
      <c r="E32" s="792"/>
      <c r="F32" s="792"/>
      <c r="G32" s="2877" t="str">
        <f t="shared" si="0"/>
        <v/>
      </c>
      <c r="H32" s="2878"/>
      <c r="I32" s="107"/>
      <c r="J32" s="502"/>
    </row>
    <row r="33" spans="1:10" ht="20" customHeight="1" x14ac:dyDescent="0.35">
      <c r="A33" s="1145"/>
      <c r="B33" s="2876"/>
      <c r="C33" s="2876"/>
      <c r="D33" s="2876"/>
      <c r="E33" s="792"/>
      <c r="F33" s="792"/>
      <c r="G33" s="2877" t="str">
        <f t="shared" si="0"/>
        <v/>
      </c>
      <c r="H33" s="2878"/>
      <c r="I33" s="107"/>
      <c r="J33" s="502"/>
    </row>
    <row r="34" spans="1:10" ht="20" customHeight="1" x14ac:dyDescent="0.35">
      <c r="A34" s="1145"/>
      <c r="B34" s="2876"/>
      <c r="C34" s="2876"/>
      <c r="D34" s="2876"/>
      <c r="E34" s="792"/>
      <c r="F34" s="792"/>
      <c r="G34" s="2877" t="str">
        <f t="shared" si="0"/>
        <v/>
      </c>
      <c r="H34" s="2878"/>
      <c r="I34" s="107"/>
      <c r="J34" s="502"/>
    </row>
    <row r="35" spans="1:10" ht="20" customHeight="1" x14ac:dyDescent="0.35">
      <c r="A35" s="1145"/>
      <c r="B35" s="2876"/>
      <c r="C35" s="2876"/>
      <c r="D35" s="2876"/>
      <c r="E35" s="792"/>
      <c r="F35" s="792"/>
      <c r="G35" s="2877" t="str">
        <f t="shared" si="0"/>
        <v/>
      </c>
      <c r="H35" s="2878"/>
      <c r="I35" s="107"/>
      <c r="J35" s="502"/>
    </row>
    <row r="36" spans="1:10" ht="20" customHeight="1" x14ac:dyDescent="0.35">
      <c r="A36" s="1145"/>
      <c r="B36" s="2876"/>
      <c r="C36" s="2876"/>
      <c r="D36" s="2876"/>
      <c r="E36" s="792"/>
      <c r="F36" s="792"/>
      <c r="G36" s="2877" t="str">
        <f t="shared" si="0"/>
        <v/>
      </c>
      <c r="H36" s="2878"/>
      <c r="I36" s="107"/>
      <c r="J36" s="502"/>
    </row>
    <row r="37" spans="1:10" ht="20" customHeight="1" x14ac:dyDescent="0.35">
      <c r="A37" s="1145"/>
      <c r="B37" s="2876"/>
      <c r="C37" s="2876"/>
      <c r="D37" s="2876"/>
      <c r="E37" s="792"/>
      <c r="F37" s="792"/>
      <c r="G37" s="2877" t="str">
        <f t="shared" si="0"/>
        <v/>
      </c>
      <c r="H37" s="2878"/>
      <c r="I37" s="107"/>
      <c r="J37" s="502"/>
    </row>
    <row r="38" spans="1:10" ht="20" customHeight="1" x14ac:dyDescent="0.35">
      <c r="A38" s="1145"/>
      <c r="B38" s="2876"/>
      <c r="C38" s="2876"/>
      <c r="D38" s="2876"/>
      <c r="E38" s="792"/>
      <c r="F38" s="792"/>
      <c r="G38" s="2877" t="str">
        <f t="shared" si="0"/>
        <v/>
      </c>
      <c r="H38" s="2878"/>
      <c r="I38" s="107"/>
      <c r="J38" s="502"/>
    </row>
    <row r="39" spans="1:10" ht="15" customHeight="1" x14ac:dyDescent="0.35">
      <c r="A39" s="1144"/>
      <c r="B39" s="2390" t="s">
        <v>30</v>
      </c>
      <c r="C39" s="2879"/>
      <c r="D39" s="2880"/>
      <c r="E39" s="2298">
        <f>SUM(E29:E38)</f>
        <v>0</v>
      </c>
      <c r="F39" s="2298">
        <f>SUM(F29:F38)</f>
        <v>0</v>
      </c>
      <c r="G39" s="2883"/>
      <c r="H39" s="488"/>
      <c r="I39" s="107"/>
      <c r="J39" s="502"/>
    </row>
    <row r="40" spans="1:10" ht="15" customHeight="1" x14ac:dyDescent="0.35">
      <c r="A40" s="1148"/>
      <c r="B40" s="2391"/>
      <c r="C40" s="2881"/>
      <c r="D40" s="2882"/>
      <c r="E40" s="2299"/>
      <c r="F40" s="2299"/>
      <c r="G40" s="2884"/>
      <c r="H40" s="1157"/>
      <c r="I40" s="107"/>
      <c r="J40" s="502"/>
    </row>
    <row r="41" spans="1:10" ht="15" customHeight="1" x14ac:dyDescent="0.35">
      <c r="A41" s="274"/>
      <c r="B41" s="107"/>
      <c r="C41" s="107"/>
      <c r="D41" s="107"/>
      <c r="E41" s="107"/>
      <c r="F41" s="107"/>
      <c r="G41" s="107"/>
      <c r="H41" s="107"/>
      <c r="I41" s="107"/>
      <c r="J41" s="502"/>
    </row>
    <row r="42" spans="1:10" ht="15" customHeight="1" x14ac:dyDescent="0.35">
      <c r="A42" s="274"/>
      <c r="B42" s="107"/>
      <c r="C42" s="107"/>
      <c r="D42" s="107"/>
      <c r="E42" s="107"/>
      <c r="F42" s="107"/>
      <c r="G42" s="107"/>
      <c r="H42" s="107"/>
      <c r="I42" s="107"/>
      <c r="J42" s="502"/>
    </row>
    <row r="43" spans="1:10" ht="15" customHeight="1" x14ac:dyDescent="0.35">
      <c r="A43" s="2854" t="s">
        <v>22</v>
      </c>
      <c r="B43" s="2856" t="s">
        <v>1317</v>
      </c>
      <c r="C43" s="2856"/>
      <c r="D43" s="2856"/>
      <c r="E43" s="2856"/>
      <c r="F43" s="2856"/>
      <c r="G43" s="2856"/>
      <c r="H43" s="2856"/>
      <c r="I43" s="2857"/>
      <c r="J43" s="502"/>
    </row>
    <row r="44" spans="1:10" ht="15" customHeight="1" x14ac:dyDescent="0.35">
      <c r="A44" s="2855"/>
      <c r="B44" s="2858"/>
      <c r="C44" s="2858"/>
      <c r="D44" s="2858"/>
      <c r="E44" s="2858"/>
      <c r="F44" s="2858"/>
      <c r="G44" s="2858"/>
      <c r="H44" s="2858"/>
      <c r="I44" s="2859"/>
      <c r="J44" s="502"/>
    </row>
    <row r="45" spans="1:10" ht="20" customHeight="1" x14ac:dyDescent="0.35">
      <c r="A45" s="1155"/>
      <c r="B45" s="2860" t="s">
        <v>816</v>
      </c>
      <c r="C45" s="2861"/>
      <c r="D45" s="2862"/>
      <c r="E45" s="2866" t="s">
        <v>1318</v>
      </c>
      <c r="F45" s="2868" t="s">
        <v>1315</v>
      </c>
      <c r="G45" s="2870" t="s">
        <v>1316</v>
      </c>
      <c r="H45" s="2871"/>
      <c r="I45" s="2874" t="s">
        <v>1319</v>
      </c>
      <c r="J45" s="502"/>
    </row>
    <row r="46" spans="1:10" ht="20" customHeight="1" x14ac:dyDescent="0.35">
      <c r="A46" s="1155"/>
      <c r="B46" s="2863"/>
      <c r="C46" s="2864"/>
      <c r="D46" s="2865"/>
      <c r="E46" s="2867"/>
      <c r="F46" s="2869"/>
      <c r="G46" s="2872"/>
      <c r="H46" s="2873"/>
      <c r="I46" s="2875"/>
      <c r="J46" s="502"/>
    </row>
    <row r="47" spans="1:10" ht="15" customHeight="1" x14ac:dyDescent="0.35">
      <c r="A47" s="1156"/>
      <c r="B47" s="2849"/>
      <c r="C47" s="2850"/>
      <c r="D47" s="2851"/>
      <c r="E47" s="343"/>
      <c r="F47" s="792"/>
      <c r="G47" s="2852" t="str">
        <f>IF(B47="","",IF(E47&gt;=F47,"Compliant","Non-Compliant"))</f>
        <v/>
      </c>
      <c r="H47" s="2852"/>
      <c r="I47" s="1158" t="str">
        <f>IF(G47="","",IF(G47="Compliant",0,1))</f>
        <v/>
      </c>
      <c r="J47" s="502"/>
    </row>
    <row r="48" spans="1:10" ht="15" customHeight="1" x14ac:dyDescent="0.35">
      <c r="A48" s="1156"/>
      <c r="B48" s="2849"/>
      <c r="C48" s="2850"/>
      <c r="D48" s="2851"/>
      <c r="E48" s="343"/>
      <c r="F48" s="792"/>
      <c r="G48" s="2852" t="str">
        <f t="shared" ref="G48:G56" si="1">IF(B48="","",IF(E48&gt;=F48,"Compliant","Non-Compliant"))</f>
        <v/>
      </c>
      <c r="H48" s="2852"/>
      <c r="I48" s="1158" t="str">
        <f t="shared" ref="I48:I55" si="2">IF(G48="","",IF(G48="Compliant",0,1))</f>
        <v/>
      </c>
      <c r="J48" s="502"/>
    </row>
    <row r="49" spans="1:10" ht="15" customHeight="1" x14ac:dyDescent="0.35">
      <c r="A49" s="1156"/>
      <c r="B49" s="2849"/>
      <c r="C49" s="2850"/>
      <c r="D49" s="2851"/>
      <c r="E49" s="343"/>
      <c r="F49" s="792"/>
      <c r="G49" s="2852" t="str">
        <f t="shared" si="1"/>
        <v/>
      </c>
      <c r="H49" s="2852"/>
      <c r="I49" s="1158" t="str">
        <f t="shared" si="2"/>
        <v/>
      </c>
      <c r="J49" s="502"/>
    </row>
    <row r="50" spans="1:10" ht="15" customHeight="1" x14ac:dyDescent="0.35">
      <c r="A50" s="1156"/>
      <c r="B50" s="2849"/>
      <c r="C50" s="2850"/>
      <c r="D50" s="2851"/>
      <c r="E50" s="343"/>
      <c r="F50" s="792"/>
      <c r="G50" s="2852" t="str">
        <f t="shared" si="1"/>
        <v/>
      </c>
      <c r="H50" s="2852"/>
      <c r="I50" s="1158" t="str">
        <f t="shared" si="2"/>
        <v/>
      </c>
      <c r="J50" s="502"/>
    </row>
    <row r="51" spans="1:10" ht="15" customHeight="1" x14ac:dyDescent="0.35">
      <c r="A51" s="1156"/>
      <c r="B51" s="2849"/>
      <c r="C51" s="2850"/>
      <c r="D51" s="2851"/>
      <c r="E51" s="343"/>
      <c r="F51" s="792"/>
      <c r="G51" s="2852" t="str">
        <f t="shared" si="1"/>
        <v/>
      </c>
      <c r="H51" s="2852"/>
      <c r="I51" s="1158" t="str">
        <f t="shared" si="2"/>
        <v/>
      </c>
      <c r="J51" s="502"/>
    </row>
    <row r="52" spans="1:10" ht="15" customHeight="1" x14ac:dyDescent="0.35">
      <c r="A52" s="1156"/>
      <c r="B52" s="2849"/>
      <c r="C52" s="2850"/>
      <c r="D52" s="2851"/>
      <c r="E52" s="343"/>
      <c r="F52" s="792"/>
      <c r="G52" s="2852" t="str">
        <f t="shared" si="1"/>
        <v/>
      </c>
      <c r="H52" s="2852"/>
      <c r="I52" s="1158" t="str">
        <f t="shared" si="2"/>
        <v/>
      </c>
      <c r="J52" s="502"/>
    </row>
    <row r="53" spans="1:10" ht="15" customHeight="1" x14ac:dyDescent="0.35">
      <c r="A53" s="1156"/>
      <c r="B53" s="2849"/>
      <c r="C53" s="2850"/>
      <c r="D53" s="2851"/>
      <c r="E53" s="343"/>
      <c r="F53" s="792"/>
      <c r="G53" s="2852" t="str">
        <f t="shared" si="1"/>
        <v/>
      </c>
      <c r="H53" s="2852"/>
      <c r="I53" s="1158" t="str">
        <f t="shared" si="2"/>
        <v/>
      </c>
      <c r="J53" s="502"/>
    </row>
    <row r="54" spans="1:10" ht="15" customHeight="1" x14ac:dyDescent="0.35">
      <c r="A54" s="1156"/>
      <c r="B54" s="2849"/>
      <c r="C54" s="2850"/>
      <c r="D54" s="2851"/>
      <c r="E54" s="343"/>
      <c r="F54" s="792"/>
      <c r="G54" s="2852" t="str">
        <f t="shared" si="1"/>
        <v/>
      </c>
      <c r="H54" s="2852"/>
      <c r="I54" s="1158" t="str">
        <f t="shared" si="2"/>
        <v/>
      </c>
      <c r="J54" s="502"/>
    </row>
    <row r="55" spans="1:10" ht="15" customHeight="1" x14ac:dyDescent="0.35">
      <c r="A55" s="1156"/>
      <c r="B55" s="2849"/>
      <c r="C55" s="2850"/>
      <c r="D55" s="2851"/>
      <c r="E55" s="343"/>
      <c r="F55" s="792"/>
      <c r="G55" s="2852" t="str">
        <f t="shared" si="1"/>
        <v/>
      </c>
      <c r="H55" s="2852"/>
      <c r="I55" s="1158" t="str">
        <f t="shared" si="2"/>
        <v/>
      </c>
      <c r="J55" s="502"/>
    </row>
    <row r="56" spans="1:10" ht="15" customHeight="1" x14ac:dyDescent="0.35">
      <c r="A56" s="1156"/>
      <c r="B56" s="2849"/>
      <c r="C56" s="2850"/>
      <c r="D56" s="2851"/>
      <c r="E56" s="343"/>
      <c r="F56" s="792"/>
      <c r="G56" s="2852" t="str">
        <f t="shared" si="1"/>
        <v/>
      </c>
      <c r="H56" s="2852"/>
      <c r="I56" s="1158" t="str">
        <f>IF(G56="","",IF(G56="Compliant",0,1))</f>
        <v/>
      </c>
      <c r="J56" s="502"/>
    </row>
    <row r="57" spans="1:10" ht="30" customHeight="1" x14ac:dyDescent="0.35">
      <c r="A57" s="1159"/>
      <c r="B57" s="2853" t="s">
        <v>30</v>
      </c>
      <c r="C57" s="2853"/>
      <c r="D57" s="2853"/>
      <c r="E57" s="1160"/>
      <c r="F57" s="1161">
        <f>SUM(F47:F56)</f>
        <v>0</v>
      </c>
      <c r="G57" s="832"/>
      <c r="H57" s="1162"/>
      <c r="I57" s="1163">
        <f>SUM(I47:I56)</f>
        <v>0</v>
      </c>
      <c r="J57" s="502"/>
    </row>
    <row r="58" spans="1:10" ht="15" customHeight="1" thickBot="1" x14ac:dyDescent="0.4">
      <c r="A58" s="529"/>
      <c r="B58" s="530"/>
      <c r="C58" s="530"/>
      <c r="D58" s="530"/>
      <c r="E58" s="530"/>
      <c r="F58" s="530"/>
      <c r="G58" s="530"/>
      <c r="H58" s="530"/>
      <c r="I58" s="530"/>
      <c r="J58" s="504"/>
    </row>
  </sheetData>
  <sheetProtection algorithmName="SHA-512" hashValue="mhz5tn7vQxyWytvjRuN2+R3kW1j/d8+thpgFKuu7vQ6q0dUCjFHQCDsHjngesS4d0EAXF3oDFAz0fkAu6tlPXQ==" saltValue="hFkdfVFbWC/AborudrhEhw==" spinCount="100000" sheet="1" objects="1" scenarios="1"/>
  <mergeCells count="83">
    <mergeCell ref="B10:D10"/>
    <mergeCell ref="B11:D11"/>
    <mergeCell ref="B12:D12"/>
    <mergeCell ref="B13:D13"/>
    <mergeCell ref="B14:D14"/>
    <mergeCell ref="B7:D9"/>
    <mergeCell ref="E7:E9"/>
    <mergeCell ref="F7:F9"/>
    <mergeCell ref="G7:G9"/>
    <mergeCell ref="H7:H9"/>
    <mergeCell ref="A1:G1"/>
    <mergeCell ref="A2:B3"/>
    <mergeCell ref="C2:G3"/>
    <mergeCell ref="A5:A6"/>
    <mergeCell ref="B5:H6"/>
    <mergeCell ref="E20:E21"/>
    <mergeCell ref="F20:F21"/>
    <mergeCell ref="G20:G21"/>
    <mergeCell ref="H20:H21"/>
    <mergeCell ref="B15:D15"/>
    <mergeCell ref="B16:D16"/>
    <mergeCell ref="B17:D17"/>
    <mergeCell ref="B18:D18"/>
    <mergeCell ref="B19:D19"/>
    <mergeCell ref="B20:D21"/>
    <mergeCell ref="A24:A25"/>
    <mergeCell ref="B24:H25"/>
    <mergeCell ref="B29:D29"/>
    <mergeCell ref="G29:H29"/>
    <mergeCell ref="B30:D30"/>
    <mergeCell ref="G30:H30"/>
    <mergeCell ref="B26:D28"/>
    <mergeCell ref="E26:E28"/>
    <mergeCell ref="F26:F28"/>
    <mergeCell ref="G26:H28"/>
    <mergeCell ref="B31:D31"/>
    <mergeCell ref="G31:H31"/>
    <mergeCell ref="B32:D32"/>
    <mergeCell ref="G32:H32"/>
    <mergeCell ref="B33:D33"/>
    <mergeCell ref="G33:H33"/>
    <mergeCell ref="B34:D34"/>
    <mergeCell ref="G34:H34"/>
    <mergeCell ref="B35:D35"/>
    <mergeCell ref="G35:H35"/>
    <mergeCell ref="B36:D36"/>
    <mergeCell ref="G36:H36"/>
    <mergeCell ref="B37:D37"/>
    <mergeCell ref="G37:H37"/>
    <mergeCell ref="B38:D38"/>
    <mergeCell ref="G38:H38"/>
    <mergeCell ref="B39:D40"/>
    <mergeCell ref="E39:E40"/>
    <mergeCell ref="F39:F40"/>
    <mergeCell ref="G39:G40"/>
    <mergeCell ref="A43:A44"/>
    <mergeCell ref="B43:I44"/>
    <mergeCell ref="B45:D46"/>
    <mergeCell ref="E45:E46"/>
    <mergeCell ref="F45:F46"/>
    <mergeCell ref="G45:H46"/>
    <mergeCell ref="I45:I46"/>
    <mergeCell ref="B47:D47"/>
    <mergeCell ref="G47:H47"/>
    <mergeCell ref="B48:D48"/>
    <mergeCell ref="G48:H48"/>
    <mergeCell ref="B49:D49"/>
    <mergeCell ref="G49:H49"/>
    <mergeCell ref="B50:D50"/>
    <mergeCell ref="G50:H50"/>
    <mergeCell ref="B51:D51"/>
    <mergeCell ref="G51:H51"/>
    <mergeCell ref="B52:D52"/>
    <mergeCell ref="G52:H52"/>
    <mergeCell ref="B56:D56"/>
    <mergeCell ref="G56:H56"/>
    <mergeCell ref="B57:D57"/>
    <mergeCell ref="B53:D53"/>
    <mergeCell ref="G53:H53"/>
    <mergeCell ref="B54:D54"/>
    <mergeCell ref="G54:H54"/>
    <mergeCell ref="B55:D55"/>
    <mergeCell ref="G55:H55"/>
  </mergeCells>
  <conditionalFormatting sqref="G29:G38">
    <cfRule type="cellIs" dxfId="6" priority="3" stopIfTrue="1" operator="equal">
      <formula>"Non-Compliant"</formula>
    </cfRule>
  </conditionalFormatting>
  <conditionalFormatting sqref="G47:G56">
    <cfRule type="cellIs" dxfId="5" priority="2" stopIfTrue="1" operator="equal">
      <formula>"Non-Compliant"</formula>
    </cfRule>
  </conditionalFormatting>
  <conditionalFormatting sqref="I47:I56">
    <cfRule type="cellIs" dxfId="4" priority="1" stopIfTrue="1" operator="equal">
      <formula>"Non-Compliant"</formula>
    </cfRule>
  </conditionalFormatting>
  <pageMargins left="0.7" right="0.7" top="1" bottom="1" header="0.3" footer="0.3"/>
  <pageSetup paperSize="5" scale="80" fitToHeight="0" orientation="portrait" r:id="rId1"/>
  <headerFooter>
    <oddFooter>&amp;C&amp;1#&amp;"Calibri"&amp;10&amp;K000000I n t e r n a l</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C00-000000000000}">
          <x14:formula1>
            <xm:f>Zones!$B$1:$B$246</xm:f>
          </x14:formula1>
          <xm:sqref>B10:D19 B29:D38</xm:sqref>
        </x14:dataValidation>
        <x14:dataValidation type="list" allowBlank="1" showInputMessage="1" showErrorMessage="1" xr:uid="{00000000-0002-0000-1C00-000001000000}">
          <x14:formula1>
            <xm:f>Sector!$B$2:$B$45</xm:f>
          </x14:formula1>
          <xm:sqref>B47:D56</xm:sqref>
        </x14:dataValidation>
        <x14:dataValidation type="list" allowBlank="1" showInputMessage="1" showErrorMessage="1" xr:uid="{00000000-0002-0000-1C00-000002000000}">
          <x14:formula1>
            <xm:f>YesNo!$A$2:$A$3</xm:f>
          </x14:formula1>
          <xm:sqref>G10:G19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1">
    <pageSetUpPr fitToPage="1"/>
  </sheetPr>
  <dimension ref="A1:N56"/>
  <sheetViews>
    <sheetView showGridLines="0" zoomScaleNormal="100" workbookViewId="0">
      <selection activeCell="G8" sqref="G8"/>
    </sheetView>
  </sheetViews>
  <sheetFormatPr defaultColWidth="9.1796875" defaultRowHeight="12.5" x14ac:dyDescent="0.25"/>
  <cols>
    <col min="1" max="1" width="2.81640625" style="3" customWidth="1" collapsed="1"/>
    <col min="2" max="2" width="4.81640625" style="3" customWidth="1" collapsed="1"/>
    <col min="3" max="3" width="50.81640625" style="3" customWidth="1" collapsed="1"/>
    <col min="4" max="4" width="15.81640625" style="3" customWidth="1" collapsed="1"/>
    <col min="5" max="5" width="20.81640625" style="3" customWidth="1" collapsed="1"/>
    <col min="6" max="6" width="30.81640625" style="3" customWidth="1" collapsed="1"/>
    <col min="7" max="10" width="15.81640625" style="3" customWidth="1" collapsed="1"/>
    <col min="11" max="11" width="10.81640625" style="3" customWidth="1" collapsed="1"/>
    <col min="12" max="12" width="30.81640625" style="3" customWidth="1" collapsed="1"/>
    <col min="13" max="13" width="15.81640625" style="3" customWidth="1" collapsed="1"/>
    <col min="14" max="14" width="2.81640625" style="3" customWidth="1" collapsed="1"/>
    <col min="15" max="16384" width="9.1796875" style="3" collapsed="1"/>
  </cols>
  <sheetData>
    <row r="1" spans="1:14" ht="30" customHeight="1" x14ac:dyDescent="0.25">
      <c r="A1" s="4"/>
      <c r="B1" s="2907" t="s">
        <v>881</v>
      </c>
      <c r="C1" s="2907"/>
      <c r="D1" s="2907"/>
      <c r="E1" s="2907"/>
      <c r="F1" s="5"/>
      <c r="G1" s="5"/>
      <c r="H1" s="5"/>
      <c r="I1" s="5"/>
      <c r="J1" s="5"/>
      <c r="K1" s="5"/>
      <c r="L1" s="5"/>
      <c r="M1" s="5"/>
      <c r="N1" s="6"/>
    </row>
    <row r="2" spans="1:14" ht="15" customHeight="1" x14ac:dyDescent="0.35">
      <c r="A2" s="435"/>
      <c r="C2" s="36"/>
      <c r="D2" s="2271" t="s">
        <v>1800</v>
      </c>
      <c r="E2" s="2271"/>
      <c r="F2" s="2271"/>
      <c r="G2" s="2271"/>
      <c r="H2" s="2271"/>
      <c r="I2" s="2271"/>
      <c r="J2" s="2271"/>
      <c r="K2" s="2271"/>
      <c r="M2" s="694"/>
      <c r="N2" s="695"/>
    </row>
    <row r="3" spans="1:14" ht="15" customHeight="1" x14ac:dyDescent="0.35">
      <c r="A3" s="435"/>
      <c r="B3" s="701"/>
      <c r="C3" s="702"/>
      <c r="D3" s="2925"/>
      <c r="E3" s="2925"/>
      <c r="F3" s="2925"/>
      <c r="G3" s="2925"/>
      <c r="H3" s="2925"/>
      <c r="I3" s="2925"/>
      <c r="J3" s="2925"/>
      <c r="K3" s="2925"/>
      <c r="L3" s="91"/>
      <c r="M3" s="703"/>
      <c r="N3" s="695"/>
    </row>
    <row r="4" spans="1:14" ht="15" customHeight="1" x14ac:dyDescent="0.35">
      <c r="A4" s="7"/>
      <c r="B4" s="1167"/>
      <c r="C4" s="1168"/>
      <c r="D4" s="2936" t="s">
        <v>2207</v>
      </c>
      <c r="E4" s="2936" t="s">
        <v>94</v>
      </c>
      <c r="F4" s="2952" t="s">
        <v>816</v>
      </c>
      <c r="G4" s="2936" t="s">
        <v>19</v>
      </c>
      <c r="H4" s="2936" t="s">
        <v>2206</v>
      </c>
      <c r="I4" s="2936" t="s">
        <v>2205</v>
      </c>
      <c r="J4" s="2936" t="s">
        <v>882</v>
      </c>
      <c r="K4" s="2936" t="s">
        <v>883</v>
      </c>
      <c r="L4" s="2948" t="s">
        <v>95</v>
      </c>
      <c r="M4" s="2949"/>
      <c r="N4" s="52"/>
    </row>
    <row r="5" spans="1:14" ht="15" customHeight="1" x14ac:dyDescent="0.35">
      <c r="A5" s="7"/>
      <c r="B5" s="1130"/>
      <c r="C5" s="1169"/>
      <c r="D5" s="2937"/>
      <c r="E5" s="2937"/>
      <c r="F5" s="2953"/>
      <c r="G5" s="2937"/>
      <c r="H5" s="2937"/>
      <c r="I5" s="2937"/>
      <c r="J5" s="2937"/>
      <c r="K5" s="2937"/>
      <c r="L5" s="2950"/>
      <c r="M5" s="2951"/>
      <c r="N5" s="52"/>
    </row>
    <row r="6" spans="1:14" ht="15" customHeight="1" x14ac:dyDescent="0.25">
      <c r="A6" s="7"/>
      <c r="B6" s="1170"/>
      <c r="C6" s="2928" t="s">
        <v>16</v>
      </c>
      <c r="D6" s="2937"/>
      <c r="E6" s="2937"/>
      <c r="F6" s="2953"/>
      <c r="G6" s="2937"/>
      <c r="H6" s="2937"/>
      <c r="I6" s="2937"/>
      <c r="J6" s="2937"/>
      <c r="K6" s="2937"/>
      <c r="L6" s="2930" t="s">
        <v>96</v>
      </c>
      <c r="M6" s="2824" t="s">
        <v>884</v>
      </c>
      <c r="N6" s="53"/>
    </row>
    <row r="7" spans="1:14" ht="15" customHeight="1" x14ac:dyDescent="0.35">
      <c r="A7" s="7"/>
      <c r="B7" s="1137"/>
      <c r="C7" s="2929"/>
      <c r="D7" s="2938"/>
      <c r="E7" s="2938"/>
      <c r="F7" s="2954"/>
      <c r="G7" s="2938"/>
      <c r="H7" s="2938"/>
      <c r="I7" s="2938"/>
      <c r="J7" s="2938"/>
      <c r="K7" s="2938"/>
      <c r="L7" s="2931"/>
      <c r="M7" s="2825"/>
      <c r="N7" s="54"/>
    </row>
    <row r="8" spans="1:14" ht="20" customHeight="1" x14ac:dyDescent="0.3">
      <c r="A8" s="7"/>
      <c r="B8" s="1129" t="s">
        <v>20</v>
      </c>
      <c r="C8" s="696"/>
      <c r="D8" s="633"/>
      <c r="E8" s="699"/>
      <c r="F8" s="37"/>
      <c r="G8" s="2218"/>
      <c r="H8" s="647"/>
      <c r="I8" s="647"/>
      <c r="J8" s="647"/>
      <c r="K8" s="27"/>
      <c r="L8" s="37"/>
      <c r="M8" s="633"/>
      <c r="N8" s="55"/>
    </row>
    <row r="9" spans="1:14" ht="20" customHeight="1" x14ac:dyDescent="0.3">
      <c r="A9" s="7"/>
      <c r="B9" s="1129" t="s">
        <v>21</v>
      </c>
      <c r="C9" s="696"/>
      <c r="D9" s="633"/>
      <c r="E9" s="699"/>
      <c r="F9" s="37"/>
      <c r="G9" s="2218"/>
      <c r="H9" s="647"/>
      <c r="I9" s="647"/>
      <c r="J9" s="647"/>
      <c r="K9" s="27"/>
      <c r="L9" s="37"/>
      <c r="M9" s="633"/>
      <c r="N9" s="55"/>
    </row>
    <row r="10" spans="1:14" ht="20" customHeight="1" x14ac:dyDescent="0.3">
      <c r="A10" s="7"/>
      <c r="B10" s="1129" t="s">
        <v>22</v>
      </c>
      <c r="C10" s="696"/>
      <c r="D10" s="633"/>
      <c r="E10" s="699"/>
      <c r="F10" s="37"/>
      <c r="G10" s="2218"/>
      <c r="H10" s="647"/>
      <c r="I10" s="647"/>
      <c r="J10" s="647"/>
      <c r="K10" s="27"/>
      <c r="L10" s="37"/>
      <c r="M10" s="633"/>
      <c r="N10" s="55"/>
    </row>
    <row r="11" spans="1:14" ht="20" customHeight="1" x14ac:dyDescent="0.3">
      <c r="A11" s="7"/>
      <c r="B11" s="1129" t="s">
        <v>23</v>
      </c>
      <c r="C11" s="696"/>
      <c r="D11" s="633"/>
      <c r="E11" s="699"/>
      <c r="F11" s="37"/>
      <c r="G11" s="2218"/>
      <c r="H11" s="647"/>
      <c r="I11" s="647"/>
      <c r="J11" s="647"/>
      <c r="K11" s="27"/>
      <c r="L11" s="37"/>
      <c r="M11" s="633"/>
      <c r="N11" s="55"/>
    </row>
    <row r="12" spans="1:14" ht="20" customHeight="1" x14ac:dyDescent="0.3">
      <c r="A12" s="7"/>
      <c r="B12" s="1129" t="s">
        <v>24</v>
      </c>
      <c r="C12" s="696"/>
      <c r="D12" s="633"/>
      <c r="E12" s="699"/>
      <c r="F12" s="37"/>
      <c r="G12" s="2218"/>
      <c r="H12" s="647"/>
      <c r="I12" s="647"/>
      <c r="J12" s="647"/>
      <c r="K12" s="27"/>
      <c r="L12" s="37"/>
      <c r="M12" s="633"/>
      <c r="N12" s="55"/>
    </row>
    <row r="13" spans="1:14" ht="20" customHeight="1" x14ac:dyDescent="0.3">
      <c r="A13" s="7"/>
      <c r="B13" s="1129" t="s">
        <v>25</v>
      </c>
      <c r="C13" s="696"/>
      <c r="D13" s="633"/>
      <c r="E13" s="699"/>
      <c r="F13" s="37"/>
      <c r="G13" s="2218"/>
      <c r="H13" s="647"/>
      <c r="I13" s="647"/>
      <c r="J13" s="647"/>
      <c r="K13" s="27"/>
      <c r="L13" s="37"/>
      <c r="M13" s="633"/>
      <c r="N13" s="55"/>
    </row>
    <row r="14" spans="1:14" ht="20" customHeight="1" x14ac:dyDescent="0.3">
      <c r="A14" s="7"/>
      <c r="B14" s="1129" t="s">
        <v>26</v>
      </c>
      <c r="C14" s="696"/>
      <c r="D14" s="633"/>
      <c r="E14" s="699"/>
      <c r="F14" s="37"/>
      <c r="G14" s="2218"/>
      <c r="H14" s="647"/>
      <c r="I14" s="647"/>
      <c r="J14" s="647"/>
      <c r="K14" s="27"/>
      <c r="L14" s="37"/>
      <c r="M14" s="633"/>
      <c r="N14" s="55"/>
    </row>
    <row r="15" spans="1:14" ht="20" customHeight="1" x14ac:dyDescent="0.3">
      <c r="A15" s="7"/>
      <c r="B15" s="1129" t="s">
        <v>27</v>
      </c>
      <c r="C15" s="696"/>
      <c r="D15" s="633"/>
      <c r="E15" s="699"/>
      <c r="F15" s="37"/>
      <c r="G15" s="2218"/>
      <c r="H15" s="647"/>
      <c r="I15" s="647"/>
      <c r="J15" s="647"/>
      <c r="K15" s="27"/>
      <c r="L15" s="37"/>
      <c r="M15" s="633"/>
      <c r="N15" s="55"/>
    </row>
    <row r="16" spans="1:14" ht="20" customHeight="1" x14ac:dyDescent="0.3">
      <c r="A16" s="7"/>
      <c r="B16" s="1129" t="s">
        <v>28</v>
      </c>
      <c r="C16" s="696"/>
      <c r="D16" s="633"/>
      <c r="E16" s="699"/>
      <c r="F16" s="37"/>
      <c r="G16" s="2218"/>
      <c r="H16" s="647"/>
      <c r="I16" s="647"/>
      <c r="J16" s="647"/>
      <c r="K16" s="27"/>
      <c r="L16" s="37"/>
      <c r="M16" s="633"/>
      <c r="N16" s="55"/>
    </row>
    <row r="17" spans="1:14" ht="20" customHeight="1" x14ac:dyDescent="0.3">
      <c r="A17" s="7"/>
      <c r="B17" s="1129" t="s">
        <v>29</v>
      </c>
      <c r="C17" s="696"/>
      <c r="D17" s="633"/>
      <c r="E17" s="699"/>
      <c r="F17" s="37"/>
      <c r="G17" s="2218"/>
      <c r="H17" s="647"/>
      <c r="I17" s="647"/>
      <c r="J17" s="647"/>
      <c r="K17" s="27"/>
      <c r="L17" s="37"/>
      <c r="M17" s="633"/>
      <c r="N17" s="55"/>
    </row>
    <row r="18" spans="1:14" ht="20" customHeight="1" x14ac:dyDescent="0.3">
      <c r="A18" s="7"/>
      <c r="B18" s="1129" t="s">
        <v>58</v>
      </c>
      <c r="C18" s="696"/>
      <c r="D18" s="633"/>
      <c r="E18" s="699"/>
      <c r="F18" s="37"/>
      <c r="G18" s="2218"/>
      <c r="H18" s="647"/>
      <c r="I18" s="647"/>
      <c r="J18" s="647"/>
      <c r="K18" s="27"/>
      <c r="L18" s="37"/>
      <c r="M18" s="633"/>
      <c r="N18" s="55"/>
    </row>
    <row r="19" spans="1:14" ht="20" customHeight="1" x14ac:dyDescent="0.3">
      <c r="A19" s="7"/>
      <c r="B19" s="1129" t="s">
        <v>59</v>
      </c>
      <c r="C19" s="696"/>
      <c r="D19" s="633"/>
      <c r="E19" s="699"/>
      <c r="F19" s="37"/>
      <c r="G19" s="2218"/>
      <c r="H19" s="647"/>
      <c r="I19" s="647"/>
      <c r="J19" s="647"/>
      <c r="K19" s="27"/>
      <c r="L19" s="37"/>
      <c r="M19" s="633"/>
      <c r="N19" s="55"/>
    </row>
    <row r="20" spans="1:14" ht="20" customHeight="1" x14ac:dyDescent="0.3">
      <c r="A20" s="7"/>
      <c r="B20" s="1129" t="s">
        <v>60</v>
      </c>
      <c r="C20" s="696"/>
      <c r="D20" s="633"/>
      <c r="E20" s="699"/>
      <c r="F20" s="37"/>
      <c r="G20" s="2218"/>
      <c r="H20" s="647"/>
      <c r="I20" s="647"/>
      <c r="J20" s="647"/>
      <c r="K20" s="27"/>
      <c r="L20" s="37"/>
      <c r="M20" s="633"/>
      <c r="N20" s="55"/>
    </row>
    <row r="21" spans="1:14" ht="20" customHeight="1" x14ac:dyDescent="0.3">
      <c r="A21" s="7"/>
      <c r="B21" s="1129" t="s">
        <v>61</v>
      </c>
      <c r="C21" s="696"/>
      <c r="D21" s="633"/>
      <c r="E21" s="699"/>
      <c r="F21" s="37"/>
      <c r="G21" s="2218"/>
      <c r="H21" s="647"/>
      <c r="I21" s="647"/>
      <c r="J21" s="647"/>
      <c r="K21" s="27"/>
      <c r="L21" s="37"/>
      <c r="M21" s="633"/>
      <c r="N21" s="55"/>
    </row>
    <row r="22" spans="1:14" ht="20" customHeight="1" x14ac:dyDescent="0.3">
      <c r="A22" s="7"/>
      <c r="B22" s="1129" t="s">
        <v>62</v>
      </c>
      <c r="C22" s="696"/>
      <c r="D22" s="633"/>
      <c r="E22" s="699"/>
      <c r="F22" s="37"/>
      <c r="G22" s="2218"/>
      <c r="H22" s="647"/>
      <c r="I22" s="647"/>
      <c r="J22" s="647"/>
      <c r="K22" s="27"/>
      <c r="L22" s="37"/>
      <c r="M22" s="633"/>
      <c r="N22" s="55"/>
    </row>
    <row r="23" spans="1:14" ht="20" customHeight="1" x14ac:dyDescent="0.3">
      <c r="A23" s="7"/>
      <c r="B23" s="1129" t="s">
        <v>63</v>
      </c>
      <c r="C23" s="696"/>
      <c r="D23" s="633"/>
      <c r="E23" s="699"/>
      <c r="F23" s="37"/>
      <c r="G23" s="2218"/>
      <c r="H23" s="647"/>
      <c r="I23" s="647"/>
      <c r="J23" s="647"/>
      <c r="K23" s="27"/>
      <c r="L23" s="37"/>
      <c r="M23" s="633"/>
      <c r="N23" s="55"/>
    </row>
    <row r="24" spans="1:14" ht="20" customHeight="1" x14ac:dyDescent="0.3">
      <c r="A24" s="7"/>
      <c r="B24" s="1129" t="s">
        <v>64</v>
      </c>
      <c r="C24" s="696"/>
      <c r="D24" s="633"/>
      <c r="E24" s="699"/>
      <c r="F24" s="37"/>
      <c r="G24" s="2218"/>
      <c r="H24" s="647"/>
      <c r="I24" s="647"/>
      <c r="J24" s="647"/>
      <c r="K24" s="27"/>
      <c r="L24" s="37"/>
      <c r="M24" s="633"/>
      <c r="N24" s="55"/>
    </row>
    <row r="25" spans="1:14" ht="20" customHeight="1" x14ac:dyDescent="0.3">
      <c r="A25" s="7"/>
      <c r="B25" s="1129" t="s">
        <v>65</v>
      </c>
      <c r="C25" s="696"/>
      <c r="D25" s="633"/>
      <c r="E25" s="699"/>
      <c r="F25" s="37"/>
      <c r="G25" s="2218"/>
      <c r="H25" s="647"/>
      <c r="I25" s="647"/>
      <c r="J25" s="647"/>
      <c r="K25" s="27"/>
      <c r="L25" s="37"/>
      <c r="M25" s="633"/>
      <c r="N25" s="55"/>
    </row>
    <row r="26" spans="1:14" ht="20" customHeight="1" x14ac:dyDescent="0.3">
      <c r="A26" s="7"/>
      <c r="B26" s="1129" t="s">
        <v>66</v>
      </c>
      <c r="C26" s="696"/>
      <c r="D26" s="633"/>
      <c r="E26" s="699"/>
      <c r="F26" s="37"/>
      <c r="G26" s="2218"/>
      <c r="H26" s="647"/>
      <c r="I26" s="647"/>
      <c r="J26" s="647"/>
      <c r="K26" s="27"/>
      <c r="L26" s="37"/>
      <c r="M26" s="633"/>
      <c r="N26" s="55"/>
    </row>
    <row r="27" spans="1:14" ht="20" customHeight="1" x14ac:dyDescent="0.3">
      <c r="A27" s="7"/>
      <c r="B27" s="1129" t="s">
        <v>67</v>
      </c>
      <c r="C27" s="696"/>
      <c r="D27" s="634"/>
      <c r="E27" s="699"/>
      <c r="F27" s="37"/>
      <c r="G27" s="2218"/>
      <c r="H27" s="648"/>
      <c r="I27" s="648"/>
      <c r="J27" s="648"/>
      <c r="K27" s="27"/>
      <c r="L27" s="37"/>
      <c r="M27" s="634"/>
      <c r="N27" s="55"/>
    </row>
    <row r="28" spans="1:14" ht="15" customHeight="1" x14ac:dyDescent="0.3">
      <c r="A28" s="7"/>
      <c r="B28" s="1171"/>
      <c r="C28" s="2923" t="s">
        <v>97</v>
      </c>
      <c r="D28" s="2924">
        <f>SUM(D8:D27)</f>
        <v>0</v>
      </c>
      <c r="E28" s="2939"/>
      <c r="F28" s="2940"/>
      <c r="G28" s="2941"/>
      <c r="H28" s="2302">
        <f>SUM(H8:H27)</f>
        <v>0</v>
      </c>
      <c r="I28" s="2302">
        <f>SUM(I8:I27)</f>
        <v>0</v>
      </c>
      <c r="J28" s="2302">
        <f>SUM(J8:J27)</f>
        <v>0</v>
      </c>
      <c r="K28" s="2932"/>
      <c r="L28" s="2933"/>
      <c r="M28" s="2924">
        <f>SUM(M8:M27)</f>
        <v>0</v>
      </c>
      <c r="N28" s="55"/>
    </row>
    <row r="29" spans="1:14" ht="15" customHeight="1" x14ac:dyDescent="0.3">
      <c r="A29" s="7"/>
      <c r="B29" s="1171"/>
      <c r="C29" s="2923"/>
      <c r="D29" s="2924"/>
      <c r="E29" s="2942"/>
      <c r="F29" s="2943"/>
      <c r="G29" s="2944"/>
      <c r="H29" s="2302"/>
      <c r="I29" s="2302"/>
      <c r="J29" s="2302"/>
      <c r="K29" s="2934"/>
      <c r="L29" s="2935"/>
      <c r="M29" s="2924"/>
      <c r="N29" s="55"/>
    </row>
    <row r="30" spans="1:14" ht="15" customHeight="1" x14ac:dyDescent="0.3">
      <c r="A30" s="7"/>
      <c r="B30" s="1129"/>
      <c r="C30" s="2923" t="s">
        <v>98</v>
      </c>
      <c r="D30" s="2924" t="e">
        <f>AVERAGEIF(D8:D27,"&lt;&gt;0")</f>
        <v>#DIV/0!</v>
      </c>
      <c r="E30" s="2942"/>
      <c r="F30" s="2943"/>
      <c r="G30" s="2944"/>
      <c r="H30" s="2924" t="e">
        <f>AVERAGEIF(H8:H27,"&lt;&gt;0")</f>
        <v>#DIV/0!</v>
      </c>
      <c r="I30" s="2924" t="e">
        <f>AVERAGEIF(I8:I27,"&lt;&gt;0")</f>
        <v>#DIV/0!</v>
      </c>
      <c r="J30" s="2924" t="e">
        <f>AVERAGEIF(J8:J27,"&lt;&gt;0")</f>
        <v>#DIV/0!</v>
      </c>
      <c r="K30" s="2934"/>
      <c r="L30" s="2935"/>
      <c r="M30" s="2926"/>
      <c r="N30" s="55"/>
    </row>
    <row r="31" spans="1:14" ht="15" customHeight="1" x14ac:dyDescent="0.3">
      <c r="A31" s="7"/>
      <c r="B31" s="1172"/>
      <c r="C31" s="2923"/>
      <c r="D31" s="2924"/>
      <c r="E31" s="2945"/>
      <c r="F31" s="2946"/>
      <c r="G31" s="2947"/>
      <c r="H31" s="2924"/>
      <c r="I31" s="2924"/>
      <c r="J31" s="2924"/>
      <c r="K31" s="2934"/>
      <c r="L31" s="2935"/>
      <c r="M31" s="2927"/>
      <c r="N31" s="697"/>
    </row>
    <row r="32" spans="1:14" ht="15" customHeight="1" thickBot="1" x14ac:dyDescent="0.3">
      <c r="A32" s="19"/>
      <c r="B32" s="20"/>
      <c r="C32" s="20"/>
      <c r="D32" s="20"/>
      <c r="E32" s="20"/>
      <c r="F32" s="20"/>
      <c r="G32" s="20"/>
      <c r="H32" s="20"/>
      <c r="I32" s="20"/>
      <c r="J32" s="20"/>
      <c r="K32" s="20"/>
      <c r="L32" s="20"/>
      <c r="M32" s="20"/>
      <c r="N32" s="21"/>
    </row>
    <row r="33" spans="1:5" ht="15" customHeight="1" x14ac:dyDescent="0.25"/>
    <row r="34" spans="1:5" ht="15" customHeight="1" x14ac:dyDescent="0.25">
      <c r="A34" s="7"/>
      <c r="B34" s="2"/>
      <c r="C34" s="2"/>
      <c r="D34" s="2"/>
      <c r="E34" s="2"/>
    </row>
    <row r="35" spans="1:5" ht="16.5" customHeight="1" x14ac:dyDescent="0.3">
      <c r="B35" s="28"/>
      <c r="C35" s="28"/>
      <c r="D35" s="2"/>
      <c r="E35" s="2"/>
    </row>
    <row r="36" spans="1:5" x14ac:dyDescent="0.25">
      <c r="B36" s="2"/>
      <c r="C36" s="2"/>
      <c r="D36" s="2"/>
      <c r="E36" s="2"/>
    </row>
    <row r="37" spans="1:5" x14ac:dyDescent="0.25">
      <c r="B37" s="2"/>
      <c r="C37" s="2"/>
      <c r="D37" s="2"/>
      <c r="E37" s="2"/>
    </row>
    <row r="38" spans="1:5" x14ac:dyDescent="0.25">
      <c r="B38" s="2"/>
      <c r="C38" s="2"/>
      <c r="D38" s="2"/>
      <c r="E38" s="2"/>
    </row>
    <row r="39" spans="1:5" x14ac:dyDescent="0.25">
      <c r="B39" s="2"/>
      <c r="C39" s="2"/>
      <c r="D39" s="2"/>
      <c r="E39" s="2"/>
    </row>
    <row r="40" spans="1:5" x14ac:dyDescent="0.25">
      <c r="B40" s="2"/>
      <c r="C40" s="2"/>
      <c r="D40" s="2"/>
      <c r="E40" s="2"/>
    </row>
    <row r="41" spans="1:5" x14ac:dyDescent="0.25">
      <c r="B41" s="2"/>
      <c r="C41" s="2"/>
      <c r="D41" s="2"/>
      <c r="E41" s="2"/>
    </row>
    <row r="42" spans="1:5" x14ac:dyDescent="0.25">
      <c r="B42" s="2"/>
      <c r="C42" s="2"/>
      <c r="D42" s="2"/>
      <c r="E42" s="2"/>
    </row>
    <row r="43" spans="1:5" x14ac:dyDescent="0.25">
      <c r="B43" s="2"/>
      <c r="C43" s="2"/>
      <c r="D43" s="2"/>
      <c r="E43" s="2"/>
    </row>
    <row r="44" spans="1:5" x14ac:dyDescent="0.25">
      <c r="B44" s="2"/>
      <c r="C44" s="2"/>
      <c r="D44" s="2"/>
      <c r="E44" s="2"/>
    </row>
    <row r="45" spans="1:5" x14ac:dyDescent="0.25">
      <c r="B45" s="2"/>
      <c r="C45" s="2"/>
      <c r="D45" s="2"/>
      <c r="E45" s="2"/>
    </row>
    <row r="46" spans="1:5" x14ac:dyDescent="0.25">
      <c r="B46" s="2"/>
      <c r="C46" s="2"/>
      <c r="D46" s="2"/>
      <c r="E46" s="2"/>
    </row>
    <row r="47" spans="1:5" x14ac:dyDescent="0.25">
      <c r="B47" s="2"/>
      <c r="C47" s="2"/>
      <c r="D47" s="2"/>
      <c r="E47" s="2"/>
    </row>
    <row r="48" spans="1:5" x14ac:dyDescent="0.25">
      <c r="B48" s="2"/>
      <c r="C48" s="2"/>
      <c r="D48" s="2"/>
      <c r="E48" s="2"/>
    </row>
    <row r="49" spans="2:5" x14ac:dyDescent="0.25">
      <c r="B49" s="2"/>
      <c r="C49" s="2"/>
      <c r="D49" s="2"/>
      <c r="E49" s="2"/>
    </row>
    <row r="50" spans="2:5" x14ac:dyDescent="0.25">
      <c r="B50" s="2"/>
      <c r="C50" s="2"/>
      <c r="D50" s="2"/>
      <c r="E50" s="2"/>
    </row>
    <row r="51" spans="2:5" x14ac:dyDescent="0.25">
      <c r="B51" s="2"/>
      <c r="C51" s="2"/>
      <c r="D51" s="2"/>
      <c r="E51" s="2"/>
    </row>
    <row r="52" spans="2:5" x14ac:dyDescent="0.25">
      <c r="B52" s="2"/>
      <c r="C52" s="2"/>
      <c r="D52" s="2"/>
      <c r="E52" s="2"/>
    </row>
    <row r="53" spans="2:5" x14ac:dyDescent="0.25">
      <c r="B53" s="2"/>
      <c r="C53" s="2"/>
      <c r="D53" s="2"/>
      <c r="E53" s="2"/>
    </row>
    <row r="54" spans="2:5" x14ac:dyDescent="0.25">
      <c r="E54" s="2"/>
    </row>
    <row r="55" spans="2:5" x14ac:dyDescent="0.25">
      <c r="E55" s="2"/>
    </row>
    <row r="56" spans="2:5" x14ac:dyDescent="0.25">
      <c r="E56" s="2"/>
    </row>
  </sheetData>
  <sheetProtection algorithmName="SHA-512" hashValue="6/qATXK10ogAI7rgTnERy75fnqehOH8Ckd8AjrvXkB93snOH3HYSj4NKsIWuSoHPavje+R96fKEfmAHxzG5oJw==" saltValue="zIUrXZ/h0QOush4hIDcC1g==" spinCount="100000" sheet="1" objects="1" scenarios="1"/>
  <mergeCells count="28">
    <mergeCell ref="E28:G31"/>
    <mergeCell ref="J4:J7"/>
    <mergeCell ref="K4:K7"/>
    <mergeCell ref="L4:M5"/>
    <mergeCell ref="H28:H29"/>
    <mergeCell ref="I28:I29"/>
    <mergeCell ref="J28:J29"/>
    <mergeCell ref="E4:E7"/>
    <mergeCell ref="F4:F7"/>
    <mergeCell ref="G4:G7"/>
    <mergeCell ref="H4:H7"/>
    <mergeCell ref="I4:I7"/>
    <mergeCell ref="C28:C29"/>
    <mergeCell ref="D28:D29"/>
    <mergeCell ref="B1:E1"/>
    <mergeCell ref="D2:K3"/>
    <mergeCell ref="M30:M31"/>
    <mergeCell ref="H30:H31"/>
    <mergeCell ref="I30:I31"/>
    <mergeCell ref="J30:J31"/>
    <mergeCell ref="C30:C31"/>
    <mergeCell ref="D30:D31"/>
    <mergeCell ref="C6:C7"/>
    <mergeCell ref="L6:L7"/>
    <mergeCell ref="M6:M7"/>
    <mergeCell ref="K28:L31"/>
    <mergeCell ref="M28:M29"/>
    <mergeCell ref="D4:D7"/>
  </mergeCells>
  <pageMargins left="0.7" right="0.7" top="1" bottom="1" header="0.3" footer="0.3"/>
  <pageSetup paperSize="5" scale="65" fitToHeight="0" orientation="landscape" r:id="rId1"/>
  <headerFooter>
    <oddFooter>&amp;C&amp;1#&amp;"Calibri"&amp;10&amp;K000000I n t e r n a l</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D00-000000000000}">
          <x14:formula1>
            <xm:f>'Enumerations 1'!$B$226:$B$227</xm:f>
          </x14:formula1>
          <xm:sqref>K8:K27</xm:sqref>
        </x14:dataValidation>
        <x14:dataValidation type="list" allowBlank="1" showInputMessage="1" showErrorMessage="1" xr:uid="{00000000-0002-0000-1D00-000001000000}">
          <x14:formula1>
            <xm:f>Sector!$B$2:$B$45</xm:f>
          </x14:formula1>
          <xm:sqref>F8:F27</xm:sqref>
        </x14:dataValidation>
        <x14:dataValidation type="list" allowBlank="1" showInputMessage="1" showErrorMessage="1" xr:uid="{00000000-0002-0000-1D00-000002000000}">
          <x14:formula1>
            <xm:f>Currency!$B$2:$B$18</xm:f>
          </x14:formula1>
          <xm:sqref>E8:E27</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2">
    <pageSetUpPr fitToPage="1"/>
  </sheetPr>
  <dimension ref="A1:Q112"/>
  <sheetViews>
    <sheetView showGridLines="0" topLeftCell="A3" zoomScaleNormal="100" workbookViewId="0">
      <selection activeCell="I12" sqref="I12"/>
    </sheetView>
  </sheetViews>
  <sheetFormatPr defaultColWidth="9.1796875" defaultRowHeight="12.5" x14ac:dyDescent="0.25"/>
  <cols>
    <col min="1" max="1" width="2.81640625" style="3" customWidth="1" collapsed="1"/>
    <col min="2" max="2" width="4.81640625" style="3" customWidth="1" collapsed="1"/>
    <col min="3" max="3" width="50.81640625" style="3" customWidth="1" collapsed="1"/>
    <col min="4" max="5" width="10.81640625" style="3" customWidth="1" collapsed="1"/>
    <col min="6" max="6" width="15.81640625" style="3" customWidth="1" collapsed="1"/>
    <col min="7" max="7" width="10.81640625" style="3" customWidth="1" collapsed="1"/>
    <col min="8" max="11" width="15.81640625" style="3" customWidth="1" collapsed="1"/>
    <col min="12" max="13" width="30.81640625" style="3" customWidth="1" collapsed="1"/>
    <col min="14" max="14" width="15.81640625" style="3" customWidth="1" collapsed="1"/>
    <col min="15" max="15" width="2.81640625" style="3" customWidth="1" collapsed="1"/>
    <col min="16" max="18" width="9.1796875" style="3" customWidth="1" collapsed="1"/>
    <col min="19" max="16384" width="9.1796875" style="3" collapsed="1"/>
  </cols>
  <sheetData>
    <row r="1" spans="1:17" ht="15" hidden="1" customHeight="1" thickBot="1" x14ac:dyDescent="0.3">
      <c r="P1" s="5"/>
    </row>
    <row r="2" spans="1:17" ht="15" customHeight="1" x14ac:dyDescent="0.25">
      <c r="A2" s="4"/>
      <c r="B2" s="2826" t="s">
        <v>2053</v>
      </c>
      <c r="C2" s="2826"/>
      <c r="D2" s="2826"/>
      <c r="E2" s="2826"/>
      <c r="F2" s="2826"/>
      <c r="G2" s="2826"/>
      <c r="H2" s="700"/>
      <c r="I2" s="700"/>
      <c r="J2" s="700"/>
      <c r="K2" s="700"/>
      <c r="L2" s="700"/>
      <c r="M2" s="700"/>
      <c r="N2" s="5"/>
      <c r="O2" s="6"/>
      <c r="Q2" s="9"/>
    </row>
    <row r="3" spans="1:17" ht="15" customHeight="1" x14ac:dyDescent="0.25">
      <c r="A3" s="7"/>
      <c r="B3" s="2827"/>
      <c r="C3" s="2827"/>
      <c r="D3" s="2827"/>
      <c r="E3" s="2827"/>
      <c r="F3" s="2827"/>
      <c r="G3" s="2827"/>
      <c r="H3" s="547"/>
      <c r="I3" s="547"/>
      <c r="J3" s="547"/>
      <c r="K3" s="547"/>
      <c r="L3" s="547"/>
      <c r="M3" s="547"/>
      <c r="O3" s="10"/>
    </row>
    <row r="4" spans="1:17" ht="15" hidden="1" customHeight="1" x14ac:dyDescent="0.25">
      <c r="A4" s="7"/>
      <c r="O4" s="10"/>
    </row>
    <row r="5" spans="1:17" ht="15" hidden="1" customHeight="1" x14ac:dyDescent="0.4">
      <c r="A5" s="7"/>
      <c r="B5" s="102"/>
      <c r="C5" s="102"/>
      <c r="K5" s="33"/>
      <c r="L5" s="34"/>
      <c r="M5" s="35"/>
      <c r="N5" s="103"/>
      <c r="O5" s="10"/>
    </row>
    <row r="6" spans="1:17" ht="15" customHeight="1" x14ac:dyDescent="0.25">
      <c r="A6" s="7"/>
      <c r="B6" s="2271" t="s">
        <v>1803</v>
      </c>
      <c r="C6" s="2271"/>
      <c r="D6" s="2271"/>
      <c r="E6" s="2271"/>
      <c r="F6" s="2271"/>
      <c r="G6" s="2271"/>
      <c r="H6" s="2271"/>
      <c r="I6" s="2271"/>
      <c r="J6" s="2271"/>
      <c r="K6" s="2271"/>
      <c r="L6" s="2271"/>
      <c r="M6" s="2271"/>
      <c r="N6" s="2271"/>
      <c r="O6" s="10"/>
    </row>
    <row r="7" spans="1:17" ht="15" customHeight="1" x14ac:dyDescent="0.25">
      <c r="A7" s="7"/>
      <c r="B7" s="2925"/>
      <c r="C7" s="2925"/>
      <c r="D7" s="2925"/>
      <c r="E7" s="2925"/>
      <c r="F7" s="2925"/>
      <c r="G7" s="2925"/>
      <c r="H7" s="2925"/>
      <c r="I7" s="2925"/>
      <c r="J7" s="2925"/>
      <c r="K7" s="2925"/>
      <c r="L7" s="2925"/>
      <c r="M7" s="2925"/>
      <c r="N7" s="2925"/>
      <c r="O7" s="10"/>
    </row>
    <row r="8" spans="1:17" ht="15" customHeight="1" x14ac:dyDescent="0.25">
      <c r="A8" s="7"/>
      <c r="B8" s="1007"/>
      <c r="C8" s="1423"/>
      <c r="D8" s="2378" t="s">
        <v>18</v>
      </c>
      <c r="E8" s="2378" t="s">
        <v>47</v>
      </c>
      <c r="F8" s="2378" t="s">
        <v>2207</v>
      </c>
      <c r="G8" s="2378" t="s">
        <v>94</v>
      </c>
      <c r="H8" s="2378" t="s">
        <v>2208</v>
      </c>
      <c r="I8" s="2378" t="s">
        <v>980</v>
      </c>
      <c r="J8" s="2378" t="s">
        <v>2206</v>
      </c>
      <c r="K8" s="2378" t="s">
        <v>2205</v>
      </c>
      <c r="L8" s="2378" t="s">
        <v>981</v>
      </c>
      <c r="M8" s="2273" t="s">
        <v>95</v>
      </c>
      <c r="N8" s="2287"/>
      <c r="O8" s="10"/>
    </row>
    <row r="9" spans="1:17" ht="15" customHeight="1" x14ac:dyDescent="0.25">
      <c r="A9" s="7"/>
      <c r="B9" s="1008"/>
      <c r="C9" s="1424"/>
      <c r="D9" s="2380"/>
      <c r="E9" s="2380"/>
      <c r="F9" s="2380"/>
      <c r="G9" s="2380"/>
      <c r="H9" s="2380"/>
      <c r="I9" s="2380"/>
      <c r="J9" s="2380"/>
      <c r="K9" s="2380"/>
      <c r="L9" s="2380"/>
      <c r="M9" s="2279"/>
      <c r="N9" s="2288"/>
      <c r="O9" s="10"/>
    </row>
    <row r="10" spans="1:17" ht="15" customHeight="1" x14ac:dyDescent="0.25">
      <c r="A10" s="7"/>
      <c r="B10" s="1008"/>
      <c r="C10" s="2409" t="s">
        <v>16</v>
      </c>
      <c r="D10" s="2380"/>
      <c r="E10" s="2380"/>
      <c r="F10" s="2380"/>
      <c r="G10" s="2380"/>
      <c r="H10" s="2380"/>
      <c r="I10" s="2380"/>
      <c r="J10" s="2380"/>
      <c r="K10" s="2380"/>
      <c r="L10" s="2380"/>
      <c r="M10" s="2277" t="s">
        <v>96</v>
      </c>
      <c r="N10" s="2277" t="s">
        <v>884</v>
      </c>
      <c r="O10" s="10"/>
    </row>
    <row r="11" spans="1:17" ht="15" customHeight="1" x14ac:dyDescent="0.25">
      <c r="A11" s="7"/>
      <c r="B11" s="1173"/>
      <c r="C11" s="2386"/>
      <c r="D11" s="2379"/>
      <c r="E11" s="2379"/>
      <c r="F11" s="2379"/>
      <c r="G11" s="2379"/>
      <c r="H11" s="2379"/>
      <c r="I11" s="2379"/>
      <c r="J11" s="2379"/>
      <c r="K11" s="2379"/>
      <c r="L11" s="2379"/>
      <c r="M11" s="2278"/>
      <c r="N11" s="2278"/>
      <c r="O11" s="10"/>
    </row>
    <row r="12" spans="1:17" ht="20" customHeight="1" x14ac:dyDescent="0.3">
      <c r="A12" s="7"/>
      <c r="B12" s="1129" t="s">
        <v>20</v>
      </c>
      <c r="C12" s="696"/>
      <c r="D12" s="27"/>
      <c r="E12" s="27"/>
      <c r="F12" s="647"/>
      <c r="G12" s="699"/>
      <c r="H12" s="647"/>
      <c r="I12" s="2218"/>
      <c r="J12" s="633"/>
      <c r="K12" s="633"/>
      <c r="L12" s="37"/>
      <c r="M12" s="104"/>
      <c r="N12" s="633"/>
      <c r="O12" s="10"/>
    </row>
    <row r="13" spans="1:17" ht="20" customHeight="1" x14ac:dyDescent="0.3">
      <c r="A13" s="7"/>
      <c r="B13" s="1171" t="s">
        <v>21</v>
      </c>
      <c r="C13" s="696"/>
      <c r="D13" s="27"/>
      <c r="E13" s="27"/>
      <c r="F13" s="647"/>
      <c r="G13" s="699"/>
      <c r="H13" s="647"/>
      <c r="I13" s="2218"/>
      <c r="J13" s="633"/>
      <c r="K13" s="633"/>
      <c r="L13" s="37"/>
      <c r="M13" s="104"/>
      <c r="N13" s="633"/>
      <c r="O13" s="10"/>
    </row>
    <row r="14" spans="1:17" ht="20" customHeight="1" x14ac:dyDescent="0.3">
      <c r="A14" s="7"/>
      <c r="B14" s="1171" t="s">
        <v>22</v>
      </c>
      <c r="C14" s="696"/>
      <c r="D14" s="27"/>
      <c r="E14" s="27"/>
      <c r="F14" s="647"/>
      <c r="G14" s="699"/>
      <c r="H14" s="647"/>
      <c r="I14" s="2218"/>
      <c r="J14" s="633"/>
      <c r="K14" s="633"/>
      <c r="L14" s="37"/>
      <c r="M14" s="104"/>
      <c r="N14" s="633"/>
      <c r="O14" s="10"/>
    </row>
    <row r="15" spans="1:17" ht="20" customHeight="1" x14ac:dyDescent="0.3">
      <c r="A15" s="7"/>
      <c r="B15" s="1171" t="s">
        <v>23</v>
      </c>
      <c r="C15" s="696"/>
      <c r="D15" s="27"/>
      <c r="E15" s="27"/>
      <c r="F15" s="647"/>
      <c r="G15" s="699"/>
      <c r="H15" s="647"/>
      <c r="I15" s="2218"/>
      <c r="J15" s="633"/>
      <c r="K15" s="633"/>
      <c r="L15" s="37"/>
      <c r="M15" s="104"/>
      <c r="N15" s="633"/>
      <c r="O15" s="10"/>
    </row>
    <row r="16" spans="1:17" ht="20" customHeight="1" x14ac:dyDescent="0.3">
      <c r="A16" s="7"/>
      <c r="B16" s="1171" t="s">
        <v>24</v>
      </c>
      <c r="C16" s="696"/>
      <c r="D16" s="27"/>
      <c r="E16" s="27"/>
      <c r="F16" s="647"/>
      <c r="G16" s="699"/>
      <c r="H16" s="647"/>
      <c r="I16" s="2218"/>
      <c r="J16" s="633"/>
      <c r="K16" s="633"/>
      <c r="L16" s="37"/>
      <c r="M16" s="104"/>
      <c r="N16" s="633"/>
      <c r="O16" s="10"/>
    </row>
    <row r="17" spans="1:15" ht="20" customHeight="1" x14ac:dyDescent="0.3">
      <c r="A17" s="7"/>
      <c r="B17" s="1171" t="s">
        <v>25</v>
      </c>
      <c r="C17" s="696"/>
      <c r="D17" s="27"/>
      <c r="E17" s="27"/>
      <c r="F17" s="647"/>
      <c r="G17" s="699"/>
      <c r="H17" s="633"/>
      <c r="I17" s="2218"/>
      <c r="J17" s="633"/>
      <c r="K17" s="633"/>
      <c r="L17" s="37"/>
      <c r="M17" s="104"/>
      <c r="N17" s="633"/>
      <c r="O17" s="10"/>
    </row>
    <row r="18" spans="1:15" ht="20" customHeight="1" x14ac:dyDescent="0.3">
      <c r="A18" s="7"/>
      <c r="B18" s="1171" t="s">
        <v>26</v>
      </c>
      <c r="C18" s="696"/>
      <c r="D18" s="27"/>
      <c r="E18" s="27"/>
      <c r="F18" s="647"/>
      <c r="G18" s="699"/>
      <c r="H18" s="633"/>
      <c r="I18" s="2218"/>
      <c r="J18" s="633"/>
      <c r="K18" s="633"/>
      <c r="L18" s="37"/>
      <c r="M18" s="104"/>
      <c r="N18" s="633"/>
      <c r="O18" s="10"/>
    </row>
    <row r="19" spans="1:15" ht="20" customHeight="1" x14ac:dyDescent="0.3">
      <c r="A19" s="7"/>
      <c r="B19" s="1171" t="s">
        <v>27</v>
      </c>
      <c r="C19" s="696"/>
      <c r="D19" s="27"/>
      <c r="E19" s="27"/>
      <c r="F19" s="647"/>
      <c r="G19" s="699"/>
      <c r="H19" s="633"/>
      <c r="I19" s="2218"/>
      <c r="J19" s="633"/>
      <c r="K19" s="633"/>
      <c r="L19" s="37"/>
      <c r="M19" s="104"/>
      <c r="N19" s="633"/>
      <c r="O19" s="10"/>
    </row>
    <row r="20" spans="1:15" ht="20" customHeight="1" x14ac:dyDescent="0.3">
      <c r="A20" s="7"/>
      <c r="B20" s="1171" t="s">
        <v>28</v>
      </c>
      <c r="C20" s="696"/>
      <c r="D20" s="27"/>
      <c r="E20" s="27"/>
      <c r="F20" s="647"/>
      <c r="G20" s="699"/>
      <c r="H20" s="633"/>
      <c r="I20" s="2218"/>
      <c r="J20" s="633"/>
      <c r="K20" s="633"/>
      <c r="L20" s="37"/>
      <c r="M20" s="104"/>
      <c r="N20" s="633"/>
      <c r="O20" s="10"/>
    </row>
    <row r="21" spans="1:15" ht="20" customHeight="1" x14ac:dyDescent="0.3">
      <c r="A21" s="7"/>
      <c r="B21" s="1171" t="s">
        <v>29</v>
      </c>
      <c r="C21" s="696"/>
      <c r="D21" s="27"/>
      <c r="E21" s="27"/>
      <c r="F21" s="647"/>
      <c r="G21" s="699"/>
      <c r="H21" s="633"/>
      <c r="I21" s="2218"/>
      <c r="J21" s="633"/>
      <c r="K21" s="633"/>
      <c r="L21" s="37"/>
      <c r="M21" s="104"/>
      <c r="N21" s="633"/>
      <c r="O21" s="10"/>
    </row>
    <row r="22" spans="1:15" ht="20" customHeight="1" x14ac:dyDescent="0.3">
      <c r="A22" s="7"/>
      <c r="B22" s="1171" t="s">
        <v>58</v>
      </c>
      <c r="C22" s="696"/>
      <c r="D22" s="27"/>
      <c r="E22" s="27"/>
      <c r="F22" s="647"/>
      <c r="G22" s="699"/>
      <c r="H22" s="633"/>
      <c r="I22" s="2218"/>
      <c r="J22" s="633"/>
      <c r="K22" s="633"/>
      <c r="L22" s="37"/>
      <c r="M22" s="104"/>
      <c r="N22" s="633"/>
      <c r="O22" s="10"/>
    </row>
    <row r="23" spans="1:15" ht="20" customHeight="1" x14ac:dyDescent="0.3">
      <c r="A23" s="7"/>
      <c r="B23" s="1171" t="s">
        <v>59</v>
      </c>
      <c r="C23" s="696"/>
      <c r="D23" s="27"/>
      <c r="E23" s="27"/>
      <c r="F23" s="647"/>
      <c r="G23" s="699"/>
      <c r="H23" s="633"/>
      <c r="I23" s="2218"/>
      <c r="J23" s="633"/>
      <c r="K23" s="633"/>
      <c r="L23" s="37"/>
      <c r="M23" s="104"/>
      <c r="N23" s="633"/>
      <c r="O23" s="10"/>
    </row>
    <row r="24" spans="1:15" ht="20" customHeight="1" x14ac:dyDescent="0.3">
      <c r="A24" s="7"/>
      <c r="B24" s="1171" t="s">
        <v>60</v>
      </c>
      <c r="C24" s="696"/>
      <c r="D24" s="27"/>
      <c r="E24" s="27"/>
      <c r="F24" s="647"/>
      <c r="G24" s="699"/>
      <c r="H24" s="633"/>
      <c r="I24" s="2218"/>
      <c r="J24" s="633"/>
      <c r="K24" s="633"/>
      <c r="L24" s="37"/>
      <c r="M24" s="104"/>
      <c r="N24" s="633"/>
      <c r="O24" s="10"/>
    </row>
    <row r="25" spans="1:15" ht="20" customHeight="1" x14ac:dyDescent="0.3">
      <c r="A25" s="7"/>
      <c r="B25" s="1171" t="s">
        <v>61</v>
      </c>
      <c r="C25" s="696"/>
      <c r="D25" s="27"/>
      <c r="E25" s="27"/>
      <c r="F25" s="647"/>
      <c r="G25" s="699"/>
      <c r="H25" s="633"/>
      <c r="I25" s="2218"/>
      <c r="J25" s="633"/>
      <c r="K25" s="633"/>
      <c r="L25" s="37"/>
      <c r="M25" s="104"/>
      <c r="N25" s="633"/>
      <c r="O25" s="10"/>
    </row>
    <row r="26" spans="1:15" ht="20" customHeight="1" x14ac:dyDescent="0.3">
      <c r="A26" s="7"/>
      <c r="B26" s="1171" t="s">
        <v>62</v>
      </c>
      <c r="C26" s="696"/>
      <c r="D26" s="27"/>
      <c r="E26" s="27"/>
      <c r="F26" s="647"/>
      <c r="G26" s="699"/>
      <c r="H26" s="633"/>
      <c r="I26" s="2218"/>
      <c r="J26" s="633"/>
      <c r="K26" s="633"/>
      <c r="L26" s="37"/>
      <c r="M26" s="104"/>
      <c r="N26" s="633"/>
      <c r="O26" s="10"/>
    </row>
    <row r="27" spans="1:15" ht="20" customHeight="1" x14ac:dyDescent="0.3">
      <c r="A27" s="7"/>
      <c r="B27" s="1171" t="s">
        <v>63</v>
      </c>
      <c r="C27" s="696"/>
      <c r="D27" s="27"/>
      <c r="E27" s="27"/>
      <c r="F27" s="647"/>
      <c r="G27" s="699"/>
      <c r="H27" s="633"/>
      <c r="I27" s="2218"/>
      <c r="J27" s="633"/>
      <c r="K27" s="633"/>
      <c r="L27" s="37"/>
      <c r="M27" s="104"/>
      <c r="N27" s="633"/>
      <c r="O27" s="10"/>
    </row>
    <row r="28" spans="1:15" ht="20" customHeight="1" x14ac:dyDescent="0.3">
      <c r="A28" s="7"/>
      <c r="B28" s="1171" t="s">
        <v>64</v>
      </c>
      <c r="C28" s="696"/>
      <c r="D28" s="27"/>
      <c r="E28" s="27"/>
      <c r="F28" s="647"/>
      <c r="G28" s="699"/>
      <c r="H28" s="633"/>
      <c r="I28" s="2218"/>
      <c r="J28" s="633"/>
      <c r="K28" s="633"/>
      <c r="L28" s="37"/>
      <c r="M28" s="104"/>
      <c r="N28" s="633"/>
      <c r="O28" s="10"/>
    </row>
    <row r="29" spans="1:15" ht="20" customHeight="1" x14ac:dyDescent="0.3">
      <c r="A29" s="7"/>
      <c r="B29" s="1171" t="s">
        <v>65</v>
      </c>
      <c r="C29" s="696"/>
      <c r="D29" s="27"/>
      <c r="E29" s="27"/>
      <c r="F29" s="647"/>
      <c r="G29" s="699"/>
      <c r="H29" s="633"/>
      <c r="I29" s="2218"/>
      <c r="J29" s="633"/>
      <c r="K29" s="633"/>
      <c r="L29" s="37"/>
      <c r="M29" s="104"/>
      <c r="N29" s="633"/>
      <c r="O29" s="10"/>
    </row>
    <row r="30" spans="1:15" ht="20" customHeight="1" x14ac:dyDescent="0.3">
      <c r="A30" s="7"/>
      <c r="B30" s="1171" t="s">
        <v>66</v>
      </c>
      <c r="C30" s="696"/>
      <c r="D30" s="27"/>
      <c r="E30" s="27"/>
      <c r="F30" s="647"/>
      <c r="G30" s="699"/>
      <c r="H30" s="633"/>
      <c r="I30" s="2218"/>
      <c r="J30" s="633"/>
      <c r="K30" s="633"/>
      <c r="L30" s="37"/>
      <c r="M30" s="104"/>
      <c r="N30" s="633"/>
      <c r="O30" s="10"/>
    </row>
    <row r="31" spans="1:15" ht="20" customHeight="1" x14ac:dyDescent="0.3">
      <c r="A31" s="7"/>
      <c r="B31" s="1171" t="s">
        <v>67</v>
      </c>
      <c r="C31" s="696"/>
      <c r="D31" s="27"/>
      <c r="E31" s="27"/>
      <c r="F31" s="647"/>
      <c r="G31" s="699"/>
      <c r="H31" s="634"/>
      <c r="I31" s="2218"/>
      <c r="J31" s="634"/>
      <c r="K31" s="634"/>
      <c r="L31" s="37"/>
      <c r="M31" s="104"/>
      <c r="N31" s="634"/>
      <c r="O31" s="10"/>
    </row>
    <row r="32" spans="1:15" ht="15" customHeight="1" x14ac:dyDescent="0.3">
      <c r="A32" s="7"/>
      <c r="B32" s="1171"/>
      <c r="C32" s="2956" t="s">
        <v>97</v>
      </c>
      <c r="D32" s="2883"/>
      <c r="E32" s="2958"/>
      <c r="F32" s="2924">
        <f>SUM(F12:F31)</f>
        <v>0</v>
      </c>
      <c r="G32" s="2957"/>
      <c r="H32" s="2924">
        <f>SUM(H12:H31)</f>
        <v>0</v>
      </c>
      <c r="I32" s="2962"/>
      <c r="J32" s="2924">
        <f>SUM(J12:J31)</f>
        <v>0</v>
      </c>
      <c r="K32" s="2924">
        <f>SUM(K12:K31)</f>
        <v>0</v>
      </c>
      <c r="L32" s="2955"/>
      <c r="M32" s="2955"/>
      <c r="N32" s="2924">
        <f>SUM(N12:N31)</f>
        <v>0</v>
      </c>
      <c r="O32" s="10"/>
    </row>
    <row r="33" spans="1:15" ht="15" customHeight="1" x14ac:dyDescent="0.3">
      <c r="A33" s="7"/>
      <c r="B33" s="1171"/>
      <c r="C33" s="2956"/>
      <c r="D33" s="2959"/>
      <c r="E33" s="2960"/>
      <c r="F33" s="2924"/>
      <c r="G33" s="2957"/>
      <c r="H33" s="2924"/>
      <c r="I33" s="2962"/>
      <c r="J33" s="2924"/>
      <c r="K33" s="2924"/>
      <c r="L33" s="2955"/>
      <c r="M33" s="2955"/>
      <c r="N33" s="2924"/>
      <c r="O33" s="10"/>
    </row>
    <row r="34" spans="1:15" ht="15" customHeight="1" x14ac:dyDescent="0.3">
      <c r="A34" s="7"/>
      <c r="B34" s="1171"/>
      <c r="C34" s="2956" t="s">
        <v>98</v>
      </c>
      <c r="D34" s="2959"/>
      <c r="E34" s="2960"/>
      <c r="F34" s="2924" t="e">
        <f>AVERAGEIF(F12:F31, "&lt;&gt;0")</f>
        <v>#DIV/0!</v>
      </c>
      <c r="G34" s="2957"/>
      <c r="H34" s="2924" t="e">
        <f>AVERAGEIF(H12:H31, "&lt;&gt;0")</f>
        <v>#DIV/0!</v>
      </c>
      <c r="I34" s="2962"/>
      <c r="J34" s="2924" t="e">
        <f>AVERAGEIF(J12:J31, "&lt;&gt;0")</f>
        <v>#DIV/0!</v>
      </c>
      <c r="K34" s="2924" t="e">
        <f>AVERAGEIF(K12:K31, "&lt;&gt;0")</f>
        <v>#DIV/0!</v>
      </c>
      <c r="L34" s="2955"/>
      <c r="M34" s="2955"/>
      <c r="N34" s="2924" t="e">
        <f>AVERAGEIF(N12:N31, "&lt;&gt;0")</f>
        <v>#DIV/0!</v>
      </c>
      <c r="O34" s="10"/>
    </row>
    <row r="35" spans="1:15" ht="15" customHeight="1" x14ac:dyDescent="0.3">
      <c r="A35" s="7"/>
      <c r="B35" s="1174"/>
      <c r="C35" s="2956"/>
      <c r="D35" s="2884"/>
      <c r="E35" s="2961"/>
      <c r="F35" s="2924"/>
      <c r="G35" s="2957"/>
      <c r="H35" s="2924"/>
      <c r="I35" s="2962"/>
      <c r="J35" s="2924"/>
      <c r="K35" s="2924"/>
      <c r="L35" s="2955"/>
      <c r="M35" s="2955"/>
      <c r="N35" s="2924"/>
      <c r="O35" s="10"/>
    </row>
    <row r="36" spans="1:15" ht="15" customHeight="1" thickBot="1" x14ac:dyDescent="0.3">
      <c r="A36" s="19"/>
      <c r="B36" s="20"/>
      <c r="C36" s="20"/>
      <c r="D36" s="20"/>
      <c r="E36" s="20"/>
      <c r="F36" s="20"/>
      <c r="G36" s="20"/>
      <c r="H36" s="20"/>
      <c r="I36" s="20"/>
      <c r="J36" s="20"/>
      <c r="K36" s="20"/>
      <c r="L36" s="20"/>
      <c r="M36" s="20"/>
      <c r="N36" s="20"/>
      <c r="O36" s="21"/>
    </row>
    <row r="37" spans="1:15" ht="15" customHeight="1" x14ac:dyDescent="0.25"/>
    <row r="38" spans="1:15" ht="15" customHeight="1" x14ac:dyDescent="0.25"/>
    <row r="39" spans="1:15" ht="15" customHeight="1" x14ac:dyDescent="0.25"/>
    <row r="40" spans="1:15" ht="15" customHeight="1" x14ac:dyDescent="0.25"/>
    <row r="41" spans="1:15" ht="15" customHeight="1" x14ac:dyDescent="0.25"/>
    <row r="42" spans="1:15" ht="15" customHeight="1" x14ac:dyDescent="0.25"/>
    <row r="97" spans="2:5" ht="13" x14ac:dyDescent="0.25">
      <c r="D97" s="105"/>
      <c r="E97" s="105"/>
    </row>
    <row r="98" spans="2:5" ht="13" x14ac:dyDescent="0.25">
      <c r="D98" s="105"/>
      <c r="E98" s="105"/>
    </row>
    <row r="99" spans="2:5" ht="13" x14ac:dyDescent="0.25">
      <c r="D99" s="105"/>
      <c r="E99" s="105"/>
    </row>
    <row r="100" spans="2:5" ht="13" x14ac:dyDescent="0.25">
      <c r="D100" s="105"/>
      <c r="E100" s="105"/>
    </row>
    <row r="101" spans="2:5" ht="13" x14ac:dyDescent="0.25">
      <c r="D101" s="105"/>
      <c r="E101" s="105"/>
    </row>
    <row r="102" spans="2:5" ht="13" x14ac:dyDescent="0.25">
      <c r="D102" s="105"/>
      <c r="E102" s="105"/>
    </row>
    <row r="103" spans="2:5" ht="13" x14ac:dyDescent="0.25">
      <c r="D103" s="105"/>
      <c r="E103" s="105"/>
    </row>
    <row r="104" spans="2:5" ht="13" x14ac:dyDescent="0.25">
      <c r="D104" s="105"/>
      <c r="E104" s="105"/>
    </row>
    <row r="105" spans="2:5" ht="13" x14ac:dyDescent="0.25">
      <c r="D105" s="105"/>
      <c r="E105" s="105"/>
    </row>
    <row r="106" spans="2:5" ht="13" x14ac:dyDescent="0.25">
      <c r="B106" s="38"/>
      <c r="D106" s="105"/>
      <c r="E106" s="105"/>
    </row>
    <row r="107" spans="2:5" ht="13" x14ac:dyDescent="0.25">
      <c r="B107" s="38"/>
      <c r="D107" s="105"/>
      <c r="E107" s="105"/>
    </row>
    <row r="108" spans="2:5" ht="13" x14ac:dyDescent="0.25">
      <c r="D108" s="105"/>
      <c r="E108" s="105"/>
    </row>
    <row r="109" spans="2:5" ht="13" x14ac:dyDescent="0.25">
      <c r="D109" s="105"/>
      <c r="E109" s="105"/>
    </row>
    <row r="110" spans="2:5" ht="13" x14ac:dyDescent="0.25">
      <c r="D110" s="105"/>
      <c r="E110" s="105"/>
    </row>
    <row r="111" spans="2:5" ht="13" x14ac:dyDescent="0.25">
      <c r="D111" s="105"/>
      <c r="E111" s="105"/>
    </row>
    <row r="112" spans="2:5" ht="13" x14ac:dyDescent="0.25">
      <c r="D112" s="105"/>
      <c r="E112" s="105"/>
    </row>
  </sheetData>
  <sheetProtection algorithmName="SHA-512" hashValue="FBVMf0QWOjEhh1XxvtAVytnQd3yC0SFdmtylzEGZsi8wuavZZk+OGcODjY4bTPl7K9TJZ2aUxkAJNAuN56bh4g==" saltValue="P4rLCFTR8iU1TlNRHXHdwg==" spinCount="100000" sheet="1" objects="1" scenarios="1"/>
  <mergeCells count="31">
    <mergeCell ref="B2:G3"/>
    <mergeCell ref="J34:J35"/>
    <mergeCell ref="K34:K35"/>
    <mergeCell ref="N34:N35"/>
    <mergeCell ref="M8:N9"/>
    <mergeCell ref="I8:I11"/>
    <mergeCell ref="J8:J11"/>
    <mergeCell ref="K8:K11"/>
    <mergeCell ref="M10:M11"/>
    <mergeCell ref="N10:N11"/>
    <mergeCell ref="I32:I35"/>
    <mergeCell ref="J32:J33"/>
    <mergeCell ref="L8:L11"/>
    <mergeCell ref="K32:K33"/>
    <mergeCell ref="D8:D11"/>
    <mergeCell ref="E8:E11"/>
    <mergeCell ref="B6:N7"/>
    <mergeCell ref="L32:M35"/>
    <mergeCell ref="N32:N33"/>
    <mergeCell ref="C32:C33"/>
    <mergeCell ref="F32:F33"/>
    <mergeCell ref="G32:G35"/>
    <mergeCell ref="H32:H33"/>
    <mergeCell ref="C34:C35"/>
    <mergeCell ref="F34:F35"/>
    <mergeCell ref="H34:H35"/>
    <mergeCell ref="D32:E35"/>
    <mergeCell ref="C10:C11"/>
    <mergeCell ref="F8:F11"/>
    <mergeCell ref="G8:G11"/>
    <mergeCell ref="H8:H11"/>
  </mergeCells>
  <dataValidations count="3">
    <dataValidation allowBlank="1" showInputMessage="1" showErrorMessage="1" errorTitle="Invalid Data" error="This field accepts only a Y or an N. Please try again." sqref="D32:D33" xr:uid="{00000000-0002-0000-1E00-000000000000}"/>
    <dataValidation type="list" allowBlank="1" showInputMessage="1" showErrorMessage="1" sqref="D12:E31" xr:uid="{00000000-0002-0000-1E00-000001000000}">
      <formula1>"Y, N"</formula1>
    </dataValidation>
    <dataValidation type="list" allowBlank="1" showInputMessage="1" showErrorMessage="1" sqref="G12:G31" xr:uid="{00000000-0002-0000-1E00-000002000000}">
      <formula1>"B$, USD, EUR, GBP, JPY, CHF, CAD, HKD, MXN, INR, BRL, PAB, Other"</formula1>
    </dataValidation>
  </dataValidations>
  <pageMargins left="0.7" right="0.7" top="1" bottom="1" header="0.3" footer="0.3"/>
  <pageSetup paperSize="5" scale="65" fitToHeight="0" orientation="landscape" r:id="rId1"/>
  <headerFooter>
    <oddFooter>&amp;C&amp;1#&amp;"Calibri"&amp;10&amp;K000000I n t e r n a l</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E00-000003000000}">
          <x14:formula1>
            <xm:f>Sector!$B$2:$B$45</xm:f>
          </x14:formula1>
          <xm:sqref>L12:L31</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1">
    <pageSetUpPr fitToPage="1"/>
  </sheetPr>
  <dimension ref="A1:L100"/>
  <sheetViews>
    <sheetView showGridLines="0" workbookViewId="0">
      <selection activeCell="G55" sqref="G55"/>
    </sheetView>
  </sheetViews>
  <sheetFormatPr defaultRowHeight="14.5" x14ac:dyDescent="0.35"/>
  <cols>
    <col min="1" max="1" width="2.81640625" customWidth="1" collapsed="1"/>
    <col min="2" max="2" width="4.81640625" customWidth="1" collapsed="1"/>
    <col min="3" max="5" width="20.81640625" customWidth="1" collapsed="1"/>
    <col min="6" max="7" width="15.81640625" customWidth="1" collapsed="1"/>
    <col min="8" max="11" width="15.81640625" customWidth="1"/>
    <col min="12" max="12" width="4.1796875" customWidth="1" collapsed="1"/>
  </cols>
  <sheetData>
    <row r="1" spans="1:12" ht="15" customHeight="1" x14ac:dyDescent="0.35">
      <c r="A1" s="798"/>
      <c r="B1" s="808"/>
      <c r="C1" s="808"/>
      <c r="D1" s="808"/>
      <c r="E1" s="808"/>
      <c r="F1" s="808"/>
      <c r="G1" s="808"/>
      <c r="H1" s="808"/>
      <c r="I1" s="808"/>
      <c r="J1" s="808"/>
      <c r="K1" s="808"/>
      <c r="L1" s="803"/>
    </row>
    <row r="2" spans="1:12" ht="15" customHeight="1" x14ac:dyDescent="0.35">
      <c r="A2" s="799"/>
      <c r="B2" s="2963" t="s">
        <v>2588</v>
      </c>
      <c r="C2" s="2963"/>
      <c r="D2" s="2963"/>
      <c r="E2" s="2963"/>
      <c r="F2" s="2963"/>
      <c r="G2" s="2963"/>
      <c r="H2" s="2963"/>
      <c r="I2" s="2963"/>
      <c r="J2" s="2963"/>
      <c r="K2" s="1921"/>
      <c r="L2" s="804"/>
    </row>
    <row r="3" spans="1:12" ht="15" customHeight="1" x14ac:dyDescent="0.35">
      <c r="A3" s="799"/>
      <c r="B3" s="2963"/>
      <c r="C3" s="2963"/>
      <c r="D3" s="2963"/>
      <c r="E3" s="2963"/>
      <c r="F3" s="2963"/>
      <c r="G3" s="2963"/>
      <c r="H3" s="2963"/>
      <c r="I3" s="2963"/>
      <c r="J3" s="2963"/>
      <c r="K3" s="1921"/>
      <c r="L3" s="804"/>
    </row>
    <row r="4" spans="1:12" ht="15" customHeight="1" x14ac:dyDescent="0.35">
      <c r="A4" s="799"/>
      <c r="B4" s="2963"/>
      <c r="C4" s="2963"/>
      <c r="D4" s="2963"/>
      <c r="E4" s="2963"/>
      <c r="F4" s="2963"/>
      <c r="G4" s="2963"/>
      <c r="H4" s="2963"/>
      <c r="I4" s="2963"/>
      <c r="J4" s="2963"/>
      <c r="K4" s="1921"/>
      <c r="L4" s="805"/>
    </row>
    <row r="5" spans="1:12" ht="15" hidden="1" customHeight="1" x14ac:dyDescent="0.35">
      <c r="A5" s="799"/>
      <c r="B5" s="809"/>
      <c r="C5" s="810"/>
      <c r="D5" s="810"/>
      <c r="E5" s="810"/>
      <c r="F5" s="811"/>
      <c r="G5" s="811"/>
      <c r="H5" s="811"/>
      <c r="I5" s="811"/>
      <c r="J5" s="811"/>
      <c r="K5" s="811"/>
      <c r="L5" s="804"/>
    </row>
    <row r="6" spans="1:12" ht="15" customHeight="1" x14ac:dyDescent="0.35">
      <c r="A6" s="800"/>
      <c r="B6" s="406"/>
      <c r="C6" s="406"/>
      <c r="D6" s="406"/>
      <c r="E6" s="406"/>
      <c r="F6" s="2997" t="s">
        <v>2549</v>
      </c>
      <c r="G6" s="2998"/>
      <c r="H6" s="2999"/>
      <c r="I6" s="3000" t="s">
        <v>2550</v>
      </c>
      <c r="J6" s="3001"/>
      <c r="K6" s="3002"/>
      <c r="L6" s="1425"/>
    </row>
    <row r="7" spans="1:12" ht="15" customHeight="1" x14ac:dyDescent="0.35">
      <c r="A7" s="800"/>
      <c r="B7" s="1175"/>
      <c r="C7" s="2970" t="s">
        <v>1016</v>
      </c>
      <c r="D7" s="1176"/>
      <c r="E7" s="1177"/>
      <c r="F7" s="2975" t="s">
        <v>1193</v>
      </c>
      <c r="G7" s="2975" t="s">
        <v>1194</v>
      </c>
      <c r="H7" s="2522" t="s">
        <v>2590</v>
      </c>
      <c r="I7" s="2975" t="s">
        <v>1193</v>
      </c>
      <c r="J7" s="2975" t="s">
        <v>1194</v>
      </c>
      <c r="K7" s="2522" t="s">
        <v>2590</v>
      </c>
      <c r="L7" s="806"/>
    </row>
    <row r="8" spans="1:12" ht="15" customHeight="1" x14ac:dyDescent="0.35">
      <c r="A8" s="800"/>
      <c r="B8" s="1178"/>
      <c r="C8" s="2971"/>
      <c r="D8" s="1179"/>
      <c r="E8" s="1180"/>
      <c r="F8" s="2976"/>
      <c r="G8" s="2976"/>
      <c r="H8" s="2524"/>
      <c r="I8" s="2976"/>
      <c r="J8" s="2976"/>
      <c r="K8" s="2524"/>
      <c r="L8" s="806"/>
    </row>
    <row r="9" spans="1:12" ht="15" customHeight="1" x14ac:dyDescent="0.35">
      <c r="A9" s="800"/>
      <c r="B9" s="1181" t="s">
        <v>20</v>
      </c>
      <c r="C9" s="1184" t="s">
        <v>939</v>
      </c>
      <c r="D9" s="1184"/>
      <c r="E9" s="1185"/>
      <c r="F9" s="1186"/>
      <c r="G9" s="1186"/>
      <c r="H9" s="1186"/>
      <c r="I9" s="1186"/>
      <c r="J9" s="1186"/>
      <c r="K9" s="1186"/>
      <c r="L9" s="806"/>
    </row>
    <row r="10" spans="1:12" ht="15" customHeight="1" x14ac:dyDescent="0.35">
      <c r="A10" s="800"/>
      <c r="B10" s="1181"/>
      <c r="C10" s="519" t="s">
        <v>1195</v>
      </c>
      <c r="D10" s="1196"/>
      <c r="E10" s="1197"/>
      <c r="F10" s="814"/>
      <c r="G10" s="814"/>
      <c r="H10" s="814"/>
      <c r="I10" s="814"/>
      <c r="J10" s="814"/>
      <c r="K10" s="814"/>
      <c r="L10" s="806"/>
    </row>
    <row r="11" spans="1:12" ht="15" customHeight="1" x14ac:dyDescent="0.35">
      <c r="A11" s="800"/>
      <c r="B11" s="1181"/>
      <c r="C11" s="519" t="s">
        <v>1196</v>
      </c>
      <c r="D11" s="1196"/>
      <c r="E11" s="1197"/>
      <c r="F11" s="814"/>
      <c r="G11" s="814"/>
      <c r="H11" s="814"/>
      <c r="I11" s="814"/>
      <c r="J11" s="814"/>
      <c r="K11" s="814"/>
      <c r="L11" s="806"/>
    </row>
    <row r="12" spans="1:12" ht="15" customHeight="1" x14ac:dyDescent="0.35">
      <c r="A12" s="800"/>
      <c r="B12" s="1181"/>
      <c r="C12" s="519" t="s">
        <v>1197</v>
      </c>
      <c r="D12" s="1196"/>
      <c r="E12" s="1197"/>
      <c r="F12" s="814"/>
      <c r="G12" s="814"/>
      <c r="H12" s="814"/>
      <c r="I12" s="814"/>
      <c r="J12" s="814"/>
      <c r="K12" s="814"/>
      <c r="L12" s="807"/>
    </row>
    <row r="13" spans="1:12" ht="15" customHeight="1" x14ac:dyDescent="0.35">
      <c r="A13" s="800"/>
      <c r="B13" s="1181"/>
      <c r="C13" s="519" t="s">
        <v>1198</v>
      </c>
      <c r="D13" s="1196"/>
      <c r="E13" s="1197"/>
      <c r="F13" s="814"/>
      <c r="G13" s="814"/>
      <c r="H13" s="814"/>
      <c r="I13" s="814"/>
      <c r="J13" s="814"/>
      <c r="K13" s="814"/>
      <c r="L13" s="807"/>
    </row>
    <row r="14" spans="1:12" ht="15" customHeight="1" x14ac:dyDescent="0.35">
      <c r="A14" s="800"/>
      <c r="B14" s="1181"/>
      <c r="C14" s="519" t="s">
        <v>1199</v>
      </c>
      <c r="D14" s="1196"/>
      <c r="E14" s="1197"/>
      <c r="F14" s="814"/>
      <c r="G14" s="814"/>
      <c r="H14" s="814"/>
      <c r="I14" s="814"/>
      <c r="J14" s="814"/>
      <c r="K14" s="814"/>
      <c r="L14" s="807"/>
    </row>
    <row r="15" spans="1:12" ht="15" customHeight="1" x14ac:dyDescent="0.35">
      <c r="A15" s="800"/>
      <c r="B15" s="1181"/>
      <c r="C15" s="519" t="s">
        <v>1200</v>
      </c>
      <c r="D15" s="1196"/>
      <c r="E15" s="1197"/>
      <c r="F15" s="814"/>
      <c r="G15" s="814"/>
      <c r="H15" s="814"/>
      <c r="I15" s="814"/>
      <c r="J15" s="814"/>
      <c r="K15" s="814"/>
      <c r="L15" s="807"/>
    </row>
    <row r="16" spans="1:12" ht="15" customHeight="1" x14ac:dyDescent="0.35">
      <c r="A16" s="800"/>
      <c r="B16" s="1181"/>
      <c r="C16" s="519" t="s">
        <v>1201</v>
      </c>
      <c r="D16" s="1196"/>
      <c r="E16" s="1197"/>
      <c r="F16" s="814"/>
      <c r="G16" s="814"/>
      <c r="H16" s="814"/>
      <c r="I16" s="814"/>
      <c r="J16" s="814"/>
      <c r="K16" s="814"/>
      <c r="L16" s="807"/>
    </row>
    <row r="17" spans="1:12" ht="15" customHeight="1" x14ac:dyDescent="0.35">
      <c r="A17" s="800"/>
      <c r="B17" s="1181"/>
      <c r="C17" s="519" t="s">
        <v>1202</v>
      </c>
      <c r="D17" s="1196"/>
      <c r="E17" s="1197"/>
      <c r="F17" s="814"/>
      <c r="G17" s="814"/>
      <c r="H17" s="814"/>
      <c r="I17" s="814"/>
      <c r="J17" s="814"/>
      <c r="K17" s="814"/>
      <c r="L17" s="807"/>
    </row>
    <row r="18" spans="1:12" ht="15" customHeight="1" x14ac:dyDescent="0.35">
      <c r="A18" s="800"/>
      <c r="B18" s="1181"/>
      <c r="C18" s="519" t="s">
        <v>1203</v>
      </c>
      <c r="D18" s="1196"/>
      <c r="E18" s="1197"/>
      <c r="F18" s="814"/>
      <c r="G18" s="814"/>
      <c r="H18" s="814"/>
      <c r="I18" s="814"/>
      <c r="J18" s="814"/>
      <c r="K18" s="814"/>
      <c r="L18" s="807"/>
    </row>
    <row r="19" spans="1:12" ht="15" customHeight="1" x14ac:dyDescent="0.35">
      <c r="A19" s="800"/>
      <c r="B19" s="1181"/>
      <c r="C19" s="519" t="s">
        <v>1204</v>
      </c>
      <c r="D19" s="1196"/>
      <c r="E19" s="1197"/>
      <c r="F19" s="814"/>
      <c r="G19" s="814"/>
      <c r="H19" s="814"/>
      <c r="I19" s="814"/>
      <c r="J19" s="814"/>
      <c r="K19" s="814"/>
      <c r="L19" s="807"/>
    </row>
    <row r="20" spans="1:12" ht="15" customHeight="1" x14ac:dyDescent="0.35">
      <c r="A20" s="800"/>
      <c r="B20" s="1181"/>
      <c r="C20" s="519" t="s">
        <v>1205</v>
      </c>
      <c r="D20" s="1196"/>
      <c r="E20" s="1197"/>
      <c r="F20" s="814"/>
      <c r="G20" s="814"/>
      <c r="H20" s="814"/>
      <c r="I20" s="814"/>
      <c r="J20" s="814"/>
      <c r="K20" s="814"/>
      <c r="L20" s="807"/>
    </row>
    <row r="21" spans="1:12" ht="15" customHeight="1" x14ac:dyDescent="0.35">
      <c r="A21" s="800"/>
      <c r="B21" s="1181"/>
      <c r="C21" s="2964" t="s">
        <v>1206</v>
      </c>
      <c r="D21" s="2965"/>
      <c r="E21" s="2966"/>
      <c r="F21" s="2974">
        <f t="shared" ref="F21:K21" si="0">SUM(F10:F20)</f>
        <v>0</v>
      </c>
      <c r="G21" s="2974">
        <f t="shared" si="0"/>
        <v>0</v>
      </c>
      <c r="H21" s="2974">
        <f t="shared" si="0"/>
        <v>0</v>
      </c>
      <c r="I21" s="2974">
        <f t="shared" si="0"/>
        <v>0</v>
      </c>
      <c r="J21" s="2974">
        <f t="shared" si="0"/>
        <v>0</v>
      </c>
      <c r="K21" s="2974">
        <f t="shared" si="0"/>
        <v>0</v>
      </c>
      <c r="L21" s="807"/>
    </row>
    <row r="22" spans="1:12" ht="15" customHeight="1" x14ac:dyDescent="0.35">
      <c r="A22" s="800"/>
      <c r="B22" s="1181"/>
      <c r="C22" s="2967"/>
      <c r="D22" s="2968"/>
      <c r="E22" s="2969"/>
      <c r="F22" s="2974"/>
      <c r="G22" s="2974"/>
      <c r="H22" s="2974"/>
      <c r="I22" s="2974"/>
      <c r="J22" s="2974"/>
      <c r="K22" s="2974"/>
      <c r="L22" s="807"/>
    </row>
    <row r="23" spans="1:12" ht="15" customHeight="1" x14ac:dyDescent="0.35">
      <c r="A23" s="800"/>
      <c r="B23" s="1181"/>
      <c r="C23" s="217"/>
      <c r="D23" s="218"/>
      <c r="E23" s="219"/>
      <c r="F23" s="310"/>
      <c r="G23" s="310"/>
      <c r="H23" s="1899"/>
      <c r="I23" s="1899"/>
      <c r="J23" s="1899"/>
      <c r="K23" s="1899"/>
      <c r="L23" s="807"/>
    </row>
    <row r="24" spans="1:12" ht="15" customHeight="1" x14ac:dyDescent="0.35">
      <c r="A24" s="800"/>
      <c r="B24" s="1181" t="s">
        <v>21</v>
      </c>
      <c r="C24" s="1187" t="s">
        <v>923</v>
      </c>
      <c r="D24" s="1187"/>
      <c r="E24" s="1188"/>
      <c r="F24" s="1189"/>
      <c r="G24" s="1189"/>
      <c r="H24" s="1193"/>
      <c r="I24" s="1193"/>
      <c r="J24" s="1193"/>
      <c r="K24" s="1193"/>
      <c r="L24" s="807"/>
    </row>
    <row r="25" spans="1:12" ht="15" customHeight="1" x14ac:dyDescent="0.35">
      <c r="A25" s="800"/>
      <c r="B25" s="1181"/>
      <c r="C25" s="520" t="s">
        <v>1207</v>
      </c>
      <c r="D25" s="544"/>
      <c r="E25" s="1197"/>
      <c r="F25" s="814"/>
      <c r="G25" s="814"/>
      <c r="H25" s="814"/>
      <c r="I25" s="814"/>
      <c r="J25" s="814"/>
      <c r="K25" s="814"/>
      <c r="L25" s="807"/>
    </row>
    <row r="26" spans="1:12" ht="15" customHeight="1" x14ac:dyDescent="0.35">
      <c r="A26" s="800"/>
      <c r="B26" s="1181"/>
      <c r="C26" s="520" t="s">
        <v>1208</v>
      </c>
      <c r="D26" s="544"/>
      <c r="E26" s="1197"/>
      <c r="F26" s="814"/>
      <c r="G26" s="814"/>
      <c r="H26" s="814"/>
      <c r="I26" s="814"/>
      <c r="J26" s="814"/>
      <c r="K26" s="814"/>
      <c r="L26" s="807"/>
    </row>
    <row r="27" spans="1:12" ht="15" customHeight="1" x14ac:dyDescent="0.35">
      <c r="A27" s="800"/>
      <c r="B27" s="1181"/>
      <c r="C27" s="520" t="s">
        <v>1209</v>
      </c>
      <c r="D27" s="544"/>
      <c r="E27" s="1197"/>
      <c r="F27" s="814"/>
      <c r="G27" s="814"/>
      <c r="H27" s="814"/>
      <c r="I27" s="814"/>
      <c r="J27" s="814"/>
      <c r="K27" s="814"/>
      <c r="L27" s="807"/>
    </row>
    <row r="28" spans="1:12" ht="15" customHeight="1" x14ac:dyDescent="0.35">
      <c r="A28" s="800"/>
      <c r="B28" s="1181"/>
      <c r="C28" s="520" t="s">
        <v>1210</v>
      </c>
      <c r="D28" s="544"/>
      <c r="E28" s="1197"/>
      <c r="F28" s="814"/>
      <c r="G28" s="814"/>
      <c r="H28" s="814"/>
      <c r="I28" s="814"/>
      <c r="J28" s="814"/>
      <c r="K28" s="814"/>
      <c r="L28" s="807"/>
    </row>
    <row r="29" spans="1:12" ht="15" customHeight="1" x14ac:dyDescent="0.35">
      <c r="A29" s="800"/>
      <c r="B29" s="1181"/>
      <c r="C29" s="520" t="s">
        <v>1211</v>
      </c>
      <c r="D29" s="544"/>
      <c r="E29" s="1197"/>
      <c r="F29" s="814"/>
      <c r="G29" s="814"/>
      <c r="H29" s="814"/>
      <c r="I29" s="814"/>
      <c r="J29" s="814"/>
      <c r="K29" s="814"/>
      <c r="L29" s="807"/>
    </row>
    <row r="30" spans="1:12" ht="15" customHeight="1" x14ac:dyDescent="0.35">
      <c r="A30" s="800"/>
      <c r="B30" s="1181"/>
      <c r="C30" s="520" t="s">
        <v>1212</v>
      </c>
      <c r="D30" s="544"/>
      <c r="E30" s="1197"/>
      <c r="F30" s="814"/>
      <c r="G30" s="814"/>
      <c r="H30" s="814"/>
      <c r="I30" s="814"/>
      <c r="J30" s="814"/>
      <c r="K30" s="814"/>
      <c r="L30" s="807"/>
    </row>
    <row r="31" spans="1:12" ht="15" customHeight="1" x14ac:dyDescent="0.35">
      <c r="A31" s="800"/>
      <c r="B31" s="1181"/>
      <c r="C31" s="520" t="s">
        <v>1213</v>
      </c>
      <c r="D31" s="544"/>
      <c r="E31" s="1197"/>
      <c r="F31" s="814"/>
      <c r="G31" s="814"/>
      <c r="H31" s="814"/>
      <c r="I31" s="814"/>
      <c r="J31" s="814"/>
      <c r="K31" s="814"/>
      <c r="L31" s="807"/>
    </row>
    <row r="32" spans="1:12" ht="15" customHeight="1" x14ac:dyDescent="0.35">
      <c r="A32" s="800"/>
      <c r="B32" s="1181"/>
      <c r="C32" s="520" t="s">
        <v>1214</v>
      </c>
      <c r="D32" s="544"/>
      <c r="E32" s="1197"/>
      <c r="F32" s="814"/>
      <c r="G32" s="814"/>
      <c r="H32" s="814"/>
      <c r="I32" s="814"/>
      <c r="J32" s="814"/>
      <c r="K32" s="814"/>
      <c r="L32" s="807"/>
    </row>
    <row r="33" spans="1:12" ht="15" customHeight="1" x14ac:dyDescent="0.35">
      <c r="A33" s="800"/>
      <c r="B33" s="1181"/>
      <c r="C33" s="520" t="s">
        <v>1215</v>
      </c>
      <c r="D33" s="544"/>
      <c r="E33" s="1197"/>
      <c r="F33" s="814"/>
      <c r="G33" s="814"/>
      <c r="H33" s="814"/>
      <c r="I33" s="814"/>
      <c r="J33" s="814"/>
      <c r="K33" s="814"/>
      <c r="L33" s="807"/>
    </row>
    <row r="34" spans="1:12" ht="15" customHeight="1" x14ac:dyDescent="0.35">
      <c r="A34" s="800"/>
      <c r="B34" s="1181"/>
      <c r="C34" s="520" t="s">
        <v>1216</v>
      </c>
      <c r="D34" s="544"/>
      <c r="E34" s="1197"/>
      <c r="F34" s="814"/>
      <c r="G34" s="814"/>
      <c r="H34" s="814"/>
      <c r="I34" s="814"/>
      <c r="J34" s="814"/>
      <c r="K34" s="814"/>
      <c r="L34" s="807"/>
    </row>
    <row r="35" spans="1:12" ht="15" customHeight="1" x14ac:dyDescent="0.35">
      <c r="A35" s="800"/>
      <c r="B35" s="1181"/>
      <c r="C35" s="520" t="s">
        <v>1217</v>
      </c>
      <c r="D35" s="544"/>
      <c r="E35" s="1197"/>
      <c r="F35" s="814"/>
      <c r="G35" s="814"/>
      <c r="H35" s="814"/>
      <c r="I35" s="814"/>
      <c r="J35" s="814"/>
      <c r="K35" s="814"/>
      <c r="L35" s="807"/>
    </row>
    <row r="36" spans="1:12" ht="15" customHeight="1" x14ac:dyDescent="0.35">
      <c r="A36" s="800"/>
      <c r="B36" s="1181"/>
      <c r="C36" s="2977" t="s">
        <v>1218</v>
      </c>
      <c r="D36" s="2978"/>
      <c r="E36" s="2979"/>
      <c r="F36" s="2972">
        <f>SUM(F25:F35)</f>
        <v>0</v>
      </c>
      <c r="G36" s="2972">
        <f>SUM(G25:G35)</f>
        <v>0</v>
      </c>
      <c r="H36" s="2972">
        <f t="shared" ref="H36:K36" si="1">SUM(H25:H35)</f>
        <v>0</v>
      </c>
      <c r="I36" s="2972">
        <f t="shared" si="1"/>
        <v>0</v>
      </c>
      <c r="J36" s="2972">
        <f t="shared" si="1"/>
        <v>0</v>
      </c>
      <c r="K36" s="2972">
        <f t="shared" si="1"/>
        <v>0</v>
      </c>
      <c r="L36" s="807"/>
    </row>
    <row r="37" spans="1:12" ht="15" customHeight="1" x14ac:dyDescent="0.35">
      <c r="A37" s="800"/>
      <c r="B37" s="1181"/>
      <c r="C37" s="2980"/>
      <c r="D37" s="2981"/>
      <c r="E37" s="2982"/>
      <c r="F37" s="2973"/>
      <c r="G37" s="2973"/>
      <c r="H37" s="2973"/>
      <c r="I37" s="2973"/>
      <c r="J37" s="2973"/>
      <c r="K37" s="2973"/>
      <c r="L37" s="807"/>
    </row>
    <row r="38" spans="1:12" ht="15" customHeight="1" x14ac:dyDescent="0.35">
      <c r="A38" s="800"/>
      <c r="B38" s="1181"/>
      <c r="C38" s="217"/>
      <c r="D38" s="218"/>
      <c r="E38" s="219"/>
      <c r="F38" s="310"/>
      <c r="G38" s="310"/>
      <c r="H38" s="1899"/>
      <c r="I38" s="1899"/>
      <c r="J38" s="1899"/>
      <c r="K38" s="1899"/>
      <c r="L38" s="807"/>
    </row>
    <row r="39" spans="1:12" ht="15" customHeight="1" x14ac:dyDescent="0.35">
      <c r="A39" s="800"/>
      <c r="B39" s="1181" t="s">
        <v>22</v>
      </c>
      <c r="C39" s="1190" t="s">
        <v>940</v>
      </c>
      <c r="D39" s="1190"/>
      <c r="E39" s="1191"/>
      <c r="F39" s="1192"/>
      <c r="G39" s="1193"/>
      <c r="H39" s="1193"/>
      <c r="I39" s="1193"/>
      <c r="J39" s="1193"/>
      <c r="K39" s="1193"/>
      <c r="L39" s="807"/>
    </row>
    <row r="40" spans="1:12" ht="15" customHeight="1" x14ac:dyDescent="0.35">
      <c r="A40" s="800"/>
      <c r="B40" s="1181"/>
      <c r="C40" s="520" t="s">
        <v>1219</v>
      </c>
      <c r="D40" s="544"/>
      <c r="E40" s="1197"/>
      <c r="F40" s="814"/>
      <c r="G40" s="814"/>
      <c r="H40" s="814"/>
      <c r="I40" s="814"/>
      <c r="J40" s="814"/>
      <c r="K40" s="814"/>
      <c r="L40" s="807"/>
    </row>
    <row r="41" spans="1:12" ht="15" customHeight="1" x14ac:dyDescent="0.35">
      <c r="A41" s="800"/>
      <c r="B41" s="1181"/>
      <c r="C41" s="520" t="s">
        <v>1220</v>
      </c>
      <c r="D41" s="544"/>
      <c r="E41" s="1197"/>
      <c r="F41" s="814"/>
      <c r="G41" s="814"/>
      <c r="H41" s="814"/>
      <c r="I41" s="814"/>
      <c r="J41" s="814"/>
      <c r="K41" s="814"/>
      <c r="L41" s="807"/>
    </row>
    <row r="42" spans="1:12" ht="15" customHeight="1" x14ac:dyDescent="0.35">
      <c r="A42" s="800"/>
      <c r="B42" s="1181"/>
      <c r="C42" s="520" t="s">
        <v>1221</v>
      </c>
      <c r="D42" s="544"/>
      <c r="E42" s="1197"/>
      <c r="F42" s="814"/>
      <c r="G42" s="814"/>
      <c r="H42" s="814"/>
      <c r="I42" s="814"/>
      <c r="J42" s="814"/>
      <c r="K42" s="814"/>
      <c r="L42" s="807"/>
    </row>
    <row r="43" spans="1:12" ht="15" customHeight="1" x14ac:dyDescent="0.35">
      <c r="A43" s="800"/>
      <c r="B43" s="1181"/>
      <c r="C43" s="520" t="s">
        <v>1222</v>
      </c>
      <c r="D43" s="544"/>
      <c r="E43" s="1197"/>
      <c r="F43" s="814"/>
      <c r="G43" s="814"/>
      <c r="H43" s="814"/>
      <c r="I43" s="814"/>
      <c r="J43" s="814"/>
      <c r="K43" s="814"/>
      <c r="L43" s="807"/>
    </row>
    <row r="44" spans="1:12" ht="15" customHeight="1" x14ac:dyDescent="0.35">
      <c r="A44" s="800"/>
      <c r="B44" s="1181"/>
      <c r="C44" s="520" t="s">
        <v>1223</v>
      </c>
      <c r="D44" s="544"/>
      <c r="E44" s="1197"/>
      <c r="F44" s="814"/>
      <c r="G44" s="814"/>
      <c r="H44" s="814"/>
      <c r="I44" s="814"/>
      <c r="J44" s="814"/>
      <c r="K44" s="814"/>
      <c r="L44" s="807"/>
    </row>
    <row r="45" spans="1:12" ht="15" customHeight="1" x14ac:dyDescent="0.35">
      <c r="A45" s="800"/>
      <c r="B45" s="1181"/>
      <c r="C45" s="520" t="s">
        <v>1224</v>
      </c>
      <c r="D45" s="544"/>
      <c r="E45" s="1197"/>
      <c r="F45" s="814"/>
      <c r="G45" s="814"/>
      <c r="H45" s="814"/>
      <c r="I45" s="814"/>
      <c r="J45" s="814"/>
      <c r="K45" s="814"/>
      <c r="L45" s="807"/>
    </row>
    <row r="46" spans="1:12" ht="15" customHeight="1" x14ac:dyDescent="0.35">
      <c r="A46" s="800"/>
      <c r="B46" s="1181"/>
      <c r="C46" s="520" t="s">
        <v>1225</v>
      </c>
      <c r="D46" s="544"/>
      <c r="E46" s="1197"/>
      <c r="F46" s="814"/>
      <c r="G46" s="814"/>
      <c r="H46" s="814"/>
      <c r="I46" s="814"/>
      <c r="J46" s="814"/>
      <c r="K46" s="814"/>
      <c r="L46" s="807"/>
    </row>
    <row r="47" spans="1:12" ht="15" customHeight="1" x14ac:dyDescent="0.35">
      <c r="A47" s="800"/>
      <c r="B47" s="1181"/>
      <c r="C47" s="520" t="s">
        <v>1226</v>
      </c>
      <c r="D47" s="544"/>
      <c r="E47" s="1197"/>
      <c r="F47" s="814"/>
      <c r="G47" s="814"/>
      <c r="H47" s="814"/>
      <c r="I47" s="814"/>
      <c r="J47" s="814"/>
      <c r="K47" s="814"/>
      <c r="L47" s="807"/>
    </row>
    <row r="48" spans="1:12" ht="15" customHeight="1" x14ac:dyDescent="0.35">
      <c r="A48" s="800"/>
      <c r="B48" s="1181"/>
      <c r="C48" s="520" t="s">
        <v>1227</v>
      </c>
      <c r="D48" s="544"/>
      <c r="E48" s="1197"/>
      <c r="F48" s="814"/>
      <c r="G48" s="814"/>
      <c r="H48" s="814"/>
      <c r="I48" s="814"/>
      <c r="J48" s="814"/>
      <c r="K48" s="814"/>
      <c r="L48" s="807"/>
    </row>
    <row r="49" spans="1:12" ht="15" customHeight="1" x14ac:dyDescent="0.35">
      <c r="A49" s="800"/>
      <c r="B49" s="1181"/>
      <c r="C49" s="520" t="s">
        <v>1228</v>
      </c>
      <c r="D49" s="544"/>
      <c r="E49" s="1197"/>
      <c r="F49" s="814"/>
      <c r="G49" s="814"/>
      <c r="H49" s="814"/>
      <c r="I49" s="814"/>
      <c r="J49" s="814"/>
      <c r="K49" s="814"/>
      <c r="L49" s="807"/>
    </row>
    <row r="50" spans="1:12" ht="15" customHeight="1" x14ac:dyDescent="0.35">
      <c r="A50" s="800"/>
      <c r="B50" s="1181"/>
      <c r="C50" s="520" t="s">
        <v>1229</v>
      </c>
      <c r="D50" s="544"/>
      <c r="E50" s="1197"/>
      <c r="F50" s="814"/>
      <c r="G50" s="814"/>
      <c r="H50" s="814"/>
      <c r="I50" s="814"/>
      <c r="J50" s="814"/>
      <c r="K50" s="814"/>
      <c r="L50" s="807"/>
    </row>
    <row r="51" spans="1:12" ht="15" customHeight="1" x14ac:dyDescent="0.35">
      <c r="A51" s="800"/>
      <c r="B51" s="1181"/>
      <c r="C51" s="2964" t="s">
        <v>1230</v>
      </c>
      <c r="D51" s="2965"/>
      <c r="E51" s="2966"/>
      <c r="F51" s="2986">
        <f>SUM(F40:F50)</f>
        <v>0</v>
      </c>
      <c r="G51" s="2972">
        <f>SUM(G40:G50)</f>
        <v>0</v>
      </c>
      <c r="H51" s="2972">
        <f t="shared" ref="H51:K51" si="2">SUM(H40:H50)</f>
        <v>0</v>
      </c>
      <c r="I51" s="2972">
        <f t="shared" si="2"/>
        <v>0</v>
      </c>
      <c r="J51" s="2972">
        <f t="shared" si="2"/>
        <v>0</v>
      </c>
      <c r="K51" s="2972">
        <f t="shared" si="2"/>
        <v>0</v>
      </c>
      <c r="L51" s="807"/>
    </row>
    <row r="52" spans="1:12" ht="15" customHeight="1" x14ac:dyDescent="0.35">
      <c r="A52" s="800"/>
      <c r="B52" s="1181"/>
      <c r="C52" s="2967"/>
      <c r="D52" s="2968"/>
      <c r="E52" s="2969"/>
      <c r="F52" s="2987"/>
      <c r="G52" s="2973"/>
      <c r="H52" s="2973"/>
      <c r="I52" s="2973"/>
      <c r="J52" s="2973"/>
      <c r="K52" s="2973"/>
      <c r="L52" s="807"/>
    </row>
    <row r="53" spans="1:12" ht="15" customHeight="1" x14ac:dyDescent="0.35">
      <c r="A53" s="800"/>
      <c r="B53" s="1181"/>
      <c r="C53" s="217"/>
      <c r="D53" s="218"/>
      <c r="E53" s="219"/>
      <c r="F53" s="310"/>
      <c r="G53" s="310"/>
      <c r="H53" s="1899"/>
      <c r="I53" s="1899"/>
      <c r="J53" s="1899"/>
      <c r="K53" s="1899"/>
      <c r="L53" s="807"/>
    </row>
    <row r="54" spans="1:12" ht="15" customHeight="1" x14ac:dyDescent="0.35">
      <c r="A54" s="800"/>
      <c r="B54" s="1181" t="s">
        <v>23</v>
      </c>
      <c r="C54" s="1190" t="s">
        <v>1190</v>
      </c>
      <c r="D54" s="1190"/>
      <c r="E54" s="1191"/>
      <c r="F54" s="1193"/>
      <c r="G54" s="1193"/>
      <c r="H54" s="1193"/>
      <c r="I54" s="1193"/>
      <c r="J54" s="1193"/>
      <c r="K54" s="1193"/>
      <c r="L54" s="807"/>
    </row>
    <row r="55" spans="1:12" ht="15" customHeight="1" x14ac:dyDescent="0.35">
      <c r="A55" s="800"/>
      <c r="B55" s="1181"/>
      <c r="C55" s="519" t="s">
        <v>1231</v>
      </c>
      <c r="D55" s="1196"/>
      <c r="E55" s="1197"/>
      <c r="F55" s="814"/>
      <c r="G55" s="814"/>
      <c r="H55" s="814"/>
      <c r="I55" s="814"/>
      <c r="J55" s="814"/>
      <c r="K55" s="814"/>
      <c r="L55" s="807"/>
    </row>
    <row r="56" spans="1:12" ht="15" customHeight="1" x14ac:dyDescent="0.35">
      <c r="A56" s="800"/>
      <c r="B56" s="1181"/>
      <c r="C56" s="519" t="s">
        <v>1232</v>
      </c>
      <c r="D56" s="1196"/>
      <c r="E56" s="1197"/>
      <c r="F56" s="814"/>
      <c r="G56" s="814"/>
      <c r="H56" s="814"/>
      <c r="I56" s="814"/>
      <c r="J56" s="814"/>
      <c r="K56" s="814"/>
      <c r="L56" s="807"/>
    </row>
    <row r="57" spans="1:12" ht="15" customHeight="1" x14ac:dyDescent="0.35">
      <c r="A57" s="800"/>
      <c r="B57" s="1181"/>
      <c r="C57" s="519" t="s">
        <v>1233</v>
      </c>
      <c r="D57" s="1196"/>
      <c r="E57" s="1197"/>
      <c r="F57" s="814"/>
      <c r="G57" s="814"/>
      <c r="H57" s="814"/>
      <c r="I57" s="814"/>
      <c r="J57" s="814"/>
      <c r="K57" s="814"/>
      <c r="L57" s="807"/>
    </row>
    <row r="58" spans="1:12" ht="15" customHeight="1" x14ac:dyDescent="0.35">
      <c r="A58" s="800"/>
      <c r="B58" s="1181"/>
      <c r="C58" s="519" t="s">
        <v>1234</v>
      </c>
      <c r="D58" s="1196"/>
      <c r="E58" s="1197"/>
      <c r="F58" s="814"/>
      <c r="G58" s="814"/>
      <c r="H58" s="814"/>
      <c r="I58" s="814"/>
      <c r="J58" s="814"/>
      <c r="K58" s="814"/>
      <c r="L58" s="807"/>
    </row>
    <row r="59" spans="1:12" ht="15" customHeight="1" x14ac:dyDescent="0.35">
      <c r="A59" s="800"/>
      <c r="B59" s="1181"/>
      <c r="C59" s="519" t="s">
        <v>1235</v>
      </c>
      <c r="D59" s="1196"/>
      <c r="E59" s="1197"/>
      <c r="F59" s="814"/>
      <c r="G59" s="814"/>
      <c r="H59" s="814"/>
      <c r="I59" s="814"/>
      <c r="J59" s="814"/>
      <c r="K59" s="814"/>
      <c r="L59" s="807"/>
    </row>
    <row r="60" spans="1:12" ht="15" customHeight="1" x14ac:dyDescent="0.35">
      <c r="A60" s="800"/>
      <c r="B60" s="1181"/>
      <c r="C60" s="519" t="s">
        <v>1236</v>
      </c>
      <c r="D60" s="1196"/>
      <c r="E60" s="1197"/>
      <c r="F60" s="814"/>
      <c r="G60" s="814"/>
      <c r="H60" s="814"/>
      <c r="I60" s="814"/>
      <c r="J60" s="814"/>
      <c r="K60" s="814"/>
      <c r="L60" s="807"/>
    </row>
    <row r="61" spans="1:12" ht="15" customHeight="1" x14ac:dyDescent="0.35">
      <c r="A61" s="800"/>
      <c r="B61" s="1181"/>
      <c r="C61" s="519" t="s">
        <v>1237</v>
      </c>
      <c r="D61" s="1196"/>
      <c r="E61" s="1197"/>
      <c r="F61" s="814"/>
      <c r="G61" s="814"/>
      <c r="H61" s="814"/>
      <c r="I61" s="814"/>
      <c r="J61" s="814"/>
      <c r="K61" s="814"/>
      <c r="L61" s="807"/>
    </row>
    <row r="62" spans="1:12" ht="15" customHeight="1" x14ac:dyDescent="0.35">
      <c r="A62" s="800"/>
      <c r="B62" s="1181"/>
      <c r="C62" s="519" t="s">
        <v>1238</v>
      </c>
      <c r="D62" s="1196"/>
      <c r="E62" s="1197"/>
      <c r="F62" s="814"/>
      <c r="G62" s="814"/>
      <c r="H62" s="814"/>
      <c r="I62" s="814"/>
      <c r="J62" s="814"/>
      <c r="K62" s="814"/>
      <c r="L62" s="807"/>
    </row>
    <row r="63" spans="1:12" ht="15" customHeight="1" x14ac:dyDescent="0.35">
      <c r="A63" s="800"/>
      <c r="B63" s="1181"/>
      <c r="C63" s="519" t="s">
        <v>1239</v>
      </c>
      <c r="D63" s="1196"/>
      <c r="E63" s="1197"/>
      <c r="F63" s="814"/>
      <c r="G63" s="814"/>
      <c r="H63" s="814"/>
      <c r="I63" s="814"/>
      <c r="J63" s="814"/>
      <c r="K63" s="814"/>
      <c r="L63" s="807"/>
    </row>
    <row r="64" spans="1:12" ht="15" customHeight="1" x14ac:dyDescent="0.35">
      <c r="A64" s="800"/>
      <c r="B64" s="1181"/>
      <c r="C64" s="519" t="s">
        <v>1240</v>
      </c>
      <c r="D64" s="1196"/>
      <c r="E64" s="1197"/>
      <c r="F64" s="814"/>
      <c r="G64" s="814"/>
      <c r="H64" s="814"/>
      <c r="I64" s="814"/>
      <c r="J64" s="814"/>
      <c r="K64" s="814"/>
      <c r="L64" s="807"/>
    </row>
    <row r="65" spans="1:12" ht="15" customHeight="1" x14ac:dyDescent="0.35">
      <c r="A65" s="800"/>
      <c r="B65" s="1181"/>
      <c r="C65" s="519" t="s">
        <v>1241</v>
      </c>
      <c r="D65" s="1196"/>
      <c r="E65" s="1197"/>
      <c r="F65" s="814"/>
      <c r="G65" s="814"/>
      <c r="H65" s="814"/>
      <c r="I65" s="814"/>
      <c r="J65" s="814"/>
      <c r="K65" s="814"/>
      <c r="L65" s="807"/>
    </row>
    <row r="66" spans="1:12" ht="15" customHeight="1" x14ac:dyDescent="0.35">
      <c r="A66" s="800"/>
      <c r="B66" s="1181"/>
      <c r="C66" s="2992" t="s">
        <v>1242</v>
      </c>
      <c r="D66" s="2992"/>
      <c r="E66" s="2993"/>
      <c r="F66" s="2972">
        <f>SUM(F55:F65)</f>
        <v>0</v>
      </c>
      <c r="G66" s="2972">
        <f>SUM(G55:G65)</f>
        <v>0</v>
      </c>
      <c r="H66" s="2972">
        <f t="shared" ref="H66:K66" si="3">SUM(H55:H65)</f>
        <v>0</v>
      </c>
      <c r="I66" s="2972">
        <f t="shared" si="3"/>
        <v>0</v>
      </c>
      <c r="J66" s="2972">
        <f t="shared" si="3"/>
        <v>0</v>
      </c>
      <c r="K66" s="2972">
        <f t="shared" si="3"/>
        <v>0</v>
      </c>
      <c r="L66" s="807"/>
    </row>
    <row r="67" spans="1:12" ht="15" customHeight="1" x14ac:dyDescent="0.35">
      <c r="A67" s="800"/>
      <c r="B67" s="1181"/>
      <c r="C67" s="2992"/>
      <c r="D67" s="2992"/>
      <c r="E67" s="2993"/>
      <c r="F67" s="2973"/>
      <c r="G67" s="2973"/>
      <c r="H67" s="2973"/>
      <c r="I67" s="2973"/>
      <c r="J67" s="2973"/>
      <c r="K67" s="2973"/>
      <c r="L67" s="807"/>
    </row>
    <row r="68" spans="1:12" ht="15" customHeight="1" x14ac:dyDescent="0.35">
      <c r="A68" s="800"/>
      <c r="B68" s="1182"/>
      <c r="C68" s="217"/>
      <c r="D68" s="218"/>
      <c r="E68" s="219"/>
      <c r="F68" s="310"/>
      <c r="G68" s="310"/>
      <c r="H68" s="1899"/>
      <c r="I68" s="1899"/>
      <c r="J68" s="1899"/>
      <c r="K68" s="1899"/>
      <c r="L68" s="807"/>
    </row>
    <row r="69" spans="1:12" ht="15" customHeight="1" x14ac:dyDescent="0.35">
      <c r="A69" s="800"/>
      <c r="B69" s="2994" t="s">
        <v>24</v>
      </c>
      <c r="C69" s="2964" t="s">
        <v>995</v>
      </c>
      <c r="D69" s="2965"/>
      <c r="E69" s="2966"/>
      <c r="F69" s="2995"/>
      <c r="G69" s="2995"/>
      <c r="H69" s="3003"/>
      <c r="I69" s="2985"/>
      <c r="J69" s="2985"/>
      <c r="K69" s="2985"/>
      <c r="L69" s="807"/>
    </row>
    <row r="70" spans="1:12" ht="15" customHeight="1" x14ac:dyDescent="0.35">
      <c r="A70" s="800"/>
      <c r="B70" s="2994"/>
      <c r="C70" s="2967"/>
      <c r="D70" s="2968"/>
      <c r="E70" s="2969"/>
      <c r="F70" s="2996"/>
      <c r="G70" s="2996"/>
      <c r="H70" s="3004"/>
      <c r="I70" s="2985"/>
      <c r="J70" s="2985"/>
      <c r="K70" s="2985"/>
      <c r="L70" s="807"/>
    </row>
    <row r="71" spans="1:12" ht="15" customHeight="1" x14ac:dyDescent="0.35">
      <c r="A71" s="800"/>
      <c r="B71" s="1181"/>
      <c r="C71" s="237" t="s">
        <v>1243</v>
      </c>
      <c r="D71" s="237"/>
      <c r="E71" s="237"/>
      <c r="F71" s="1241">
        <f>F10+F25+F40+F55</f>
        <v>0</v>
      </c>
      <c r="G71" s="1241">
        <f t="shared" ref="G71:K71" si="4">G10+G25+G40+G55</f>
        <v>0</v>
      </c>
      <c r="H71" s="1241">
        <f t="shared" si="4"/>
        <v>0</v>
      </c>
      <c r="I71" s="1241">
        <f t="shared" si="4"/>
        <v>0</v>
      </c>
      <c r="J71" s="1241">
        <f t="shared" si="4"/>
        <v>0</v>
      </c>
      <c r="K71" s="1241">
        <f t="shared" si="4"/>
        <v>0</v>
      </c>
      <c r="L71" s="807"/>
    </row>
    <row r="72" spans="1:12" ht="15" customHeight="1" x14ac:dyDescent="0.35">
      <c r="A72" s="800"/>
      <c r="B72" s="1181"/>
      <c r="C72" s="237" t="s">
        <v>1244</v>
      </c>
      <c r="D72" s="237"/>
      <c r="E72" s="237"/>
      <c r="F72" s="1241">
        <f t="shared" ref="F72:K72" si="5">F11+F26+F41+F56</f>
        <v>0</v>
      </c>
      <c r="G72" s="1241">
        <f t="shared" si="5"/>
        <v>0</v>
      </c>
      <c r="H72" s="1241">
        <f t="shared" si="5"/>
        <v>0</v>
      </c>
      <c r="I72" s="1241">
        <f t="shared" si="5"/>
        <v>0</v>
      </c>
      <c r="J72" s="1241">
        <f t="shared" si="5"/>
        <v>0</v>
      </c>
      <c r="K72" s="1241">
        <f t="shared" si="5"/>
        <v>0</v>
      </c>
      <c r="L72" s="806"/>
    </row>
    <row r="73" spans="1:12" ht="15" customHeight="1" x14ac:dyDescent="0.35">
      <c r="A73" s="800"/>
      <c r="B73" s="1181"/>
      <c r="C73" s="237" t="s">
        <v>1245</v>
      </c>
      <c r="D73" s="237"/>
      <c r="E73" s="237"/>
      <c r="F73" s="1241">
        <f t="shared" ref="F73:K73" si="6">F12+F27+F42+F57</f>
        <v>0</v>
      </c>
      <c r="G73" s="1241">
        <f t="shared" si="6"/>
        <v>0</v>
      </c>
      <c r="H73" s="1241">
        <f t="shared" si="6"/>
        <v>0</v>
      </c>
      <c r="I73" s="1241">
        <f t="shared" si="6"/>
        <v>0</v>
      </c>
      <c r="J73" s="1241">
        <f t="shared" si="6"/>
        <v>0</v>
      </c>
      <c r="K73" s="1241">
        <f t="shared" si="6"/>
        <v>0</v>
      </c>
      <c r="L73" s="807"/>
    </row>
    <row r="74" spans="1:12" ht="15" customHeight="1" x14ac:dyDescent="0.35">
      <c r="A74" s="800"/>
      <c r="B74" s="1181"/>
      <c r="C74" s="237" t="s">
        <v>1246</v>
      </c>
      <c r="D74" s="237"/>
      <c r="E74" s="237"/>
      <c r="F74" s="1241">
        <f t="shared" ref="F74:K74" si="7">F13+F28+F43+F58</f>
        <v>0</v>
      </c>
      <c r="G74" s="1241">
        <f t="shared" si="7"/>
        <v>0</v>
      </c>
      <c r="H74" s="1241">
        <f t="shared" si="7"/>
        <v>0</v>
      </c>
      <c r="I74" s="1241">
        <f t="shared" si="7"/>
        <v>0</v>
      </c>
      <c r="J74" s="1241">
        <f t="shared" si="7"/>
        <v>0</v>
      </c>
      <c r="K74" s="1241">
        <f t="shared" si="7"/>
        <v>0</v>
      </c>
      <c r="L74" s="807"/>
    </row>
    <row r="75" spans="1:12" ht="15" customHeight="1" x14ac:dyDescent="0.35">
      <c r="A75" s="800"/>
      <c r="B75" s="1181"/>
      <c r="C75" s="237" t="s">
        <v>1247</v>
      </c>
      <c r="D75" s="237"/>
      <c r="E75" s="237"/>
      <c r="F75" s="1241">
        <f t="shared" ref="F75:K75" si="8">F14+F29+F44+F59</f>
        <v>0</v>
      </c>
      <c r="G75" s="1241">
        <f t="shared" si="8"/>
        <v>0</v>
      </c>
      <c r="H75" s="1241">
        <f t="shared" si="8"/>
        <v>0</v>
      </c>
      <c r="I75" s="1241">
        <f t="shared" si="8"/>
        <v>0</v>
      </c>
      <c r="J75" s="1241">
        <f t="shared" si="8"/>
        <v>0</v>
      </c>
      <c r="K75" s="1241">
        <f t="shared" si="8"/>
        <v>0</v>
      </c>
      <c r="L75" s="807"/>
    </row>
    <row r="76" spans="1:12" ht="15" customHeight="1" x14ac:dyDescent="0.35">
      <c r="A76" s="800"/>
      <c r="B76" s="1181"/>
      <c r="C76" s="237" t="s">
        <v>1248</v>
      </c>
      <c r="D76" s="237"/>
      <c r="E76" s="237"/>
      <c r="F76" s="1241">
        <f t="shared" ref="F76:K76" si="9">F15+F30+F45+F60</f>
        <v>0</v>
      </c>
      <c r="G76" s="1241">
        <f t="shared" si="9"/>
        <v>0</v>
      </c>
      <c r="H76" s="1241">
        <f t="shared" si="9"/>
        <v>0</v>
      </c>
      <c r="I76" s="1241">
        <f t="shared" si="9"/>
        <v>0</v>
      </c>
      <c r="J76" s="1241">
        <f t="shared" si="9"/>
        <v>0</v>
      </c>
      <c r="K76" s="1241">
        <f t="shared" si="9"/>
        <v>0</v>
      </c>
      <c r="L76" s="807"/>
    </row>
    <row r="77" spans="1:12" ht="15" customHeight="1" x14ac:dyDescent="0.35">
      <c r="A77" s="800"/>
      <c r="B77" s="1181"/>
      <c r="C77" s="237" t="s">
        <v>1249</v>
      </c>
      <c r="D77" s="237"/>
      <c r="E77" s="237"/>
      <c r="F77" s="1241">
        <f t="shared" ref="F77:K77" si="10">F16+F31+F46+F61</f>
        <v>0</v>
      </c>
      <c r="G77" s="1241">
        <f t="shared" si="10"/>
        <v>0</v>
      </c>
      <c r="H77" s="1241">
        <f t="shared" si="10"/>
        <v>0</v>
      </c>
      <c r="I77" s="1241">
        <f t="shared" si="10"/>
        <v>0</v>
      </c>
      <c r="J77" s="1241">
        <f t="shared" si="10"/>
        <v>0</v>
      </c>
      <c r="K77" s="1241">
        <f t="shared" si="10"/>
        <v>0</v>
      </c>
      <c r="L77" s="807"/>
    </row>
    <row r="78" spans="1:12" ht="15" customHeight="1" x14ac:dyDescent="0.35">
      <c r="A78" s="800"/>
      <c r="B78" s="1181"/>
      <c r="C78" s="237" t="s">
        <v>1250</v>
      </c>
      <c r="D78" s="237"/>
      <c r="E78" s="237"/>
      <c r="F78" s="1241">
        <f t="shared" ref="F78:K78" si="11">F17+F32+F47+F62</f>
        <v>0</v>
      </c>
      <c r="G78" s="1241">
        <f t="shared" si="11"/>
        <v>0</v>
      </c>
      <c r="H78" s="1241">
        <f t="shared" si="11"/>
        <v>0</v>
      </c>
      <c r="I78" s="1241">
        <f t="shared" si="11"/>
        <v>0</v>
      </c>
      <c r="J78" s="1241">
        <f t="shared" si="11"/>
        <v>0</v>
      </c>
      <c r="K78" s="1241">
        <f t="shared" si="11"/>
        <v>0</v>
      </c>
      <c r="L78" s="807"/>
    </row>
    <row r="79" spans="1:12" ht="15" customHeight="1" x14ac:dyDescent="0.35">
      <c r="A79" s="800"/>
      <c r="B79" s="1181"/>
      <c r="C79" s="237" t="s">
        <v>1251</v>
      </c>
      <c r="D79" s="237"/>
      <c r="E79" s="237"/>
      <c r="F79" s="1241">
        <f t="shared" ref="F79:K79" si="12">F18+F33+F48+F63</f>
        <v>0</v>
      </c>
      <c r="G79" s="1241">
        <f t="shared" si="12"/>
        <v>0</v>
      </c>
      <c r="H79" s="1241">
        <f t="shared" si="12"/>
        <v>0</v>
      </c>
      <c r="I79" s="1241">
        <f t="shared" si="12"/>
        <v>0</v>
      </c>
      <c r="J79" s="1241">
        <f t="shared" si="12"/>
        <v>0</v>
      </c>
      <c r="K79" s="1241">
        <f t="shared" si="12"/>
        <v>0</v>
      </c>
      <c r="L79" s="807"/>
    </row>
    <row r="80" spans="1:12" ht="15" customHeight="1" x14ac:dyDescent="0.35">
      <c r="A80" s="800"/>
      <c r="B80" s="1181"/>
      <c r="C80" s="237" t="s">
        <v>1252</v>
      </c>
      <c r="D80" s="237"/>
      <c r="E80" s="237"/>
      <c r="F80" s="1241">
        <f t="shared" ref="F80:K80" si="13">F19+F34+F49+F64</f>
        <v>0</v>
      </c>
      <c r="G80" s="1241">
        <f t="shared" si="13"/>
        <v>0</v>
      </c>
      <c r="H80" s="1241">
        <f t="shared" si="13"/>
        <v>0</v>
      </c>
      <c r="I80" s="1241">
        <f t="shared" si="13"/>
        <v>0</v>
      </c>
      <c r="J80" s="1241">
        <f t="shared" si="13"/>
        <v>0</v>
      </c>
      <c r="K80" s="1241">
        <f t="shared" si="13"/>
        <v>0</v>
      </c>
      <c r="L80" s="807"/>
    </row>
    <row r="81" spans="1:12" ht="15" customHeight="1" x14ac:dyDescent="0.35">
      <c r="A81" s="800"/>
      <c r="B81" s="1181"/>
      <c r="C81" s="237" t="s">
        <v>1253</v>
      </c>
      <c r="D81" s="237"/>
      <c r="E81" s="1198"/>
      <c r="F81" s="1241">
        <f t="shared" ref="F81:K81" si="14">F20+F35+F50+F65</f>
        <v>0</v>
      </c>
      <c r="G81" s="1241">
        <f t="shared" si="14"/>
        <v>0</v>
      </c>
      <c r="H81" s="1241">
        <f t="shared" si="14"/>
        <v>0</v>
      </c>
      <c r="I81" s="1241">
        <f t="shared" si="14"/>
        <v>0</v>
      </c>
      <c r="J81" s="1241">
        <f t="shared" si="14"/>
        <v>0</v>
      </c>
      <c r="K81" s="1241">
        <f t="shared" si="14"/>
        <v>0</v>
      </c>
      <c r="L81" s="807"/>
    </row>
    <row r="82" spans="1:12" ht="15" customHeight="1" x14ac:dyDescent="0.35">
      <c r="A82" s="800"/>
      <c r="B82" s="1181"/>
      <c r="C82" s="2964" t="s">
        <v>995</v>
      </c>
      <c r="D82" s="2965"/>
      <c r="E82" s="2966"/>
      <c r="F82" s="2974">
        <f>SUM(F71:F81)</f>
        <v>0</v>
      </c>
      <c r="G82" s="2986">
        <f>SUM(G71:G81)</f>
        <v>0</v>
      </c>
      <c r="H82" s="2986">
        <f t="shared" ref="H82:K82" si="15">SUM(H71:H81)</f>
        <v>0</v>
      </c>
      <c r="I82" s="2986">
        <f t="shared" si="15"/>
        <v>0</v>
      </c>
      <c r="J82" s="2986">
        <f t="shared" si="15"/>
        <v>0</v>
      </c>
      <c r="K82" s="2986">
        <f t="shared" si="15"/>
        <v>0</v>
      </c>
      <c r="L82" s="807"/>
    </row>
    <row r="83" spans="1:12" ht="15" customHeight="1" x14ac:dyDescent="0.35">
      <c r="A83" s="800"/>
      <c r="B83" s="1181"/>
      <c r="C83" s="2967"/>
      <c r="D83" s="2968"/>
      <c r="E83" s="2969"/>
      <c r="F83" s="2974"/>
      <c r="G83" s="2987"/>
      <c r="H83" s="2987"/>
      <c r="I83" s="2987"/>
      <c r="J83" s="2987"/>
      <c r="K83" s="2987"/>
      <c r="L83" s="807"/>
    </row>
    <row r="84" spans="1:12" ht="15" customHeight="1" x14ac:dyDescent="0.35">
      <c r="A84" s="800"/>
      <c r="B84" s="1178"/>
      <c r="C84" s="815"/>
      <c r="D84" s="816"/>
      <c r="E84" s="816"/>
      <c r="F84" s="817"/>
      <c r="G84" s="817"/>
      <c r="H84" s="1900"/>
      <c r="I84" s="1900"/>
      <c r="J84" s="1900"/>
      <c r="K84" s="1900"/>
      <c r="L84" s="807"/>
    </row>
    <row r="85" spans="1:12" ht="30" customHeight="1" x14ac:dyDescent="0.35">
      <c r="A85" s="800"/>
      <c r="B85" s="1017"/>
      <c r="C85" s="2971" t="s">
        <v>1254</v>
      </c>
      <c r="D85" s="2971"/>
      <c r="E85" s="1194"/>
      <c r="F85" s="1195" t="s">
        <v>1193</v>
      </c>
      <c r="G85" s="1195" t="s">
        <v>1194</v>
      </c>
      <c r="H85" s="1922" t="s">
        <v>2590</v>
      </c>
      <c r="I85" s="1195" t="s">
        <v>1193</v>
      </c>
      <c r="J85" s="1195" t="s">
        <v>1194</v>
      </c>
      <c r="K85" s="1922" t="s">
        <v>2590</v>
      </c>
      <c r="L85" s="807"/>
    </row>
    <row r="86" spans="1:12" ht="15" customHeight="1" x14ac:dyDescent="0.35">
      <c r="A86" s="800"/>
      <c r="B86" s="1181" t="s">
        <v>25</v>
      </c>
      <c r="C86" s="812" t="s">
        <v>1255</v>
      </c>
      <c r="D86" s="813"/>
      <c r="E86" s="812"/>
      <c r="F86" s="775"/>
      <c r="G86" s="775"/>
      <c r="H86" s="775"/>
      <c r="I86" s="775"/>
      <c r="J86" s="775"/>
      <c r="K86" s="775"/>
      <c r="L86" s="807"/>
    </row>
    <row r="87" spans="1:12" ht="15" customHeight="1" x14ac:dyDescent="0.35">
      <c r="A87" s="800"/>
      <c r="B87" s="1181"/>
      <c r="C87" s="520" t="s">
        <v>1195</v>
      </c>
      <c r="D87" s="544"/>
      <c r="E87" s="1197"/>
      <c r="F87" s="814"/>
      <c r="G87" s="814"/>
      <c r="H87" s="814"/>
      <c r="I87" s="814"/>
      <c r="J87" s="814"/>
      <c r="K87" s="814"/>
      <c r="L87" s="807"/>
    </row>
    <row r="88" spans="1:12" ht="15" customHeight="1" x14ac:dyDescent="0.35">
      <c r="A88" s="800"/>
      <c r="B88" s="1181"/>
      <c r="C88" s="520" t="s">
        <v>1196</v>
      </c>
      <c r="D88" s="544"/>
      <c r="E88" s="1197"/>
      <c r="F88" s="814"/>
      <c r="G88" s="814"/>
      <c r="H88" s="814"/>
      <c r="I88" s="814"/>
      <c r="J88" s="814"/>
      <c r="K88" s="814"/>
      <c r="L88" s="807"/>
    </row>
    <row r="89" spans="1:12" ht="15" customHeight="1" x14ac:dyDescent="0.35">
      <c r="A89" s="800"/>
      <c r="B89" s="1181"/>
      <c r="C89" s="520" t="s">
        <v>1197</v>
      </c>
      <c r="D89" s="544"/>
      <c r="E89" s="1197"/>
      <c r="F89" s="814"/>
      <c r="G89" s="814"/>
      <c r="H89" s="814"/>
      <c r="I89" s="814"/>
      <c r="J89" s="814"/>
      <c r="K89" s="814"/>
      <c r="L89" s="807"/>
    </row>
    <row r="90" spans="1:12" ht="15" customHeight="1" x14ac:dyDescent="0.35">
      <c r="A90" s="800"/>
      <c r="B90" s="1181"/>
      <c r="C90" s="520" t="s">
        <v>1198</v>
      </c>
      <c r="D90" s="544"/>
      <c r="E90" s="1197"/>
      <c r="F90" s="814"/>
      <c r="G90" s="814"/>
      <c r="H90" s="814"/>
      <c r="I90" s="814"/>
      <c r="J90" s="814"/>
      <c r="K90" s="814"/>
      <c r="L90" s="807"/>
    </row>
    <row r="91" spans="1:12" ht="15" customHeight="1" x14ac:dyDescent="0.35">
      <c r="A91" s="800"/>
      <c r="B91" s="1181"/>
      <c r="C91" s="520" t="s">
        <v>1199</v>
      </c>
      <c r="D91" s="544"/>
      <c r="E91" s="1197"/>
      <c r="F91" s="814"/>
      <c r="G91" s="814"/>
      <c r="H91" s="814"/>
      <c r="I91" s="814"/>
      <c r="J91" s="814"/>
      <c r="K91" s="814"/>
      <c r="L91" s="807"/>
    </row>
    <row r="92" spans="1:12" ht="15" customHeight="1" x14ac:dyDescent="0.35">
      <c r="A92" s="800"/>
      <c r="B92" s="1181"/>
      <c r="C92" s="520" t="s">
        <v>1200</v>
      </c>
      <c r="D92" s="544"/>
      <c r="E92" s="1197"/>
      <c r="F92" s="814"/>
      <c r="G92" s="814"/>
      <c r="H92" s="814"/>
      <c r="I92" s="814"/>
      <c r="J92" s="814"/>
      <c r="K92" s="814"/>
      <c r="L92" s="807"/>
    </row>
    <row r="93" spans="1:12" ht="15" customHeight="1" x14ac:dyDescent="0.35">
      <c r="A93" s="800"/>
      <c r="B93" s="1181"/>
      <c r="C93" s="520" t="s">
        <v>1201</v>
      </c>
      <c r="D93" s="544"/>
      <c r="E93" s="1197"/>
      <c r="F93" s="814"/>
      <c r="G93" s="814"/>
      <c r="H93" s="814"/>
      <c r="I93" s="814"/>
      <c r="J93" s="814"/>
      <c r="K93" s="814"/>
      <c r="L93" s="807"/>
    </row>
    <row r="94" spans="1:12" ht="15" customHeight="1" x14ac:dyDescent="0.35">
      <c r="A94" s="800"/>
      <c r="B94" s="1181"/>
      <c r="C94" s="520" t="s">
        <v>1202</v>
      </c>
      <c r="D94" s="544"/>
      <c r="E94" s="1197"/>
      <c r="F94" s="814"/>
      <c r="G94" s="814"/>
      <c r="H94" s="814"/>
      <c r="I94" s="814"/>
      <c r="J94" s="814"/>
      <c r="K94" s="814"/>
      <c r="L94" s="807"/>
    </row>
    <row r="95" spans="1:12" ht="15" customHeight="1" x14ac:dyDescent="0.35">
      <c r="A95" s="800"/>
      <c r="B95" s="1181"/>
      <c r="C95" s="520" t="s">
        <v>1203</v>
      </c>
      <c r="D95" s="544"/>
      <c r="E95" s="1197"/>
      <c r="F95" s="814"/>
      <c r="G95" s="814"/>
      <c r="H95" s="814"/>
      <c r="I95" s="814"/>
      <c r="J95" s="814"/>
      <c r="K95" s="814"/>
      <c r="L95" s="807"/>
    </row>
    <row r="96" spans="1:12" ht="15" customHeight="1" x14ac:dyDescent="0.35">
      <c r="A96" s="800"/>
      <c r="B96" s="1181"/>
      <c r="C96" s="520" t="s">
        <v>1204</v>
      </c>
      <c r="D96" s="544"/>
      <c r="E96" s="1197"/>
      <c r="F96" s="814"/>
      <c r="G96" s="814"/>
      <c r="H96" s="814"/>
      <c r="I96" s="814"/>
      <c r="J96" s="814"/>
      <c r="K96" s="814"/>
      <c r="L96" s="807"/>
    </row>
    <row r="97" spans="1:12" ht="15" customHeight="1" x14ac:dyDescent="0.35">
      <c r="A97" s="800"/>
      <c r="B97" s="1181"/>
      <c r="C97" s="520" t="s">
        <v>1205</v>
      </c>
      <c r="D97" s="544"/>
      <c r="E97" s="1197"/>
      <c r="F97" s="814"/>
      <c r="G97" s="814"/>
      <c r="H97" s="814"/>
      <c r="I97" s="814"/>
      <c r="J97" s="814"/>
      <c r="K97" s="814"/>
      <c r="L97" s="807"/>
    </row>
    <row r="98" spans="1:12" ht="15" customHeight="1" x14ac:dyDescent="0.35">
      <c r="A98" s="800"/>
      <c r="B98" s="1181"/>
      <c r="C98" s="2988" t="s">
        <v>1256</v>
      </c>
      <c r="D98" s="2988"/>
      <c r="E98" s="2989"/>
      <c r="F98" s="2983">
        <f>SUM(F87:F97)</f>
        <v>0</v>
      </c>
      <c r="G98" s="2983">
        <f>SUM(G87:G97)</f>
        <v>0</v>
      </c>
      <c r="H98" s="2983">
        <f t="shared" ref="H98:K98" si="16">SUM(H87:H97)</f>
        <v>0</v>
      </c>
      <c r="I98" s="2983">
        <f t="shared" si="16"/>
        <v>0</v>
      </c>
      <c r="J98" s="2983">
        <f t="shared" si="16"/>
        <v>0</v>
      </c>
      <c r="K98" s="2983">
        <f t="shared" si="16"/>
        <v>0</v>
      </c>
      <c r="L98" s="807"/>
    </row>
    <row r="99" spans="1:12" ht="15" customHeight="1" x14ac:dyDescent="0.35">
      <c r="A99" s="800"/>
      <c r="B99" s="1183"/>
      <c r="C99" s="2990"/>
      <c r="D99" s="2990"/>
      <c r="E99" s="2991"/>
      <c r="F99" s="2984"/>
      <c r="G99" s="2984"/>
      <c r="H99" s="2984"/>
      <c r="I99" s="2984"/>
      <c r="J99" s="2984"/>
      <c r="K99" s="2984"/>
      <c r="L99" s="807"/>
    </row>
    <row r="100" spans="1:12" ht="15" customHeight="1" thickBot="1" x14ac:dyDescent="0.4">
      <c r="A100" s="801"/>
      <c r="B100" s="523"/>
      <c r="C100" s="523"/>
      <c r="D100" s="523"/>
      <c r="E100" s="523"/>
      <c r="F100" s="523"/>
      <c r="G100" s="523"/>
      <c r="H100" s="523"/>
      <c r="I100" s="523"/>
      <c r="J100" s="523"/>
      <c r="K100" s="523"/>
      <c r="L100" s="802"/>
    </row>
  </sheetData>
  <sheetProtection algorithmName="SHA-512" hashValue="wUEutWxVg61+G3HUmCqSQfq3y7TOTqFZVbmm+6X3IMU6WH1m7FaGH7ziNifLZgmd2ZYVXcdbc065zGwpy+0Vgg==" saltValue="vlVACT3QDtJf4JI6VMxysw==" spinCount="100000" sheet="1" objects="1" scenarios="1"/>
  <mergeCells count="61">
    <mergeCell ref="K82:K83"/>
    <mergeCell ref="K98:K99"/>
    <mergeCell ref="F6:H6"/>
    <mergeCell ref="I6:K6"/>
    <mergeCell ref="H7:H8"/>
    <mergeCell ref="H21:H22"/>
    <mergeCell ref="H36:H37"/>
    <mergeCell ref="H51:H52"/>
    <mergeCell ref="H66:H67"/>
    <mergeCell ref="H69:H70"/>
    <mergeCell ref="H82:H83"/>
    <mergeCell ref="H98:H99"/>
    <mergeCell ref="K7:K8"/>
    <mergeCell ref="K21:K22"/>
    <mergeCell ref="K36:K37"/>
    <mergeCell ref="K51:K52"/>
    <mergeCell ref="K69:K70"/>
    <mergeCell ref="F51:F52"/>
    <mergeCell ref="K66:K67"/>
    <mergeCell ref="B69:B70"/>
    <mergeCell ref="C69:E70"/>
    <mergeCell ref="F69:F70"/>
    <mergeCell ref="G66:G67"/>
    <mergeCell ref="G69:G70"/>
    <mergeCell ref="J51:J52"/>
    <mergeCell ref="C98:E99"/>
    <mergeCell ref="F98:F99"/>
    <mergeCell ref="G98:G99"/>
    <mergeCell ref="F82:F83"/>
    <mergeCell ref="I51:I52"/>
    <mergeCell ref="G51:G52"/>
    <mergeCell ref="G82:G83"/>
    <mergeCell ref="C82:E83"/>
    <mergeCell ref="C85:D85"/>
    <mergeCell ref="C51:E52"/>
    <mergeCell ref="C66:E67"/>
    <mergeCell ref="F66:F67"/>
    <mergeCell ref="J98:J99"/>
    <mergeCell ref="J69:J70"/>
    <mergeCell ref="I69:I70"/>
    <mergeCell ref="I66:I67"/>
    <mergeCell ref="J66:J67"/>
    <mergeCell ref="I98:I99"/>
    <mergeCell ref="I82:I83"/>
    <mergeCell ref="J82:J83"/>
    <mergeCell ref="B2:J4"/>
    <mergeCell ref="C21:E22"/>
    <mergeCell ref="C7:C8"/>
    <mergeCell ref="J36:J37"/>
    <mergeCell ref="G21:G22"/>
    <mergeCell ref="F7:F8"/>
    <mergeCell ref="G7:G8"/>
    <mergeCell ref="G36:G37"/>
    <mergeCell ref="I36:I37"/>
    <mergeCell ref="F21:F22"/>
    <mergeCell ref="I7:I8"/>
    <mergeCell ref="J7:J8"/>
    <mergeCell ref="I21:I22"/>
    <mergeCell ref="C36:E37"/>
    <mergeCell ref="J21:J22"/>
    <mergeCell ref="F36:F37"/>
  </mergeCells>
  <pageMargins left="0.7" right="0.7" top="1" bottom="0.75" header="0.3" footer="0.3"/>
  <pageSetup scale="54" fitToHeight="0" orientation="portrait" r:id="rId1"/>
  <headerFooter>
    <oddFooter>&amp;C&amp;1#&amp;"Calibri"&amp;10&amp;K000000I n t e r n a l</oddFooter>
  </headerFooter>
  <ignoredErrors>
    <ignoredError sqref="B9:B99"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N51"/>
  <sheetViews>
    <sheetView showGridLines="0" workbookViewId="0">
      <selection activeCell="G10" sqref="G10"/>
    </sheetView>
  </sheetViews>
  <sheetFormatPr defaultRowHeight="14.5" x14ac:dyDescent="0.35"/>
  <cols>
    <col min="1" max="1" width="4.08984375" customWidth="1" collapsed="1"/>
    <col min="2" max="2" width="4.81640625" customWidth="1" collapsed="1"/>
    <col min="3" max="5" width="20.81640625" customWidth="1" collapsed="1"/>
    <col min="6" max="7" width="15.81640625" customWidth="1" collapsed="1"/>
    <col min="8" max="11" width="15.81640625" customWidth="1"/>
    <col min="12" max="12" width="5.1796875" customWidth="1" collapsed="1"/>
  </cols>
  <sheetData>
    <row r="1" spans="1:12" ht="15" customHeight="1" x14ac:dyDescent="0.35">
      <c r="A1" s="798"/>
      <c r="B1" s="808"/>
      <c r="C1" s="808"/>
      <c r="D1" s="808"/>
      <c r="E1" s="808"/>
      <c r="F1" s="808"/>
      <c r="G1" s="808"/>
      <c r="H1" s="808"/>
      <c r="I1" s="808"/>
      <c r="J1" s="808"/>
      <c r="K1" s="808"/>
      <c r="L1" s="803"/>
    </row>
    <row r="2" spans="1:12" ht="15" customHeight="1" x14ac:dyDescent="0.35">
      <c r="A2" s="799"/>
      <c r="B2" s="2963" t="s">
        <v>2603</v>
      </c>
      <c r="C2" s="2963"/>
      <c r="D2" s="2963"/>
      <c r="E2" s="2963"/>
      <c r="F2" s="2963"/>
      <c r="G2" s="2963"/>
      <c r="H2" s="2963"/>
      <c r="I2" s="2963"/>
      <c r="J2" s="2963"/>
      <c r="K2" s="1921"/>
      <c r="L2" s="804"/>
    </row>
    <row r="3" spans="1:12" ht="15" customHeight="1" x14ac:dyDescent="0.35">
      <c r="A3" s="799"/>
      <c r="B3" s="2963"/>
      <c r="C3" s="2963"/>
      <c r="D3" s="2963"/>
      <c r="E3" s="2963"/>
      <c r="F3" s="2963"/>
      <c r="G3" s="2963"/>
      <c r="H3" s="2963"/>
      <c r="I3" s="2963"/>
      <c r="J3" s="2963"/>
      <c r="K3" s="1921"/>
      <c r="L3" s="804"/>
    </row>
    <row r="4" spans="1:12" ht="15" customHeight="1" x14ac:dyDescent="0.35">
      <c r="A4" s="799"/>
      <c r="B4" s="2963"/>
      <c r="C4" s="2963"/>
      <c r="D4" s="2963"/>
      <c r="E4" s="2963"/>
      <c r="F4" s="2963"/>
      <c r="G4" s="2963"/>
      <c r="H4" s="2963"/>
      <c r="I4" s="2963"/>
      <c r="J4" s="2963"/>
      <c r="K4" s="1921"/>
      <c r="L4" s="805"/>
    </row>
    <row r="5" spans="1:12" ht="15" hidden="1" customHeight="1" x14ac:dyDescent="0.35">
      <c r="A5" s="799"/>
      <c r="B5" s="809"/>
      <c r="C5" s="810"/>
      <c r="D5" s="810"/>
      <c r="E5" s="810"/>
      <c r="F5" s="811"/>
      <c r="G5" s="811"/>
      <c r="H5" s="811"/>
      <c r="I5" s="811"/>
      <c r="J5" s="811"/>
      <c r="K5" s="811"/>
      <c r="L5" s="804"/>
    </row>
    <row r="6" spans="1:12" ht="15" customHeight="1" x14ac:dyDescent="0.35">
      <c r="A6" s="800"/>
      <c r="B6" s="406"/>
      <c r="C6" s="406"/>
      <c r="D6" s="406"/>
      <c r="E6" s="406"/>
      <c r="F6" s="2997" t="s">
        <v>2549</v>
      </c>
      <c r="G6" s="2998"/>
      <c r="H6" s="2999"/>
      <c r="I6" s="3000" t="s">
        <v>2550</v>
      </c>
      <c r="J6" s="3001"/>
      <c r="K6" s="3002"/>
      <c r="L6" s="1425"/>
    </row>
    <row r="7" spans="1:12" ht="15" customHeight="1" x14ac:dyDescent="0.35">
      <c r="A7" s="800"/>
      <c r="B7" s="1175"/>
      <c r="C7" s="2970" t="s">
        <v>1016</v>
      </c>
      <c r="D7" s="1176"/>
      <c r="E7" s="1177"/>
      <c r="F7" s="2975" t="s">
        <v>1193</v>
      </c>
      <c r="G7" s="2975" t="s">
        <v>1194</v>
      </c>
      <c r="H7" s="2522" t="s">
        <v>2590</v>
      </c>
      <c r="I7" s="2975" t="s">
        <v>1193</v>
      </c>
      <c r="J7" s="2975" t="s">
        <v>1194</v>
      </c>
      <c r="K7" s="2522" t="s">
        <v>2590</v>
      </c>
      <c r="L7" s="806"/>
    </row>
    <row r="8" spans="1:12" ht="15" customHeight="1" x14ac:dyDescent="0.35">
      <c r="A8" s="800"/>
      <c r="B8" s="1178"/>
      <c r="C8" s="2971"/>
      <c r="D8" s="1179"/>
      <c r="E8" s="1180"/>
      <c r="F8" s="2976"/>
      <c r="G8" s="2976"/>
      <c r="H8" s="2524"/>
      <c r="I8" s="2976"/>
      <c r="J8" s="2976"/>
      <c r="K8" s="2524"/>
      <c r="L8" s="806"/>
    </row>
    <row r="9" spans="1:12" ht="15" customHeight="1" x14ac:dyDescent="0.35">
      <c r="A9" s="800"/>
      <c r="B9" s="1181" t="s">
        <v>20</v>
      </c>
      <c r="C9" s="1184" t="s">
        <v>995</v>
      </c>
      <c r="D9" s="1184"/>
      <c r="E9" s="1185"/>
      <c r="F9" s="1186"/>
      <c r="G9" s="1186"/>
      <c r="H9" s="1186"/>
      <c r="I9" s="1186"/>
      <c r="J9" s="1186"/>
      <c r="K9" s="1186"/>
      <c r="L9" s="806"/>
    </row>
    <row r="10" spans="1:12" ht="15" customHeight="1" x14ac:dyDescent="0.35">
      <c r="A10" s="800"/>
      <c r="B10" s="1181"/>
      <c r="C10" s="520" t="s">
        <v>2591</v>
      </c>
      <c r="D10" s="1196"/>
      <c r="E10" s="1197"/>
      <c r="F10" s="814"/>
      <c r="G10" s="814"/>
      <c r="H10" s="814"/>
      <c r="I10" s="814"/>
      <c r="J10" s="814"/>
      <c r="K10" s="814"/>
      <c r="L10" s="806"/>
    </row>
    <row r="11" spans="1:12" ht="15" customHeight="1" x14ac:dyDescent="0.35">
      <c r="A11" s="800"/>
      <c r="B11" s="1181"/>
      <c r="C11" s="520" t="s">
        <v>2592</v>
      </c>
      <c r="D11" s="1196"/>
      <c r="E11" s="1197"/>
      <c r="F11" s="814"/>
      <c r="G11" s="814"/>
      <c r="H11" s="814"/>
      <c r="I11" s="814"/>
      <c r="J11" s="814"/>
      <c r="K11" s="814"/>
      <c r="L11" s="806"/>
    </row>
    <row r="12" spans="1:12" ht="15" customHeight="1" x14ac:dyDescent="0.35">
      <c r="A12" s="800"/>
      <c r="B12" s="1181"/>
      <c r="C12" s="520" t="s">
        <v>2593</v>
      </c>
      <c r="D12" s="1196"/>
      <c r="E12" s="1197"/>
      <c r="F12" s="814"/>
      <c r="G12" s="814"/>
      <c r="H12" s="814"/>
      <c r="I12" s="814"/>
      <c r="J12" s="814"/>
      <c r="K12" s="814"/>
      <c r="L12" s="807"/>
    </row>
    <row r="13" spans="1:12" ht="15" customHeight="1" x14ac:dyDescent="0.35">
      <c r="A13" s="800"/>
      <c r="B13" s="1181"/>
      <c r="C13" s="520" t="s">
        <v>2594</v>
      </c>
      <c r="D13" s="1196"/>
      <c r="E13" s="1197"/>
      <c r="F13" s="814"/>
      <c r="G13" s="814"/>
      <c r="H13" s="814"/>
      <c r="I13" s="814"/>
      <c r="J13" s="814"/>
      <c r="K13" s="814"/>
      <c r="L13" s="807"/>
    </row>
    <row r="14" spans="1:12" ht="15" customHeight="1" x14ac:dyDescent="0.35">
      <c r="A14" s="800"/>
      <c r="B14" s="1181"/>
      <c r="C14" s="520" t="s">
        <v>2595</v>
      </c>
      <c r="D14" s="1196"/>
      <c r="E14" s="1197"/>
      <c r="F14" s="814"/>
      <c r="G14" s="814"/>
      <c r="H14" s="814"/>
      <c r="I14" s="814"/>
      <c r="J14" s="814"/>
      <c r="K14" s="814"/>
      <c r="L14" s="807"/>
    </row>
    <row r="15" spans="1:12" ht="15" customHeight="1" x14ac:dyDescent="0.35">
      <c r="A15" s="800"/>
      <c r="B15" s="1181"/>
      <c r="C15" s="520" t="s">
        <v>2596</v>
      </c>
      <c r="D15" s="1196"/>
      <c r="E15" s="1197"/>
      <c r="F15" s="814"/>
      <c r="G15" s="814"/>
      <c r="H15" s="814"/>
      <c r="I15" s="814"/>
      <c r="J15" s="814"/>
      <c r="K15" s="814"/>
      <c r="L15" s="807"/>
    </row>
    <row r="16" spans="1:12" ht="15" customHeight="1" x14ac:dyDescent="0.35">
      <c r="A16" s="800"/>
      <c r="B16" s="1181"/>
      <c r="C16" s="520" t="s">
        <v>2597</v>
      </c>
      <c r="D16" s="1196"/>
      <c r="E16" s="1197"/>
      <c r="F16" s="814"/>
      <c r="G16" s="814"/>
      <c r="H16" s="814"/>
      <c r="I16" s="814"/>
      <c r="J16" s="814"/>
      <c r="K16" s="814"/>
      <c r="L16" s="807"/>
    </row>
    <row r="17" spans="1:12" ht="15" customHeight="1" x14ac:dyDescent="0.35">
      <c r="A17" s="800"/>
      <c r="B17" s="1181"/>
      <c r="C17" s="520" t="s">
        <v>2598</v>
      </c>
      <c r="D17" s="1196"/>
      <c r="E17" s="1197"/>
      <c r="F17" s="814"/>
      <c r="G17" s="814"/>
      <c r="H17" s="814"/>
      <c r="I17" s="814"/>
      <c r="J17" s="814"/>
      <c r="K17" s="814"/>
      <c r="L17" s="807"/>
    </row>
    <row r="18" spans="1:12" ht="15" customHeight="1" x14ac:dyDescent="0.35">
      <c r="A18" s="800"/>
      <c r="B18" s="1181"/>
      <c r="C18" s="520" t="s">
        <v>2599</v>
      </c>
      <c r="D18" s="1196"/>
      <c r="E18" s="1197"/>
      <c r="F18" s="814"/>
      <c r="G18" s="814"/>
      <c r="H18" s="814"/>
      <c r="I18" s="814"/>
      <c r="J18" s="814"/>
      <c r="K18" s="814"/>
      <c r="L18" s="807"/>
    </row>
    <row r="19" spans="1:12" ht="15" customHeight="1" x14ac:dyDescent="0.35">
      <c r="A19" s="800"/>
      <c r="B19" s="1181"/>
      <c r="C19" s="520" t="s">
        <v>2600</v>
      </c>
      <c r="D19" s="1196"/>
      <c r="E19" s="1197"/>
      <c r="F19" s="814"/>
      <c r="G19" s="814"/>
      <c r="H19" s="814"/>
      <c r="I19" s="814"/>
      <c r="J19" s="814"/>
      <c r="K19" s="814"/>
      <c r="L19" s="807"/>
    </row>
    <row r="20" spans="1:12" ht="15" customHeight="1" x14ac:dyDescent="0.35">
      <c r="A20" s="800"/>
      <c r="B20" s="1181"/>
      <c r="C20" s="520" t="s">
        <v>2601</v>
      </c>
      <c r="D20" s="1196"/>
      <c r="E20" s="1197"/>
      <c r="F20" s="814"/>
      <c r="G20" s="814"/>
      <c r="H20" s="814"/>
      <c r="I20" s="814"/>
      <c r="J20" s="814"/>
      <c r="K20" s="814"/>
      <c r="L20" s="807"/>
    </row>
    <row r="21" spans="1:12" ht="15" customHeight="1" x14ac:dyDescent="0.35">
      <c r="A21" s="800"/>
      <c r="B21" s="1181"/>
      <c r="C21" s="520" t="s">
        <v>2602</v>
      </c>
      <c r="D21" s="1196"/>
      <c r="E21" s="1197"/>
      <c r="F21" s="814"/>
      <c r="G21" s="814"/>
      <c r="H21" s="814"/>
      <c r="I21" s="814"/>
      <c r="J21" s="814"/>
      <c r="K21" s="814"/>
      <c r="L21" s="807"/>
    </row>
    <row r="22" spans="1:12" ht="15" customHeight="1" x14ac:dyDescent="0.35">
      <c r="A22" s="800"/>
      <c r="B22" s="1181"/>
      <c r="C22" s="2964" t="s">
        <v>995</v>
      </c>
      <c r="D22" s="2965"/>
      <c r="E22" s="2966"/>
      <c r="F22" s="2974">
        <f t="shared" ref="F22:K22" si="0">SUM(F10:F21)</f>
        <v>0</v>
      </c>
      <c r="G22" s="2974">
        <f t="shared" si="0"/>
        <v>0</v>
      </c>
      <c r="H22" s="2974">
        <f t="shared" si="0"/>
        <v>0</v>
      </c>
      <c r="I22" s="2974">
        <f t="shared" si="0"/>
        <v>0</v>
      </c>
      <c r="J22" s="2974">
        <f t="shared" si="0"/>
        <v>0</v>
      </c>
      <c r="K22" s="2974">
        <f t="shared" si="0"/>
        <v>0</v>
      </c>
      <c r="L22" s="807"/>
    </row>
    <row r="23" spans="1:12" ht="15" customHeight="1" x14ac:dyDescent="0.35">
      <c r="A23" s="800"/>
      <c r="B23" s="1181"/>
      <c r="C23" s="2967"/>
      <c r="D23" s="2968"/>
      <c r="E23" s="2969"/>
      <c r="F23" s="2974"/>
      <c r="G23" s="2974"/>
      <c r="H23" s="2974"/>
      <c r="I23" s="2974"/>
      <c r="J23" s="2974"/>
      <c r="K23" s="2974"/>
      <c r="L23" s="807"/>
    </row>
    <row r="24" spans="1:12" ht="15" customHeight="1" x14ac:dyDescent="0.35">
      <c r="A24" s="800"/>
      <c r="B24" s="1181"/>
      <c r="C24" s="217"/>
      <c r="D24" s="218"/>
      <c r="E24" s="219"/>
      <c r="F24" s="310"/>
      <c r="G24" s="310"/>
      <c r="H24" s="1899"/>
      <c r="I24" s="1899"/>
      <c r="J24" s="1899"/>
      <c r="K24" s="1899"/>
      <c r="L24" s="807"/>
    </row>
    <row r="25" spans="1:12" ht="15" customHeight="1" x14ac:dyDescent="0.35">
      <c r="A25" s="800"/>
      <c r="B25" s="1181" t="s">
        <v>21</v>
      </c>
      <c r="C25" s="1187" t="s">
        <v>2611</v>
      </c>
      <c r="D25" s="1187"/>
      <c r="E25" s="1188"/>
      <c r="F25" s="1189"/>
      <c r="G25" s="1189"/>
      <c r="H25" s="1193"/>
      <c r="I25" s="1193"/>
      <c r="J25" s="1193"/>
      <c r="K25" s="1193"/>
      <c r="L25" s="807"/>
    </row>
    <row r="26" spans="1:12" ht="15" customHeight="1" x14ac:dyDescent="0.35">
      <c r="A26" s="800"/>
      <c r="B26" s="1181"/>
      <c r="C26" s="520" t="s">
        <v>2604</v>
      </c>
      <c r="D26" s="544"/>
      <c r="E26" s="1197"/>
      <c r="F26" s="814"/>
      <c r="G26" s="814"/>
      <c r="H26" s="814"/>
      <c r="I26" s="814"/>
      <c r="J26" s="814"/>
      <c r="K26" s="814"/>
      <c r="L26" s="807"/>
    </row>
    <row r="27" spans="1:12" ht="15" customHeight="1" x14ac:dyDescent="0.35">
      <c r="A27" s="800"/>
      <c r="B27" s="1181"/>
      <c r="C27" s="520" t="s">
        <v>2605</v>
      </c>
      <c r="D27" s="544"/>
      <c r="E27" s="1197"/>
      <c r="F27" s="814"/>
      <c r="G27" s="814"/>
      <c r="H27" s="814"/>
      <c r="I27" s="814"/>
      <c r="J27" s="814"/>
      <c r="K27" s="814"/>
      <c r="L27" s="807"/>
    </row>
    <row r="28" spans="1:12" ht="15" customHeight="1" x14ac:dyDescent="0.35">
      <c r="A28" s="800"/>
      <c r="B28" s="1181"/>
      <c r="C28" s="520" t="s">
        <v>2606</v>
      </c>
      <c r="D28" s="544"/>
      <c r="E28" s="1197"/>
      <c r="F28" s="814"/>
      <c r="G28" s="814"/>
      <c r="H28" s="814"/>
      <c r="I28" s="814"/>
      <c r="J28" s="814"/>
      <c r="K28" s="814"/>
      <c r="L28" s="807"/>
    </row>
    <row r="29" spans="1:12" ht="15" customHeight="1" x14ac:dyDescent="0.35">
      <c r="A29" s="800"/>
      <c r="B29" s="1181"/>
      <c r="C29" s="520" t="s">
        <v>2607</v>
      </c>
      <c r="D29" s="544"/>
      <c r="E29" s="1197"/>
      <c r="F29" s="814"/>
      <c r="G29" s="814"/>
      <c r="H29" s="814"/>
      <c r="I29" s="814"/>
      <c r="J29" s="814"/>
      <c r="K29" s="814"/>
      <c r="L29" s="807"/>
    </row>
    <row r="30" spans="1:12" ht="15" customHeight="1" x14ac:dyDescent="0.35">
      <c r="A30" s="800"/>
      <c r="B30" s="1181"/>
      <c r="C30" s="520" t="s">
        <v>2608</v>
      </c>
      <c r="D30" s="544"/>
      <c r="E30" s="1197"/>
      <c r="F30" s="814"/>
      <c r="G30" s="814"/>
      <c r="H30" s="814"/>
      <c r="I30" s="814"/>
      <c r="J30" s="814"/>
      <c r="K30" s="814"/>
      <c r="L30" s="807"/>
    </row>
    <row r="31" spans="1:12" ht="15" customHeight="1" x14ac:dyDescent="0.35">
      <c r="A31" s="800"/>
      <c r="B31" s="1181"/>
      <c r="C31" s="520" t="s">
        <v>2609</v>
      </c>
      <c r="D31" s="544"/>
      <c r="E31" s="1197"/>
      <c r="F31" s="814"/>
      <c r="G31" s="814"/>
      <c r="H31" s="814"/>
      <c r="I31" s="814"/>
      <c r="J31" s="814"/>
      <c r="K31" s="814"/>
      <c r="L31" s="807"/>
    </row>
    <row r="32" spans="1:12" ht="15" customHeight="1" x14ac:dyDescent="0.35">
      <c r="A32" s="800"/>
      <c r="B32" s="1181"/>
      <c r="C32" s="520" t="s">
        <v>2610</v>
      </c>
      <c r="D32" s="544"/>
      <c r="E32" s="1197"/>
      <c r="F32" s="814"/>
      <c r="G32" s="814"/>
      <c r="H32" s="814"/>
      <c r="I32" s="814"/>
      <c r="J32" s="814"/>
      <c r="K32" s="814"/>
      <c r="L32" s="807"/>
    </row>
    <row r="33" spans="1:14" ht="15" customHeight="1" x14ac:dyDescent="0.35">
      <c r="A33" s="800"/>
      <c r="B33" s="1181"/>
      <c r="C33" s="2977" t="s">
        <v>2612</v>
      </c>
      <c r="D33" s="2978"/>
      <c r="E33" s="2979"/>
      <c r="F33" s="2972">
        <f t="shared" ref="F33:K33" si="1">SUM(F26:F32)</f>
        <v>0</v>
      </c>
      <c r="G33" s="2972">
        <f t="shared" si="1"/>
        <v>0</v>
      </c>
      <c r="H33" s="2972">
        <f t="shared" si="1"/>
        <v>0</v>
      </c>
      <c r="I33" s="2972">
        <f t="shared" si="1"/>
        <v>0</v>
      </c>
      <c r="J33" s="2972">
        <f t="shared" si="1"/>
        <v>0</v>
      </c>
      <c r="K33" s="2972">
        <f t="shared" si="1"/>
        <v>0</v>
      </c>
      <c r="L33" s="807"/>
    </row>
    <row r="34" spans="1:14" ht="15" customHeight="1" x14ac:dyDescent="0.35">
      <c r="A34" s="800"/>
      <c r="B34" s="1181"/>
      <c r="C34" s="2980"/>
      <c r="D34" s="2981"/>
      <c r="E34" s="2982"/>
      <c r="F34" s="2973"/>
      <c r="G34" s="2973"/>
      <c r="H34" s="2973"/>
      <c r="I34" s="2973"/>
      <c r="J34" s="2973"/>
      <c r="K34" s="2973"/>
      <c r="L34" s="807"/>
    </row>
    <row r="35" spans="1:14" ht="15" customHeight="1" x14ac:dyDescent="0.35">
      <c r="A35" s="800"/>
      <c r="B35" s="1181"/>
      <c r="C35" s="217"/>
      <c r="D35" s="218"/>
      <c r="E35" s="219"/>
      <c r="F35" s="310"/>
      <c r="G35" s="310"/>
      <c r="H35" s="1899"/>
      <c r="I35" s="1899"/>
      <c r="J35" s="1899"/>
      <c r="K35" s="1899"/>
      <c r="L35" s="807"/>
    </row>
    <row r="36" spans="1:14" ht="15" customHeight="1" x14ac:dyDescent="0.35">
      <c r="A36" s="800"/>
      <c r="B36" s="1181" t="s">
        <v>22</v>
      </c>
      <c r="C36" s="1190" t="s">
        <v>2626</v>
      </c>
      <c r="D36" s="1190"/>
      <c r="E36" s="1191"/>
      <c r="F36" s="1192"/>
      <c r="G36" s="1193"/>
      <c r="H36" s="1193"/>
      <c r="I36" s="1193"/>
      <c r="J36" s="1193"/>
      <c r="K36" s="1193"/>
      <c r="L36" s="807"/>
      <c r="N36" s="1931"/>
    </row>
    <row r="37" spans="1:14" ht="15" customHeight="1" x14ac:dyDescent="0.35">
      <c r="A37" s="800"/>
      <c r="B37" s="1181"/>
      <c r="C37" s="520" t="s">
        <v>2627</v>
      </c>
      <c r="D37" s="544"/>
      <c r="E37" s="1197"/>
      <c r="F37" s="814"/>
      <c r="G37" s="814"/>
      <c r="H37" s="814"/>
      <c r="I37" s="814"/>
      <c r="J37" s="814"/>
      <c r="K37" s="814"/>
      <c r="L37" s="807"/>
    </row>
    <row r="38" spans="1:14" ht="15" customHeight="1" x14ac:dyDescent="0.35">
      <c r="A38" s="800"/>
      <c r="B38" s="1181"/>
      <c r="C38" s="520" t="s">
        <v>2628</v>
      </c>
      <c r="D38" s="544"/>
      <c r="E38" s="1197"/>
      <c r="F38" s="814"/>
      <c r="G38" s="814"/>
      <c r="H38" s="814"/>
      <c r="I38" s="814"/>
      <c r="J38" s="814"/>
      <c r="K38" s="814"/>
      <c r="L38" s="807"/>
    </row>
    <row r="39" spans="1:14" ht="15" customHeight="1" x14ac:dyDescent="0.35">
      <c r="A39" s="800"/>
      <c r="B39" s="1181"/>
      <c r="C39" s="520" t="s">
        <v>2629</v>
      </c>
      <c r="D39" s="544"/>
      <c r="E39" s="1197"/>
      <c r="F39" s="814"/>
      <c r="G39" s="814"/>
      <c r="H39" s="814"/>
      <c r="I39" s="814"/>
      <c r="J39" s="814"/>
      <c r="K39" s="814"/>
      <c r="L39" s="807"/>
    </row>
    <row r="40" spans="1:14" ht="15" customHeight="1" x14ac:dyDescent="0.35">
      <c r="A40" s="800"/>
      <c r="B40" s="1181"/>
      <c r="C40" s="520" t="s">
        <v>2630</v>
      </c>
      <c r="D40" s="544"/>
      <c r="E40" s="1197"/>
      <c r="F40" s="814"/>
      <c r="G40" s="814"/>
      <c r="H40" s="814"/>
      <c r="I40" s="814"/>
      <c r="J40" s="814"/>
      <c r="K40" s="814"/>
      <c r="L40" s="807"/>
    </row>
    <row r="41" spans="1:14" ht="15" customHeight="1" x14ac:dyDescent="0.35">
      <c r="A41" s="800"/>
      <c r="B41" s="1181"/>
      <c r="C41" s="520" t="s">
        <v>2631</v>
      </c>
      <c r="D41" s="544"/>
      <c r="E41" s="1197"/>
      <c r="F41" s="814"/>
      <c r="G41" s="814"/>
      <c r="H41" s="814"/>
      <c r="I41" s="814"/>
      <c r="J41" s="814"/>
      <c r="K41" s="814"/>
      <c r="L41" s="807"/>
    </row>
    <row r="42" spans="1:14" ht="15" customHeight="1" x14ac:dyDescent="0.35">
      <c r="A42" s="800"/>
      <c r="B42" s="1181"/>
      <c r="C42" s="520" t="s">
        <v>2632</v>
      </c>
      <c r="D42" s="544"/>
      <c r="E42" s="1197"/>
      <c r="F42" s="814"/>
      <c r="G42" s="814"/>
      <c r="H42" s="814"/>
      <c r="I42" s="814"/>
      <c r="J42" s="814"/>
      <c r="K42" s="814"/>
      <c r="L42" s="807"/>
    </row>
    <row r="43" spans="1:14" ht="15" customHeight="1" x14ac:dyDescent="0.35">
      <c r="A43" s="800"/>
      <c r="B43" s="1181"/>
      <c r="C43" s="520" t="s">
        <v>2633</v>
      </c>
      <c r="D43" s="544"/>
      <c r="E43" s="1197"/>
      <c r="F43" s="814"/>
      <c r="G43" s="814"/>
      <c r="H43" s="814"/>
      <c r="I43" s="814"/>
      <c r="J43" s="814"/>
      <c r="K43" s="814"/>
      <c r="L43" s="807"/>
    </row>
    <row r="44" spans="1:14" ht="15" customHeight="1" x14ac:dyDescent="0.35">
      <c r="A44" s="800"/>
      <c r="B44" s="1181"/>
      <c r="C44" s="520" t="s">
        <v>2634</v>
      </c>
      <c r="D44" s="544"/>
      <c r="E44" s="1197"/>
      <c r="F44" s="814"/>
      <c r="G44" s="814"/>
      <c r="H44" s="814"/>
      <c r="I44" s="814"/>
      <c r="J44" s="814"/>
      <c r="K44" s="814"/>
      <c r="L44" s="807"/>
    </row>
    <row r="45" spans="1:14" ht="15" customHeight="1" x14ac:dyDescent="0.35">
      <c r="A45" s="800"/>
      <c r="B45" s="1181"/>
      <c r="C45" s="520" t="s">
        <v>2635</v>
      </c>
      <c r="D45" s="544"/>
      <c r="E45" s="1197"/>
      <c r="F45" s="814"/>
      <c r="G45" s="814"/>
      <c r="H45" s="814"/>
      <c r="I45" s="814"/>
      <c r="J45" s="814"/>
      <c r="K45" s="814"/>
      <c r="L45" s="807"/>
    </row>
    <row r="46" spans="1:14" ht="15" customHeight="1" x14ac:dyDescent="0.35">
      <c r="A46" s="800"/>
      <c r="B46" s="1181"/>
      <c r="C46" s="520" t="s">
        <v>2636</v>
      </c>
      <c r="D46" s="544"/>
      <c r="E46" s="1197"/>
      <c r="F46" s="814"/>
      <c r="G46" s="814"/>
      <c r="H46" s="814"/>
      <c r="I46" s="814"/>
      <c r="J46" s="814"/>
      <c r="K46" s="814"/>
      <c r="L46" s="807"/>
    </row>
    <row r="47" spans="1:14" ht="15" customHeight="1" x14ac:dyDescent="0.35">
      <c r="A47" s="800"/>
      <c r="B47" s="1181"/>
      <c r="C47" s="520" t="s">
        <v>2637</v>
      </c>
      <c r="D47" s="544"/>
      <c r="E47" s="1197"/>
      <c r="F47" s="814"/>
      <c r="G47" s="814"/>
      <c r="H47" s="814"/>
      <c r="I47" s="814"/>
      <c r="J47" s="814"/>
      <c r="K47" s="814"/>
      <c r="L47" s="807"/>
    </row>
    <row r="48" spans="1:14" ht="15" customHeight="1" x14ac:dyDescent="0.35">
      <c r="A48" s="800"/>
      <c r="B48" s="1181"/>
      <c r="C48" s="2964" t="s">
        <v>2638</v>
      </c>
      <c r="D48" s="2965"/>
      <c r="E48" s="2966"/>
      <c r="F48" s="2986">
        <f>SUM(F37:F47)</f>
        <v>0</v>
      </c>
      <c r="G48" s="2972">
        <f>SUM(G37:G47)</f>
        <v>0</v>
      </c>
      <c r="H48" s="2972">
        <f t="shared" ref="H48:K48" si="2">SUM(H37:H47)</f>
        <v>0</v>
      </c>
      <c r="I48" s="2972">
        <f t="shared" si="2"/>
        <v>0</v>
      </c>
      <c r="J48" s="2972">
        <f t="shared" si="2"/>
        <v>0</v>
      </c>
      <c r="K48" s="2972">
        <f t="shared" si="2"/>
        <v>0</v>
      </c>
      <c r="L48" s="807"/>
    </row>
    <row r="49" spans="1:12" ht="15" customHeight="1" x14ac:dyDescent="0.35">
      <c r="A49" s="800"/>
      <c r="B49" s="1181"/>
      <c r="C49" s="2967"/>
      <c r="D49" s="2968"/>
      <c r="E49" s="2969"/>
      <c r="F49" s="2987"/>
      <c r="G49" s="2973"/>
      <c r="H49" s="2973"/>
      <c r="I49" s="2973"/>
      <c r="J49" s="2973"/>
      <c r="K49" s="2973"/>
      <c r="L49" s="807"/>
    </row>
    <row r="50" spans="1:12" ht="15" customHeight="1" x14ac:dyDescent="0.35">
      <c r="A50" s="800"/>
      <c r="B50" s="1924"/>
      <c r="C50" s="1925"/>
      <c r="D50" s="1925"/>
      <c r="E50" s="1926"/>
      <c r="F50" s="1927"/>
      <c r="G50" s="1927"/>
      <c r="H50" s="1923"/>
      <c r="I50" s="1923"/>
      <c r="J50" s="1923"/>
      <c r="K50" s="1923"/>
      <c r="L50" s="807"/>
    </row>
    <row r="51" spans="1:12" ht="15" customHeight="1" thickBot="1" x14ac:dyDescent="0.4">
      <c r="A51" s="801"/>
      <c r="B51" s="523"/>
      <c r="C51" s="523"/>
      <c r="D51" s="523"/>
      <c r="E51" s="523"/>
      <c r="F51" s="523"/>
      <c r="G51" s="523"/>
      <c r="H51" s="523"/>
      <c r="I51" s="523"/>
      <c r="J51" s="523"/>
      <c r="K51" s="523"/>
      <c r="L51" s="802"/>
    </row>
  </sheetData>
  <sheetProtection algorithmName="SHA-512" hashValue="u8tZit9a2ouw5+k6tHc/4/YZIXDyqZgf5fuUsV3IppBBsM1XvHDuz3HiG+cjWQsJy8XZk0srapQRlo47D9Bsrw==" saltValue="e5NraCy7u8qJXNzXP7fvzQ==" spinCount="100000" sheet="1" objects="1" scenarios="1"/>
  <mergeCells count="31">
    <mergeCell ref="K48:K49"/>
    <mergeCell ref="C48:E49"/>
    <mergeCell ref="F48:F49"/>
    <mergeCell ref="G48:G49"/>
    <mergeCell ref="H48:H49"/>
    <mergeCell ref="I48:I49"/>
    <mergeCell ref="J48:J49"/>
    <mergeCell ref="K22:K23"/>
    <mergeCell ref="C33:E34"/>
    <mergeCell ref="F33:F34"/>
    <mergeCell ref="G33:G34"/>
    <mergeCell ref="H33:H34"/>
    <mergeCell ref="I33:I34"/>
    <mergeCell ref="J33:J34"/>
    <mergeCell ref="K33:K34"/>
    <mergeCell ref="C22:E23"/>
    <mergeCell ref="F22:F23"/>
    <mergeCell ref="G22:G23"/>
    <mergeCell ref="H22:H23"/>
    <mergeCell ref="I22:I23"/>
    <mergeCell ref="J22:J23"/>
    <mergeCell ref="B2:J4"/>
    <mergeCell ref="F6:H6"/>
    <mergeCell ref="I6:K6"/>
    <mergeCell ref="C7:C8"/>
    <mergeCell ref="F7:F8"/>
    <mergeCell ref="G7:G8"/>
    <mergeCell ref="H7:H8"/>
    <mergeCell ref="I7:I8"/>
    <mergeCell ref="J7:J8"/>
    <mergeCell ref="K7:K8"/>
  </mergeCells>
  <pageMargins left="0.7" right="0.7" top="1" bottom="0.75" header="0.3" footer="0.3"/>
  <pageSetup scale="52" fitToHeight="0" orientation="portrait" r:id="rId1"/>
  <headerFooter>
    <oddFooter>&amp;C&amp;1#&amp;"Calibri"&amp;10&amp;K000000I n t e r n a l</oddFooter>
  </headerFooter>
  <ignoredErrors>
    <ignoredError sqref="B9:B49"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7">
    <pageSetUpPr fitToPage="1"/>
  </sheetPr>
  <dimension ref="A1:I62"/>
  <sheetViews>
    <sheetView showGridLines="0" workbookViewId="0">
      <selection activeCell="K40" sqref="K40:K50"/>
    </sheetView>
  </sheetViews>
  <sheetFormatPr defaultRowHeight="14.5" x14ac:dyDescent="0.35"/>
  <cols>
    <col min="1" max="1" width="2.81640625" customWidth="1" collapsed="1"/>
    <col min="2" max="2" width="4.81640625" customWidth="1" collapsed="1"/>
    <col min="3" max="5" width="15.81640625" customWidth="1" collapsed="1"/>
    <col min="6" max="8" width="12.81640625" customWidth="1" collapsed="1"/>
    <col min="9" max="9" width="2.81640625" customWidth="1" collapsed="1"/>
  </cols>
  <sheetData>
    <row r="1" spans="1:9" x14ac:dyDescent="0.35">
      <c r="A1" s="271"/>
      <c r="B1" s="272"/>
      <c r="C1" s="272"/>
      <c r="D1" s="272"/>
      <c r="E1" s="272"/>
      <c r="F1" s="272"/>
      <c r="G1" s="272"/>
      <c r="H1" s="272"/>
      <c r="I1" s="273"/>
    </row>
    <row r="2" spans="1:9" ht="15" customHeight="1" x14ac:dyDescent="0.35">
      <c r="A2" s="274"/>
      <c r="B2" s="2317" t="s">
        <v>1366</v>
      </c>
      <c r="C2" s="2317"/>
      <c r="D2" s="2317"/>
      <c r="E2" s="2317"/>
      <c r="F2" s="2317"/>
      <c r="G2" s="2317"/>
      <c r="H2" s="2317"/>
      <c r="I2" s="277"/>
    </row>
    <row r="3" spans="1:9" ht="15" customHeight="1" x14ac:dyDescent="0.35">
      <c r="A3" s="274"/>
      <c r="B3" s="2317"/>
      <c r="C3" s="2317"/>
      <c r="D3" s="2317"/>
      <c r="E3" s="2317"/>
      <c r="F3" s="2317"/>
      <c r="G3" s="2317"/>
      <c r="H3" s="2317"/>
      <c r="I3" s="277"/>
    </row>
    <row r="4" spans="1:9" x14ac:dyDescent="0.35">
      <c r="A4" s="274"/>
      <c r="B4" s="3011" t="s">
        <v>2201</v>
      </c>
      <c r="C4" s="3011"/>
      <c r="D4" s="3011"/>
      <c r="E4" s="3011"/>
      <c r="F4" s="3011"/>
      <c r="G4" s="3011"/>
      <c r="H4" s="3011"/>
      <c r="I4" s="277"/>
    </row>
    <row r="5" spans="1:9" x14ac:dyDescent="0.35">
      <c r="A5" s="274"/>
      <c r="B5" s="2277"/>
      <c r="C5" s="2277"/>
      <c r="D5" s="2277"/>
      <c r="E5" s="2277"/>
      <c r="F5" s="2277" t="s">
        <v>1367</v>
      </c>
      <c r="G5" s="2277" t="s">
        <v>1368</v>
      </c>
      <c r="H5" s="2277" t="s">
        <v>79</v>
      </c>
      <c r="I5" s="277"/>
    </row>
    <row r="6" spans="1:9" x14ac:dyDescent="0.35">
      <c r="A6" s="274"/>
      <c r="B6" s="3010"/>
      <c r="C6" s="3010"/>
      <c r="D6" s="3010"/>
      <c r="E6" s="3010"/>
      <c r="F6" s="2278"/>
      <c r="G6" s="2278"/>
      <c r="H6" s="2278"/>
      <c r="I6" s="277"/>
    </row>
    <row r="7" spans="1:9" x14ac:dyDescent="0.35">
      <c r="A7" s="274"/>
      <c r="B7" s="1199" t="s">
        <v>20</v>
      </c>
      <c r="C7" s="531" t="s">
        <v>1369</v>
      </c>
      <c r="D7" s="486"/>
      <c r="E7" s="1214"/>
      <c r="F7" s="426"/>
      <c r="G7" s="426"/>
      <c r="H7" s="432"/>
      <c r="I7" s="277"/>
    </row>
    <row r="8" spans="1:9" x14ac:dyDescent="0.35">
      <c r="A8" s="274"/>
      <c r="B8" s="1199"/>
      <c r="C8" s="1202" t="s">
        <v>1370</v>
      </c>
      <c r="D8" s="1203"/>
      <c r="E8" s="1204"/>
      <c r="F8" s="1205">
        <f>$F$17</f>
        <v>0</v>
      </c>
      <c r="G8" s="1206">
        <f>$G$17</f>
        <v>0</v>
      </c>
      <c r="H8" s="1206">
        <f>$H$17</f>
        <v>0</v>
      </c>
      <c r="I8" s="277"/>
    </row>
    <row r="9" spans="1:9" x14ac:dyDescent="0.35">
      <c r="A9" s="274"/>
      <c r="B9" s="1199"/>
      <c r="C9" s="295" t="s">
        <v>1371</v>
      </c>
      <c r="D9" s="296"/>
      <c r="E9" s="297"/>
      <c r="F9" s="3007"/>
      <c r="G9" s="3007"/>
      <c r="H9" s="3008"/>
      <c r="I9" s="277"/>
    </row>
    <row r="10" spans="1:9" x14ac:dyDescent="0.35">
      <c r="A10" s="274"/>
      <c r="B10" s="1200"/>
      <c r="C10" s="298" t="s">
        <v>1372</v>
      </c>
      <c r="D10" s="299"/>
      <c r="E10" s="300"/>
      <c r="F10" s="755"/>
      <c r="G10" s="755"/>
      <c r="H10" s="755"/>
      <c r="I10" s="277"/>
    </row>
    <row r="11" spans="1:9" x14ac:dyDescent="0.35">
      <c r="A11" s="274"/>
      <c r="B11" s="1200"/>
      <c r="C11" s="301" t="s">
        <v>1373</v>
      </c>
      <c r="D11" s="302"/>
      <c r="E11" s="303"/>
      <c r="F11" s="755"/>
      <c r="G11" s="755"/>
      <c r="H11" s="755"/>
      <c r="I11" s="277"/>
    </row>
    <row r="12" spans="1:9" x14ac:dyDescent="0.35">
      <c r="A12" s="274"/>
      <c r="B12" s="1200"/>
      <c r="C12" s="301" t="s">
        <v>1374</v>
      </c>
      <c r="D12" s="302"/>
      <c r="E12" s="303"/>
      <c r="F12" s="755"/>
      <c r="G12" s="755"/>
      <c r="H12" s="755"/>
      <c r="I12" s="277"/>
    </row>
    <row r="13" spans="1:9" x14ac:dyDescent="0.35">
      <c r="A13" s="274"/>
      <c r="B13" s="1200"/>
      <c r="C13" s="301" t="s">
        <v>1375</v>
      </c>
      <c r="D13" s="302"/>
      <c r="E13" s="303"/>
      <c r="F13" s="755"/>
      <c r="G13" s="755"/>
      <c r="H13" s="755"/>
      <c r="I13" s="277"/>
    </row>
    <row r="14" spans="1:9" x14ac:dyDescent="0.35">
      <c r="A14" s="274"/>
      <c r="B14" s="1200"/>
      <c r="C14" s="301" t="s">
        <v>1376</v>
      </c>
      <c r="D14" s="302"/>
      <c r="E14" s="303"/>
      <c r="F14" s="755"/>
      <c r="G14" s="755"/>
      <c r="H14" s="755"/>
      <c r="I14" s="277"/>
    </row>
    <row r="15" spans="1:9" x14ac:dyDescent="0.35">
      <c r="A15" s="274"/>
      <c r="B15" s="1200"/>
      <c r="C15" s="301" t="s">
        <v>1377</v>
      </c>
      <c r="D15" s="302"/>
      <c r="E15" s="303"/>
      <c r="F15" s="755"/>
      <c r="G15" s="755"/>
      <c r="H15" s="755"/>
      <c r="I15" s="277"/>
    </row>
    <row r="16" spans="1:9" x14ac:dyDescent="0.35">
      <c r="A16" s="274"/>
      <c r="B16" s="1200"/>
      <c r="C16" s="293" t="s">
        <v>1378</v>
      </c>
      <c r="D16" s="293"/>
      <c r="E16" s="294"/>
      <c r="F16" s="755"/>
      <c r="G16" s="755"/>
      <c r="H16" s="755"/>
      <c r="I16" s="277"/>
    </row>
    <row r="17" spans="1:9" x14ac:dyDescent="0.35">
      <c r="A17" s="274"/>
      <c r="B17" s="1200"/>
      <c r="C17" s="3005" t="s">
        <v>30</v>
      </c>
      <c r="D17" s="483"/>
      <c r="E17" s="763"/>
      <c r="F17" s="2298">
        <f>F10+F11+F12+F13+F14+F15+F16</f>
        <v>0</v>
      </c>
      <c r="G17" s="2298">
        <f>G10+G11+G12+G13+G14+G15+G16</f>
        <v>0</v>
      </c>
      <c r="H17" s="2298">
        <f>H10+H11+H12+H13+H14+H15+H16</f>
        <v>0</v>
      </c>
      <c r="I17" s="277"/>
    </row>
    <row r="18" spans="1:9" x14ac:dyDescent="0.35">
      <c r="A18" s="274"/>
      <c r="B18" s="1200"/>
      <c r="C18" s="3006"/>
      <c r="D18" s="764"/>
      <c r="E18" s="765"/>
      <c r="F18" s="2299"/>
      <c r="G18" s="2299"/>
      <c r="H18" s="2299"/>
      <c r="I18" s="277"/>
    </row>
    <row r="19" spans="1:9" x14ac:dyDescent="0.35">
      <c r="A19" s="274"/>
      <c r="B19" s="1200"/>
      <c r="C19" s="304"/>
      <c r="D19" s="304"/>
      <c r="E19" s="304"/>
      <c r="F19" s="304"/>
      <c r="G19" s="304"/>
      <c r="H19" s="550"/>
      <c r="I19" s="277"/>
    </row>
    <row r="20" spans="1:9" x14ac:dyDescent="0.35">
      <c r="A20" s="274"/>
      <c r="B20" s="1200"/>
      <c r="C20" s="490" t="s">
        <v>1379</v>
      </c>
      <c r="D20" s="427"/>
      <c r="E20" s="532"/>
      <c r="F20" s="1206">
        <f>F29</f>
        <v>0</v>
      </c>
      <c r="G20" s="1206">
        <f>G29</f>
        <v>0</v>
      </c>
      <c r="H20" s="1206">
        <f>H29</f>
        <v>0</v>
      </c>
      <c r="I20" s="277"/>
    </row>
    <row r="21" spans="1:9" x14ac:dyDescent="0.35">
      <c r="A21" s="274"/>
      <c r="B21" s="1200"/>
      <c r="C21" s="296" t="s">
        <v>1371</v>
      </c>
      <c r="D21" s="296"/>
      <c r="E21" s="296"/>
      <c r="F21" s="3009"/>
      <c r="G21" s="3007"/>
      <c r="H21" s="3008"/>
      <c r="I21" s="277"/>
    </row>
    <row r="22" spans="1:9" x14ac:dyDescent="0.35">
      <c r="A22" s="274"/>
      <c r="B22" s="1200"/>
      <c r="C22" s="301" t="s">
        <v>1372</v>
      </c>
      <c r="D22" s="302"/>
      <c r="E22" s="303"/>
      <c r="F22" s="755"/>
      <c r="G22" s="755"/>
      <c r="H22" s="755"/>
      <c r="I22" s="277"/>
    </row>
    <row r="23" spans="1:9" x14ac:dyDescent="0.35">
      <c r="A23" s="274"/>
      <c r="B23" s="1200"/>
      <c r="C23" s="301" t="s">
        <v>1373</v>
      </c>
      <c r="D23" s="302"/>
      <c r="E23" s="303"/>
      <c r="F23" s="755"/>
      <c r="G23" s="755"/>
      <c r="H23" s="755"/>
      <c r="I23" s="277"/>
    </row>
    <row r="24" spans="1:9" x14ac:dyDescent="0.35">
      <c r="A24" s="274"/>
      <c r="B24" s="1200"/>
      <c r="C24" s="301" t="s">
        <v>1374</v>
      </c>
      <c r="D24" s="302"/>
      <c r="E24" s="303"/>
      <c r="F24" s="755"/>
      <c r="G24" s="755"/>
      <c r="H24" s="755"/>
      <c r="I24" s="277"/>
    </row>
    <row r="25" spans="1:9" x14ac:dyDescent="0.35">
      <c r="A25" s="274"/>
      <c r="B25" s="1200"/>
      <c r="C25" s="301" t="s">
        <v>1375</v>
      </c>
      <c r="D25" s="302"/>
      <c r="E25" s="303"/>
      <c r="F25" s="755"/>
      <c r="G25" s="755"/>
      <c r="H25" s="755"/>
      <c r="I25" s="277"/>
    </row>
    <row r="26" spans="1:9" x14ac:dyDescent="0.35">
      <c r="A26" s="274"/>
      <c r="B26" s="1200"/>
      <c r="C26" s="301" t="s">
        <v>1376</v>
      </c>
      <c r="D26" s="302"/>
      <c r="E26" s="303"/>
      <c r="F26" s="755"/>
      <c r="G26" s="755"/>
      <c r="H26" s="755"/>
      <c r="I26" s="277"/>
    </row>
    <row r="27" spans="1:9" x14ac:dyDescent="0.35">
      <c r="A27" s="274"/>
      <c r="B27" s="1200"/>
      <c r="C27" s="301" t="s">
        <v>1377</v>
      </c>
      <c r="D27" s="302"/>
      <c r="E27" s="303"/>
      <c r="F27" s="755"/>
      <c r="G27" s="755"/>
      <c r="H27" s="755"/>
      <c r="I27" s="277"/>
    </row>
    <row r="28" spans="1:9" x14ac:dyDescent="0.35">
      <c r="A28" s="274"/>
      <c r="B28" s="1200"/>
      <c r="C28" s="293" t="s">
        <v>1378</v>
      </c>
      <c r="D28" s="293"/>
      <c r="E28" s="294"/>
      <c r="F28" s="755"/>
      <c r="G28" s="755"/>
      <c r="H28" s="755"/>
      <c r="I28" s="277"/>
    </row>
    <row r="29" spans="1:9" x14ac:dyDescent="0.35">
      <c r="A29" s="274"/>
      <c r="B29" s="1200"/>
      <c r="C29" s="3005" t="s">
        <v>30</v>
      </c>
      <c r="D29" s="483"/>
      <c r="E29" s="763"/>
      <c r="F29" s="2298">
        <f>F22+F23+F24+F25+F26+F27+F28</f>
        <v>0</v>
      </c>
      <c r="G29" s="2298">
        <f>G22+G23+G24+G25+G26+G27+G28</f>
        <v>0</v>
      </c>
      <c r="H29" s="2298">
        <f>H22+H23+H24+H25+H26+H27+H28</f>
        <v>0</v>
      </c>
      <c r="I29" s="277"/>
    </row>
    <row r="30" spans="1:9" x14ac:dyDescent="0.35">
      <c r="A30" s="274"/>
      <c r="B30" s="1200"/>
      <c r="C30" s="3006"/>
      <c r="D30" s="764"/>
      <c r="E30" s="765"/>
      <c r="F30" s="2299"/>
      <c r="G30" s="2299"/>
      <c r="H30" s="2299"/>
      <c r="I30" s="277"/>
    </row>
    <row r="31" spans="1:9" x14ac:dyDescent="0.35">
      <c r="A31" s="274"/>
      <c r="B31" s="1200"/>
      <c r="C31" s="1933"/>
      <c r="D31" s="1934"/>
      <c r="E31" s="1934"/>
      <c r="F31" s="1935"/>
      <c r="G31" s="1935"/>
      <c r="H31" s="1936"/>
      <c r="I31" s="277"/>
    </row>
    <row r="32" spans="1:9" x14ac:dyDescent="0.35">
      <c r="A32" s="274"/>
      <c r="B32" s="1200"/>
      <c r="C32" s="1937" t="s">
        <v>2639</v>
      </c>
      <c r="D32" s="764"/>
      <c r="E32" s="764"/>
      <c r="F32" s="1932">
        <f>F33</f>
        <v>0</v>
      </c>
      <c r="G32" s="1932">
        <f>G33</f>
        <v>0</v>
      </c>
      <c r="H32" s="1932">
        <f>H33</f>
        <v>0</v>
      </c>
      <c r="I32" s="277"/>
    </row>
    <row r="33" spans="1:9" x14ac:dyDescent="0.35">
      <c r="A33" s="274"/>
      <c r="B33" s="1200"/>
      <c r="C33" s="1938" t="s">
        <v>2640</v>
      </c>
      <c r="D33" s="1934"/>
      <c r="E33" s="1934"/>
      <c r="F33" s="1946"/>
      <c r="G33" s="1946"/>
      <c r="H33" s="1946"/>
      <c r="I33" s="277"/>
    </row>
    <row r="34" spans="1:9" x14ac:dyDescent="0.35">
      <c r="A34" s="274"/>
      <c r="B34" s="1200"/>
      <c r="C34" s="304"/>
      <c r="D34" s="304"/>
      <c r="E34" s="304"/>
      <c r="F34" s="304"/>
      <c r="G34" s="304"/>
      <c r="H34" s="550"/>
      <c r="I34" s="277"/>
    </row>
    <row r="35" spans="1:9" x14ac:dyDescent="0.35">
      <c r="A35" s="274"/>
      <c r="B35" s="1200" t="s">
        <v>21</v>
      </c>
      <c r="C35" s="487" t="s">
        <v>1380</v>
      </c>
      <c r="D35" s="486"/>
      <c r="E35" s="486"/>
      <c r="F35" s="426"/>
      <c r="G35" s="426"/>
      <c r="H35" s="432"/>
      <c r="I35" s="277"/>
    </row>
    <row r="36" spans="1:9" x14ac:dyDescent="0.35">
      <c r="A36" s="274"/>
      <c r="B36" s="1200"/>
      <c r="C36" s="305" t="s">
        <v>1381</v>
      </c>
      <c r="D36" s="305"/>
      <c r="E36" s="306"/>
      <c r="F36" s="755"/>
      <c r="G36" s="755"/>
      <c r="H36" s="755"/>
      <c r="I36" s="277"/>
    </row>
    <row r="37" spans="1:9" x14ac:dyDescent="0.35">
      <c r="A37" s="274"/>
      <c r="B37" s="1200"/>
      <c r="C37" s="304"/>
      <c r="D37" s="304"/>
      <c r="E37" s="304"/>
      <c r="F37" s="304"/>
      <c r="G37" s="304"/>
      <c r="H37" s="550"/>
      <c r="I37" s="277"/>
    </row>
    <row r="38" spans="1:9" x14ac:dyDescent="0.35">
      <c r="A38" s="274"/>
      <c r="B38" s="1200" t="s">
        <v>22</v>
      </c>
      <c r="C38" s="427" t="s">
        <v>1382</v>
      </c>
      <c r="D38" s="427"/>
      <c r="E38" s="532"/>
      <c r="F38" s="1212">
        <f>F39+F40</f>
        <v>0</v>
      </c>
      <c r="G38" s="1212">
        <f>G39+G40</f>
        <v>0</v>
      </c>
      <c r="H38" s="1212">
        <f>H39+H40</f>
        <v>0</v>
      </c>
      <c r="I38" s="277"/>
    </row>
    <row r="39" spans="1:9" x14ac:dyDescent="0.35">
      <c r="A39" s="274"/>
      <c r="B39" s="1200"/>
      <c r="C39" s="293" t="s">
        <v>1383</v>
      </c>
      <c r="D39" s="293"/>
      <c r="E39" s="294"/>
      <c r="F39" s="755"/>
      <c r="G39" s="755"/>
      <c r="H39" s="755"/>
      <c r="I39" s="277"/>
    </row>
    <row r="40" spans="1:9" x14ac:dyDescent="0.35">
      <c r="A40" s="274"/>
      <c r="B40" s="1200"/>
      <c r="C40" s="301" t="s">
        <v>1384</v>
      </c>
      <c r="D40" s="302"/>
      <c r="E40" s="303"/>
      <c r="F40" s="755"/>
      <c r="G40" s="755"/>
      <c r="H40" s="755"/>
      <c r="I40" s="277"/>
    </row>
    <row r="41" spans="1:9" x14ac:dyDescent="0.35">
      <c r="A41" s="274"/>
      <c r="B41" s="1200"/>
      <c r="C41" s="304"/>
      <c r="D41" s="304"/>
      <c r="E41" s="304"/>
      <c r="F41" s="304"/>
      <c r="G41" s="304"/>
      <c r="H41" s="550"/>
      <c r="I41" s="277"/>
    </row>
    <row r="42" spans="1:9" x14ac:dyDescent="0.35">
      <c r="A42" s="274"/>
      <c r="B42" s="1200" t="s">
        <v>23</v>
      </c>
      <c r="C42" s="427" t="s">
        <v>1385</v>
      </c>
      <c r="D42" s="427"/>
      <c r="E42" s="532"/>
      <c r="F42" s="1212">
        <f>F43+F44</f>
        <v>0</v>
      </c>
      <c r="G42" s="1212">
        <f>G43+G44</f>
        <v>0</v>
      </c>
      <c r="H42" s="1212">
        <f>H43+H44</f>
        <v>0</v>
      </c>
      <c r="I42" s="277"/>
    </row>
    <row r="43" spans="1:9" x14ac:dyDescent="0.35">
      <c r="A43" s="274"/>
      <c r="B43" s="1200"/>
      <c r="C43" s="293" t="s">
        <v>1383</v>
      </c>
      <c r="D43" s="293"/>
      <c r="E43" s="307"/>
      <c r="F43" s="755"/>
      <c r="G43" s="755"/>
      <c r="H43" s="755"/>
      <c r="I43" s="277"/>
    </row>
    <row r="44" spans="1:9" x14ac:dyDescent="0.35">
      <c r="A44" s="274"/>
      <c r="B44" s="1200"/>
      <c r="C44" s="301" t="s">
        <v>1384</v>
      </c>
      <c r="D44" s="302"/>
      <c r="E44" s="307"/>
      <c r="F44" s="755"/>
      <c r="G44" s="755"/>
      <c r="H44" s="755"/>
      <c r="I44" s="277"/>
    </row>
    <row r="45" spans="1:9" x14ac:dyDescent="0.35">
      <c r="A45" s="274"/>
      <c r="B45" s="1200"/>
      <c r="C45" s="304"/>
      <c r="D45" s="304"/>
      <c r="E45" s="304"/>
      <c r="F45" s="304"/>
      <c r="G45" s="304"/>
      <c r="H45" s="550"/>
      <c r="I45" s="277"/>
    </row>
    <row r="46" spans="1:9" x14ac:dyDescent="0.35">
      <c r="A46" s="274"/>
      <c r="B46" s="1200" t="s">
        <v>24</v>
      </c>
      <c r="C46" s="487" t="s">
        <v>1386</v>
      </c>
      <c r="D46" s="486"/>
      <c r="E46" s="1214"/>
      <c r="F46" s="1211"/>
      <c r="G46" s="1211"/>
      <c r="H46" s="1211"/>
      <c r="I46" s="277"/>
    </row>
    <row r="47" spans="1:9" x14ac:dyDescent="0.35">
      <c r="A47" s="274"/>
      <c r="B47" s="1200"/>
      <c r="C47" s="304"/>
      <c r="D47" s="304"/>
      <c r="E47" s="304"/>
      <c r="F47" s="304"/>
      <c r="G47" s="304"/>
      <c r="H47" s="550"/>
      <c r="I47" s="277"/>
    </row>
    <row r="48" spans="1:9" x14ac:dyDescent="0.35">
      <c r="A48" s="274"/>
      <c r="B48" s="1200" t="s">
        <v>25</v>
      </c>
      <c r="C48" s="427" t="s">
        <v>1387</v>
      </c>
      <c r="D48" s="427"/>
      <c r="E48" s="532"/>
      <c r="F48" s="1213">
        <f>F49-F50</f>
        <v>0</v>
      </c>
      <c r="G48" s="1212">
        <f>G49-G50</f>
        <v>0</v>
      </c>
      <c r="H48" s="1212">
        <f>H49-H50</f>
        <v>0</v>
      </c>
      <c r="I48" s="277"/>
    </row>
    <row r="49" spans="1:9" x14ac:dyDescent="0.35">
      <c r="A49" s="274"/>
      <c r="B49" s="1200"/>
      <c r="C49" s="293" t="s">
        <v>1841</v>
      </c>
      <c r="D49" s="293"/>
      <c r="E49" s="294"/>
      <c r="F49" s="766"/>
      <c r="G49" s="755"/>
      <c r="H49" s="755"/>
      <c r="I49" s="277"/>
    </row>
    <row r="50" spans="1:9" x14ac:dyDescent="0.35">
      <c r="A50" s="274"/>
      <c r="B50" s="1200"/>
      <c r="C50" s="293" t="s">
        <v>1388</v>
      </c>
      <c r="D50" s="293"/>
      <c r="E50" s="294"/>
      <c r="F50" s="766"/>
      <c r="G50" s="755"/>
      <c r="H50" s="755"/>
      <c r="I50" s="277"/>
    </row>
    <row r="51" spans="1:9" x14ac:dyDescent="0.35">
      <c r="A51" s="274"/>
      <c r="B51" s="1200"/>
      <c r="C51" s="304"/>
      <c r="D51" s="304"/>
      <c r="E51" s="304"/>
      <c r="F51" s="304"/>
      <c r="G51" s="304"/>
      <c r="H51" s="550"/>
      <c r="I51" s="277"/>
    </row>
    <row r="52" spans="1:9" x14ac:dyDescent="0.35">
      <c r="A52" s="274"/>
      <c r="B52" s="1200" t="s">
        <v>26</v>
      </c>
      <c r="C52" s="427" t="s">
        <v>1389</v>
      </c>
      <c r="D52" s="427"/>
      <c r="E52" s="532"/>
      <c r="F52" s="1212">
        <f>F53-F54</f>
        <v>0</v>
      </c>
      <c r="G52" s="1212">
        <f>G53-G54</f>
        <v>0</v>
      </c>
      <c r="H52" s="1212">
        <f>H53-H54</f>
        <v>0</v>
      </c>
      <c r="I52" s="277"/>
    </row>
    <row r="53" spans="1:9" x14ac:dyDescent="0.35">
      <c r="A53" s="274"/>
      <c r="B53" s="1200"/>
      <c r="C53" s="293" t="s">
        <v>1390</v>
      </c>
      <c r="D53" s="293"/>
      <c r="E53" s="294"/>
      <c r="F53" s="755"/>
      <c r="G53" s="755"/>
      <c r="H53" s="755"/>
      <c r="I53" s="277"/>
    </row>
    <row r="54" spans="1:9" x14ac:dyDescent="0.35">
      <c r="A54" s="274"/>
      <c r="B54" s="1200"/>
      <c r="C54" s="301" t="s">
        <v>1391</v>
      </c>
      <c r="D54" s="301"/>
      <c r="E54" s="308"/>
      <c r="F54" s="755"/>
      <c r="G54" s="755"/>
      <c r="H54" s="755"/>
      <c r="I54" s="277"/>
    </row>
    <row r="55" spans="1:9" x14ac:dyDescent="0.35">
      <c r="A55" s="274"/>
      <c r="B55" s="1200"/>
      <c r="C55" s="304"/>
      <c r="D55" s="304"/>
      <c r="E55" s="304"/>
      <c r="F55" s="304"/>
      <c r="G55" s="304"/>
      <c r="H55" s="550"/>
      <c r="I55" s="277"/>
    </row>
    <row r="56" spans="1:9" x14ac:dyDescent="0.35">
      <c r="A56" s="274"/>
      <c r="B56" s="1200" t="s">
        <v>27</v>
      </c>
      <c r="C56" s="427" t="s">
        <v>1392</v>
      </c>
      <c r="D56" s="427"/>
      <c r="E56" s="532"/>
      <c r="F56" s="1211"/>
      <c r="G56" s="1211"/>
      <c r="H56" s="1211"/>
      <c r="I56" s="277"/>
    </row>
    <row r="57" spans="1:9" x14ac:dyDescent="0.35">
      <c r="A57" s="274"/>
      <c r="B57" s="1200"/>
      <c r="C57" s="304"/>
      <c r="D57" s="304"/>
      <c r="E57" s="304"/>
      <c r="F57" s="304"/>
      <c r="G57" s="304"/>
      <c r="H57" s="550"/>
      <c r="I57" s="277"/>
    </row>
    <row r="58" spans="1:9" x14ac:dyDescent="0.35">
      <c r="A58" s="274"/>
      <c r="B58" s="1200" t="s">
        <v>28</v>
      </c>
      <c r="C58" s="1207" t="s">
        <v>2051</v>
      </c>
      <c r="D58" s="1208"/>
      <c r="E58" s="1209"/>
      <c r="F58" s="1209"/>
      <c r="G58" s="1209"/>
      <c r="H58" s="1210"/>
      <c r="I58" s="277"/>
    </row>
    <row r="59" spans="1:9" x14ac:dyDescent="0.35">
      <c r="A59" s="274"/>
      <c r="B59" s="1200"/>
      <c r="C59" s="293" t="s">
        <v>1393</v>
      </c>
      <c r="D59" s="293"/>
      <c r="E59" s="294"/>
      <c r="F59" s="755"/>
      <c r="G59" s="755"/>
      <c r="H59" s="755"/>
      <c r="I59" s="277"/>
    </row>
    <row r="60" spans="1:9" x14ac:dyDescent="0.35">
      <c r="A60" s="274"/>
      <c r="B60" s="1200"/>
      <c r="C60" s="293" t="s">
        <v>1394</v>
      </c>
      <c r="D60" s="293"/>
      <c r="E60" s="294"/>
      <c r="F60" s="755"/>
      <c r="G60" s="755"/>
      <c r="H60" s="755"/>
      <c r="I60" s="277"/>
    </row>
    <row r="61" spans="1:9" x14ac:dyDescent="0.35">
      <c r="A61" s="274"/>
      <c r="B61" s="1201"/>
      <c r="C61" s="293" t="s">
        <v>1395</v>
      </c>
      <c r="D61" s="293"/>
      <c r="E61" s="294"/>
      <c r="F61" s="767"/>
      <c r="G61" s="767"/>
      <c r="H61" s="767"/>
      <c r="I61" s="277"/>
    </row>
    <row r="62" spans="1:9" ht="15" thickBot="1" x14ac:dyDescent="0.4">
      <c r="A62" s="278"/>
      <c r="B62" s="309"/>
      <c r="C62" s="309"/>
      <c r="D62" s="309"/>
      <c r="E62" s="309"/>
      <c r="F62" s="309"/>
      <c r="G62" s="309"/>
      <c r="H62" s="309"/>
      <c r="I62" s="279"/>
    </row>
  </sheetData>
  <sheetProtection algorithmName="SHA-512" hashValue="cpKfZSNCp7CgkdIH9PG7pqKTnObCYd68NVrUjWdx9TiGBLxSsgakirQN4DgEr3SQzctAytW40tIVXiV/ASuebw==" saltValue="alGUG5n9y9eZH54pUdSdrQ==" spinCount="100000" sheet="1" objects="1" scenarios="1"/>
  <mergeCells count="16">
    <mergeCell ref="B2:H3"/>
    <mergeCell ref="H5:H6"/>
    <mergeCell ref="B5:E6"/>
    <mergeCell ref="F5:F6"/>
    <mergeCell ref="G5:G6"/>
    <mergeCell ref="B4:H4"/>
    <mergeCell ref="C29:C30"/>
    <mergeCell ref="F29:F30"/>
    <mergeCell ref="G29:G30"/>
    <mergeCell ref="H29:H30"/>
    <mergeCell ref="F9:H9"/>
    <mergeCell ref="C17:C18"/>
    <mergeCell ref="F17:F18"/>
    <mergeCell ref="G17:G18"/>
    <mergeCell ref="H17:H18"/>
    <mergeCell ref="F21:H21"/>
  </mergeCells>
  <pageMargins left="0.7" right="0.7" top="1" bottom="1" header="0.3" footer="0.3"/>
  <pageSetup paperSize="5" scale="95" fitToHeight="0" orientation="portrait" r:id="rId1"/>
  <headerFooter>
    <oddFooter>&amp;C&amp;1#&amp;"Calibri"&amp;10&amp;K000000I n t e r n a l</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2"/>
  <dimension ref="A1:H95"/>
  <sheetViews>
    <sheetView showGridLines="0" topLeftCell="A73" workbookViewId="0">
      <selection activeCell="G78" sqref="G78"/>
    </sheetView>
  </sheetViews>
  <sheetFormatPr defaultRowHeight="14.5" x14ac:dyDescent="0.35"/>
  <cols>
    <col min="1" max="1" width="2.81640625" customWidth="1" collapsed="1"/>
    <col min="2" max="2" width="4.81640625" customWidth="1" collapsed="1"/>
    <col min="3" max="7" width="15.81640625" customWidth="1" collapsed="1"/>
    <col min="8" max="8" width="2.81640625" customWidth="1" collapsed="1"/>
  </cols>
  <sheetData>
    <row r="1" spans="1:8" ht="15" customHeight="1" x14ac:dyDescent="0.35">
      <c r="A1" s="220"/>
      <c r="B1" s="221"/>
      <c r="C1" s="221"/>
      <c r="D1" s="221"/>
      <c r="E1" s="221"/>
      <c r="F1" s="221"/>
      <c r="G1" s="221"/>
      <c r="H1" s="222"/>
    </row>
    <row r="2" spans="1:8" ht="15" customHeight="1" x14ac:dyDescent="0.35">
      <c r="A2" s="223"/>
      <c r="B2" s="3012"/>
      <c r="C2" s="3012"/>
      <c r="D2" s="3013" t="s">
        <v>1281</v>
      </c>
      <c r="E2" s="3013"/>
      <c r="F2" s="3013"/>
      <c r="G2" s="224"/>
      <c r="H2" s="225"/>
    </row>
    <row r="3" spans="1:8" ht="15" customHeight="1" x14ac:dyDescent="0.35">
      <c r="A3" s="223"/>
      <c r="B3" s="3012"/>
      <c r="C3" s="3012"/>
      <c r="D3" s="3013"/>
      <c r="E3" s="3013"/>
      <c r="F3" s="3013"/>
      <c r="G3" s="224"/>
      <c r="H3" s="225"/>
    </row>
    <row r="4" spans="1:8" ht="15" customHeight="1" x14ac:dyDescent="0.35">
      <c r="A4" s="223"/>
      <c r="B4" s="224"/>
      <c r="C4" s="224"/>
      <c r="D4" s="224"/>
      <c r="E4" s="224" t="s">
        <v>2201</v>
      </c>
      <c r="F4" s="224"/>
      <c r="G4" s="224"/>
      <c r="H4" s="225"/>
    </row>
    <row r="5" spans="1:8" ht="15" customHeight="1" x14ac:dyDescent="0.35">
      <c r="A5" s="223"/>
      <c r="B5" s="1215"/>
      <c r="C5" s="2970" t="s">
        <v>1257</v>
      </c>
      <c r="D5" s="2970"/>
      <c r="E5" s="2970"/>
      <c r="F5" s="1176"/>
      <c r="G5" s="1177"/>
      <c r="H5" s="225"/>
    </row>
    <row r="6" spans="1:8" ht="15" customHeight="1" x14ac:dyDescent="0.35">
      <c r="A6" s="223"/>
      <c r="B6" s="1182"/>
      <c r="C6" s="2971"/>
      <c r="D6" s="2971"/>
      <c r="E6" s="2971"/>
      <c r="F6" s="1179"/>
      <c r="G6" s="1180"/>
      <c r="H6" s="225"/>
    </row>
    <row r="7" spans="1:8" ht="15" customHeight="1" x14ac:dyDescent="0.35">
      <c r="A7" s="223"/>
      <c r="B7" s="1181" t="s">
        <v>20</v>
      </c>
      <c r="C7" s="962" t="s">
        <v>1258</v>
      </c>
      <c r="D7" s="962"/>
      <c r="E7" s="963"/>
      <c r="F7" s="772" t="s">
        <v>1259</v>
      </c>
      <c r="G7" s="773" t="s">
        <v>982</v>
      </c>
      <c r="H7" s="225"/>
    </row>
    <row r="8" spans="1:8" ht="15" customHeight="1" x14ac:dyDescent="0.35">
      <c r="A8" s="223"/>
      <c r="B8" s="1181"/>
      <c r="C8" s="226" t="s">
        <v>1260</v>
      </c>
      <c r="D8" s="227"/>
      <c r="E8" s="228"/>
      <c r="F8" s="768"/>
      <c r="G8" s="769"/>
      <c r="H8" s="225"/>
    </row>
    <row r="9" spans="1:8" ht="15" customHeight="1" x14ac:dyDescent="0.35">
      <c r="A9" s="223"/>
      <c r="B9" s="1181"/>
      <c r="C9" s="226" t="s">
        <v>1261</v>
      </c>
      <c r="D9" s="227"/>
      <c r="E9" s="228"/>
      <c r="F9" s="770"/>
      <c r="G9" s="770"/>
      <c r="H9" s="225"/>
    </row>
    <row r="10" spans="1:8" ht="15" customHeight="1" x14ac:dyDescent="0.35">
      <c r="A10" s="223"/>
      <c r="B10" s="1181"/>
      <c r="C10" s="226" t="s">
        <v>1262</v>
      </c>
      <c r="D10" s="227"/>
      <c r="E10" s="230"/>
      <c r="F10" s="770"/>
      <c r="G10" s="770"/>
      <c r="H10" s="225"/>
    </row>
    <row r="11" spans="1:8" ht="15" customHeight="1" x14ac:dyDescent="0.35">
      <c r="A11" s="223"/>
      <c r="B11" s="1181"/>
      <c r="C11" s="226" t="s">
        <v>1263</v>
      </c>
      <c r="D11" s="227"/>
      <c r="E11" s="230"/>
      <c r="F11" s="770"/>
      <c r="G11" s="770"/>
      <c r="H11" s="225"/>
    </row>
    <row r="12" spans="1:8" ht="15" customHeight="1" x14ac:dyDescent="0.35">
      <c r="A12" s="223"/>
      <c r="B12" s="1181"/>
      <c r="C12" s="226" t="s">
        <v>1264</v>
      </c>
      <c r="D12" s="227"/>
      <c r="E12" s="230"/>
      <c r="F12" s="770"/>
      <c r="G12" s="770"/>
      <c r="H12" s="225"/>
    </row>
    <row r="13" spans="1:8" ht="15" customHeight="1" x14ac:dyDescent="0.35">
      <c r="A13" s="223"/>
      <c r="B13" s="1181"/>
      <c r="C13" s="226" t="s">
        <v>1265</v>
      </c>
      <c r="D13" s="231"/>
      <c r="E13" s="230"/>
      <c r="F13" s="770"/>
      <c r="G13" s="770"/>
      <c r="H13" s="225"/>
    </row>
    <row r="14" spans="1:8" ht="15" customHeight="1" x14ac:dyDescent="0.35">
      <c r="A14" s="223"/>
      <c r="B14" s="1181"/>
      <c r="C14" s="232" t="s">
        <v>1266</v>
      </c>
      <c r="D14" s="232"/>
      <c r="E14" s="229"/>
      <c r="F14" s="771">
        <f>F8+F9+F10+F11+F12+F13</f>
        <v>0</v>
      </c>
      <c r="G14" s="771">
        <f>G8+G9+G10+G11+G12+G13</f>
        <v>0</v>
      </c>
      <c r="H14" s="225"/>
    </row>
    <row r="15" spans="1:8" ht="15" customHeight="1" x14ac:dyDescent="0.35">
      <c r="A15" s="223"/>
      <c r="B15" s="1181"/>
      <c r="C15" s="233" t="s">
        <v>1267</v>
      </c>
      <c r="D15" s="234"/>
      <c r="E15" s="234"/>
      <c r="F15" s="311"/>
      <c r="G15" s="771" t="e">
        <f>G14/F14</f>
        <v>#DIV/0!</v>
      </c>
      <c r="H15" s="225"/>
    </row>
    <row r="16" spans="1:8" ht="15" customHeight="1" x14ac:dyDescent="0.35">
      <c r="A16" s="223"/>
      <c r="B16" s="1181"/>
      <c r="C16" s="234"/>
      <c r="D16" s="234"/>
      <c r="E16" s="235"/>
      <c r="F16" s="312"/>
      <c r="G16" s="313"/>
      <c r="H16" s="225"/>
    </row>
    <row r="17" spans="1:8" ht="15" customHeight="1" x14ac:dyDescent="0.35">
      <c r="A17" s="223"/>
      <c r="B17" s="1181" t="s">
        <v>21</v>
      </c>
      <c r="C17" s="2505" t="s">
        <v>1282</v>
      </c>
      <c r="D17" s="2506"/>
      <c r="E17" s="2506"/>
      <c r="F17" s="2507"/>
      <c r="G17" s="776" t="s">
        <v>982</v>
      </c>
      <c r="H17" s="225"/>
    </row>
    <row r="18" spans="1:8" ht="15" customHeight="1" x14ac:dyDescent="0.35">
      <c r="A18" s="223"/>
      <c r="B18" s="1181"/>
      <c r="C18" s="238" t="s">
        <v>1260</v>
      </c>
      <c r="D18" s="239"/>
      <c r="E18" s="2481"/>
      <c r="F18" s="2482"/>
      <c r="G18" s="769"/>
      <c r="H18" s="225"/>
    </row>
    <row r="19" spans="1:8" ht="15" customHeight="1" x14ac:dyDescent="0.35">
      <c r="A19" s="223"/>
      <c r="B19" s="1181"/>
      <c r="C19" s="238" t="s">
        <v>1261</v>
      </c>
      <c r="D19" s="239"/>
      <c r="E19" s="2481"/>
      <c r="F19" s="2482"/>
      <c r="G19" s="770"/>
      <c r="H19" s="225"/>
    </row>
    <row r="20" spans="1:8" ht="15" customHeight="1" x14ac:dyDescent="0.35">
      <c r="A20" s="223"/>
      <c r="B20" s="1181"/>
      <c r="C20" s="226" t="s">
        <v>1262</v>
      </c>
      <c r="D20" s="226"/>
      <c r="E20" s="2481"/>
      <c r="F20" s="2482"/>
      <c r="G20" s="770"/>
      <c r="H20" s="225"/>
    </row>
    <row r="21" spans="1:8" ht="15" customHeight="1" x14ac:dyDescent="0.35">
      <c r="A21" s="223"/>
      <c r="B21" s="1181"/>
      <c r="C21" s="238" t="s">
        <v>1263</v>
      </c>
      <c r="D21" s="239"/>
      <c r="E21" s="2481"/>
      <c r="F21" s="2482"/>
      <c r="G21" s="770"/>
      <c r="H21" s="225"/>
    </row>
    <row r="22" spans="1:8" ht="15" customHeight="1" x14ac:dyDescent="0.35">
      <c r="A22" s="223"/>
      <c r="B22" s="1181"/>
      <c r="C22" s="226" t="s">
        <v>1264</v>
      </c>
      <c r="D22" s="226"/>
      <c r="E22" s="2481"/>
      <c r="F22" s="2482"/>
      <c r="G22" s="770"/>
      <c r="H22" s="225"/>
    </row>
    <row r="23" spans="1:8" ht="15" customHeight="1" x14ac:dyDescent="0.35">
      <c r="A23" s="223"/>
      <c r="B23" s="1181"/>
      <c r="C23" s="226" t="s">
        <v>1265</v>
      </c>
      <c r="D23" s="226"/>
      <c r="E23" s="2481"/>
      <c r="F23" s="2482"/>
      <c r="G23" s="770"/>
      <c r="H23" s="225"/>
    </row>
    <row r="24" spans="1:8" ht="15" customHeight="1" x14ac:dyDescent="0.35">
      <c r="A24" s="223"/>
      <c r="B24" s="1181"/>
      <c r="C24" s="240" t="s">
        <v>1268</v>
      </c>
      <c r="D24" s="234"/>
      <c r="E24" s="3014"/>
      <c r="F24" s="3015"/>
      <c r="G24" s="785">
        <f>G18+G19+G20+G21+G22+G23</f>
        <v>0</v>
      </c>
      <c r="H24" s="225"/>
    </row>
    <row r="25" spans="1:8" ht="15" customHeight="1" x14ac:dyDescent="0.35">
      <c r="A25" s="223"/>
      <c r="B25" s="1181"/>
      <c r="C25" s="234"/>
      <c r="D25" s="234"/>
      <c r="E25" s="235"/>
      <c r="F25" s="312"/>
      <c r="G25" s="313"/>
      <c r="H25" s="225"/>
    </row>
    <row r="26" spans="1:8" ht="15" customHeight="1" x14ac:dyDescent="0.35">
      <c r="A26" s="223"/>
      <c r="B26" s="1181" t="s">
        <v>22</v>
      </c>
      <c r="C26" s="962" t="s">
        <v>1283</v>
      </c>
      <c r="D26" s="962"/>
      <c r="E26" s="777"/>
      <c r="F26" s="778" t="s">
        <v>1269</v>
      </c>
      <c r="G26" s="776" t="s">
        <v>79</v>
      </c>
      <c r="H26" s="225"/>
    </row>
    <row r="27" spans="1:8" ht="15" customHeight="1" x14ac:dyDescent="0.35">
      <c r="A27" s="223"/>
      <c r="B27" s="1181"/>
      <c r="C27" s="226" t="s">
        <v>1270</v>
      </c>
      <c r="D27" s="226"/>
      <c r="E27" s="229"/>
      <c r="F27" s="786"/>
      <c r="G27" s="770"/>
      <c r="H27" s="225"/>
    </row>
    <row r="28" spans="1:8" ht="15" customHeight="1" x14ac:dyDescent="0.35">
      <c r="A28" s="223"/>
      <c r="B28" s="1181"/>
      <c r="C28" s="226" t="s">
        <v>1271</v>
      </c>
      <c r="D28" s="226"/>
      <c r="E28" s="229"/>
      <c r="F28" s="786"/>
      <c r="G28" s="770"/>
      <c r="H28" s="225"/>
    </row>
    <row r="29" spans="1:8" ht="15" customHeight="1" x14ac:dyDescent="0.35">
      <c r="A29" s="223"/>
      <c r="B29" s="1181"/>
      <c r="C29" s="238" t="s">
        <v>1272</v>
      </c>
      <c r="D29" s="239"/>
      <c r="E29" s="229"/>
      <c r="F29" s="786"/>
      <c r="G29" s="770"/>
      <c r="H29" s="225"/>
    </row>
    <row r="30" spans="1:8" ht="15" customHeight="1" x14ac:dyDescent="0.35">
      <c r="A30" s="223"/>
      <c r="B30" s="1181"/>
      <c r="C30" s="226" t="s">
        <v>1273</v>
      </c>
      <c r="D30" s="226"/>
      <c r="E30" s="229"/>
      <c r="F30" s="786"/>
      <c r="G30" s="770"/>
      <c r="H30" s="225"/>
    </row>
    <row r="31" spans="1:8" ht="15" customHeight="1" x14ac:dyDescent="0.35">
      <c r="A31" s="223"/>
      <c r="B31" s="1181"/>
      <c r="C31" s="241" t="s">
        <v>1274</v>
      </c>
      <c r="D31" s="241"/>
      <c r="E31" s="242"/>
      <c r="F31" s="787">
        <f>F27+F28+F29+F30</f>
        <v>0</v>
      </c>
      <c r="G31" s="787">
        <f>G27+G28+G29+G30</f>
        <v>0</v>
      </c>
      <c r="H31" s="225"/>
    </row>
    <row r="32" spans="1:8" ht="15" customHeight="1" x14ac:dyDescent="0.35">
      <c r="A32" s="223"/>
      <c r="B32" s="1181"/>
      <c r="C32" s="233" t="s">
        <v>93</v>
      </c>
      <c r="D32" s="234"/>
      <c r="E32" s="234"/>
      <c r="F32" s="311"/>
      <c r="G32" s="771">
        <f>F31+G31</f>
        <v>0</v>
      </c>
      <c r="H32" s="225"/>
    </row>
    <row r="33" spans="1:8" ht="15" customHeight="1" x14ac:dyDescent="0.35">
      <c r="A33" s="223"/>
      <c r="B33" s="1181"/>
      <c r="C33" s="234"/>
      <c r="D33" s="234"/>
      <c r="E33" s="235"/>
      <c r="F33" s="312"/>
      <c r="G33" s="313"/>
      <c r="H33" s="225"/>
    </row>
    <row r="34" spans="1:8" ht="15" customHeight="1" x14ac:dyDescent="0.35">
      <c r="A34" s="223"/>
      <c r="B34" s="1181" t="s">
        <v>23</v>
      </c>
      <c r="C34" s="962" t="s">
        <v>1284</v>
      </c>
      <c r="D34" s="962"/>
      <c r="E34" s="508"/>
      <c r="F34" s="775" t="s">
        <v>1259</v>
      </c>
      <c r="G34" s="776" t="s">
        <v>982</v>
      </c>
      <c r="H34" s="225"/>
    </row>
    <row r="35" spans="1:8" ht="15" customHeight="1" x14ac:dyDescent="0.35">
      <c r="A35" s="223"/>
      <c r="B35" s="1181"/>
      <c r="C35" s="238" t="s">
        <v>1260</v>
      </c>
      <c r="D35" s="239"/>
      <c r="E35" s="237"/>
      <c r="F35" s="769"/>
      <c r="G35" s="770"/>
      <c r="H35" s="225"/>
    </row>
    <row r="36" spans="1:8" ht="15" customHeight="1" x14ac:dyDescent="0.35">
      <c r="A36" s="223"/>
      <c r="B36" s="1181"/>
      <c r="C36" s="238" t="s">
        <v>1261</v>
      </c>
      <c r="D36" s="239"/>
      <c r="E36" s="237"/>
      <c r="F36" s="769"/>
      <c r="G36" s="770"/>
      <c r="H36" s="225"/>
    </row>
    <row r="37" spans="1:8" ht="15" customHeight="1" x14ac:dyDescent="0.35">
      <c r="A37" s="223"/>
      <c r="B37" s="1181"/>
      <c r="C37" s="238" t="s">
        <v>1262</v>
      </c>
      <c r="D37" s="239"/>
      <c r="E37" s="237"/>
      <c r="F37" s="769"/>
      <c r="G37" s="770"/>
      <c r="H37" s="225"/>
    </row>
    <row r="38" spans="1:8" ht="15" customHeight="1" x14ac:dyDescent="0.35">
      <c r="A38" s="223"/>
      <c r="B38" s="1181"/>
      <c r="C38" s="226" t="s">
        <v>1263</v>
      </c>
      <c r="D38" s="226"/>
      <c r="E38" s="237"/>
      <c r="F38" s="769"/>
      <c r="G38" s="770"/>
      <c r="H38" s="225"/>
    </row>
    <row r="39" spans="1:8" ht="15" customHeight="1" x14ac:dyDescent="0.35">
      <c r="A39" s="223"/>
      <c r="B39" s="1181"/>
      <c r="C39" s="238" t="s">
        <v>1264</v>
      </c>
      <c r="D39" s="239"/>
      <c r="E39" s="237"/>
      <c r="F39" s="769"/>
      <c r="G39" s="770"/>
      <c r="H39" s="225"/>
    </row>
    <row r="40" spans="1:8" ht="15" customHeight="1" x14ac:dyDescent="0.35">
      <c r="A40" s="223"/>
      <c r="B40" s="1181"/>
      <c r="C40" s="238" t="s">
        <v>1265</v>
      </c>
      <c r="D40" s="239"/>
      <c r="E40" s="237"/>
      <c r="F40" s="769"/>
      <c r="G40" s="770"/>
      <c r="H40" s="225"/>
    </row>
    <row r="41" spans="1:8" ht="15" customHeight="1" x14ac:dyDescent="0.35">
      <c r="A41" s="223"/>
      <c r="B41" s="1181"/>
      <c r="C41" s="241" t="s">
        <v>1266</v>
      </c>
      <c r="D41" s="241"/>
      <c r="E41" s="237"/>
      <c r="F41" s="785">
        <f>F35+F36+F37+F38+F39+F40</f>
        <v>0</v>
      </c>
      <c r="G41" s="771">
        <f>G35+G36+G37+G38+G39+G40</f>
        <v>0</v>
      </c>
      <c r="H41" s="225"/>
    </row>
    <row r="42" spans="1:8" ht="15" customHeight="1" x14ac:dyDescent="0.35">
      <c r="A42" s="223"/>
      <c r="B42" s="1181"/>
      <c r="C42" s="233" t="s">
        <v>1267</v>
      </c>
      <c r="D42" s="234"/>
      <c r="E42" s="234"/>
      <c r="F42" s="311"/>
      <c r="G42" s="771" t="e">
        <f>G41/F41</f>
        <v>#DIV/0!</v>
      </c>
      <c r="H42" s="225"/>
    </row>
    <row r="43" spans="1:8" ht="15" customHeight="1" x14ac:dyDescent="0.35">
      <c r="A43" s="223"/>
      <c r="B43" s="1181"/>
      <c r="C43" s="234"/>
      <c r="D43" s="234"/>
      <c r="E43" s="235"/>
      <c r="F43" s="312"/>
      <c r="G43" s="313"/>
      <c r="H43" s="225"/>
    </row>
    <row r="44" spans="1:8" ht="15" customHeight="1" x14ac:dyDescent="0.35">
      <c r="A44" s="223"/>
      <c r="B44" s="1181" t="s">
        <v>24</v>
      </c>
      <c r="C44" s="779" t="s">
        <v>1275</v>
      </c>
      <c r="D44" s="774"/>
      <c r="E44" s="508"/>
      <c r="F44" s="780"/>
      <c r="G44" s="776" t="s">
        <v>1276</v>
      </c>
      <c r="H44" s="225"/>
    </row>
    <row r="45" spans="1:8" ht="15" customHeight="1" x14ac:dyDescent="0.35">
      <c r="A45" s="223"/>
      <c r="B45" s="1181"/>
      <c r="C45" s="545" t="s">
        <v>1277</v>
      </c>
      <c r="D45" s="226"/>
      <c r="E45" s="237"/>
      <c r="F45" s="315"/>
      <c r="G45" s="788"/>
      <c r="H45" s="225"/>
    </row>
    <row r="46" spans="1:8" ht="15" customHeight="1" x14ac:dyDescent="0.35">
      <c r="A46" s="223"/>
      <c r="B46" s="1181"/>
      <c r="C46" s="243" t="s">
        <v>1278</v>
      </c>
      <c r="D46" s="226"/>
      <c r="E46" s="237"/>
      <c r="F46" s="315"/>
      <c r="G46" s="788"/>
      <c r="H46" s="225"/>
    </row>
    <row r="47" spans="1:8" ht="15" customHeight="1" x14ac:dyDescent="0.35">
      <c r="A47" s="223"/>
      <c r="B47" s="1181"/>
      <c r="C47" s="244"/>
      <c r="D47" s="244"/>
      <c r="E47" s="245"/>
      <c r="F47" s="316"/>
      <c r="G47" s="313"/>
      <c r="H47" s="225"/>
    </row>
    <row r="48" spans="1:8" ht="15" customHeight="1" x14ac:dyDescent="0.35">
      <c r="A48" s="223"/>
      <c r="B48" s="1181" t="s">
        <v>25</v>
      </c>
      <c r="C48" s="779" t="s">
        <v>1279</v>
      </c>
      <c r="D48" s="774"/>
      <c r="E48" s="508"/>
      <c r="F48" s="780"/>
      <c r="G48" s="776" t="s">
        <v>1280</v>
      </c>
      <c r="H48" s="225"/>
    </row>
    <row r="49" spans="1:8" ht="15" customHeight="1" x14ac:dyDescent="0.35">
      <c r="A49" s="223"/>
      <c r="B49" s="1181"/>
      <c r="C49" s="246" t="s">
        <v>1277</v>
      </c>
      <c r="D49" s="226"/>
      <c r="E49" s="237"/>
      <c r="F49" s="315"/>
      <c r="G49" s="788"/>
      <c r="H49" s="225"/>
    </row>
    <row r="50" spans="1:8" ht="15" customHeight="1" x14ac:dyDescent="0.35">
      <c r="A50" s="223"/>
      <c r="B50" s="1181"/>
      <c r="C50" s="246" t="s">
        <v>1278</v>
      </c>
      <c r="D50" s="226"/>
      <c r="E50" s="237"/>
      <c r="F50" s="315"/>
      <c r="G50" s="788"/>
      <c r="H50" s="225"/>
    </row>
    <row r="51" spans="1:8" ht="15" customHeight="1" x14ac:dyDescent="0.35">
      <c r="A51" s="223"/>
      <c r="B51" s="1181"/>
      <c r="C51" s="237"/>
      <c r="D51" s="237"/>
      <c r="E51" s="237"/>
      <c r="F51" s="317"/>
      <c r="G51" s="315"/>
      <c r="H51" s="225"/>
    </row>
    <row r="52" spans="1:8" ht="15" customHeight="1" x14ac:dyDescent="0.35">
      <c r="A52" s="223"/>
      <c r="B52" s="1182"/>
      <c r="C52" s="2970" t="s">
        <v>1285</v>
      </c>
      <c r="D52" s="2970"/>
      <c r="E52" s="2970"/>
      <c r="F52" s="1216"/>
      <c r="G52" s="1217"/>
      <c r="H52" s="225"/>
    </row>
    <row r="53" spans="1:8" ht="15" customHeight="1" x14ac:dyDescent="0.35">
      <c r="A53" s="223"/>
      <c r="B53" s="1182"/>
      <c r="C53" s="2971"/>
      <c r="D53" s="2971"/>
      <c r="E53" s="2971"/>
      <c r="F53" s="1218"/>
      <c r="G53" s="1219"/>
      <c r="H53" s="225"/>
    </row>
    <row r="54" spans="1:8" ht="15" customHeight="1" x14ac:dyDescent="0.35">
      <c r="A54" s="223"/>
      <c r="B54" s="1181" t="s">
        <v>20</v>
      </c>
      <c r="C54" s="962" t="s">
        <v>1286</v>
      </c>
      <c r="D54" s="962"/>
      <c r="E54" s="777"/>
      <c r="F54" s="781" t="s">
        <v>1287</v>
      </c>
      <c r="G54" s="781" t="s">
        <v>982</v>
      </c>
      <c r="H54" s="225"/>
    </row>
    <row r="55" spans="1:8" ht="15" customHeight="1" x14ac:dyDescent="0.35">
      <c r="A55" s="223"/>
      <c r="B55" s="1181"/>
      <c r="C55" s="226" t="s">
        <v>1288</v>
      </c>
      <c r="D55" s="226"/>
      <c r="E55" s="229"/>
      <c r="F55" s="789"/>
      <c r="G55" s="789"/>
      <c r="H55" s="225"/>
    </row>
    <row r="56" spans="1:8" ht="15" customHeight="1" x14ac:dyDescent="0.35">
      <c r="A56" s="223"/>
      <c r="B56" s="1181"/>
      <c r="C56" s="226" t="s">
        <v>1289</v>
      </c>
      <c r="D56" s="226"/>
      <c r="E56" s="229"/>
      <c r="F56" s="789"/>
      <c r="G56" s="789"/>
      <c r="H56" s="225"/>
    </row>
    <row r="57" spans="1:8" ht="15" customHeight="1" x14ac:dyDescent="0.35">
      <c r="A57" s="223"/>
      <c r="B57" s="1181"/>
      <c r="C57" s="238" t="s">
        <v>1290</v>
      </c>
      <c r="D57" s="239"/>
      <c r="E57" s="229"/>
      <c r="F57" s="790"/>
      <c r="G57" s="790"/>
      <c r="H57" s="225"/>
    </row>
    <row r="58" spans="1:8" ht="15" customHeight="1" x14ac:dyDescent="0.35">
      <c r="A58" s="223"/>
      <c r="B58" s="1181"/>
      <c r="C58" s="247" t="s">
        <v>1266</v>
      </c>
      <c r="D58" s="248"/>
      <c r="E58" s="229"/>
      <c r="F58" s="771">
        <f>F55+F56+F57</f>
        <v>0</v>
      </c>
      <c r="G58" s="771">
        <f>G55+G56+G57</f>
        <v>0</v>
      </c>
      <c r="H58" s="225"/>
    </row>
    <row r="59" spans="1:8" ht="15" customHeight="1" x14ac:dyDescent="0.35">
      <c r="A59" s="223"/>
      <c r="B59" s="1181"/>
      <c r="C59" s="249" t="s">
        <v>1267</v>
      </c>
      <c r="D59" s="235"/>
      <c r="E59" s="235"/>
      <c r="F59" s="313"/>
      <c r="G59" s="791" t="e">
        <f>G58/F58</f>
        <v>#DIV/0!</v>
      </c>
      <c r="H59" s="225"/>
    </row>
    <row r="60" spans="1:8" ht="15" customHeight="1" x14ac:dyDescent="0.35">
      <c r="A60" s="223"/>
      <c r="B60" s="1181"/>
      <c r="C60" s="234"/>
      <c r="D60" s="234"/>
      <c r="E60" s="235"/>
      <c r="F60" s="312"/>
      <c r="G60" s="313"/>
      <c r="H60" s="225"/>
    </row>
    <row r="61" spans="1:8" ht="15" customHeight="1" x14ac:dyDescent="0.35">
      <c r="A61" s="223"/>
      <c r="B61" s="1181" t="s">
        <v>21</v>
      </c>
      <c r="C61" s="2543" t="s">
        <v>1291</v>
      </c>
      <c r="D61" s="3016"/>
      <c r="E61" s="3016"/>
      <c r="F61" s="2463"/>
      <c r="G61" s="781" t="s">
        <v>982</v>
      </c>
      <c r="H61" s="225"/>
    </row>
    <row r="62" spans="1:8" ht="15" customHeight="1" x14ac:dyDescent="0.35">
      <c r="A62" s="223"/>
      <c r="B62" s="1181"/>
      <c r="C62" s="226" t="s">
        <v>1288</v>
      </c>
      <c r="D62" s="226"/>
      <c r="E62" s="2481"/>
      <c r="F62" s="2482"/>
      <c r="G62" s="789"/>
      <c r="H62" s="225"/>
    </row>
    <row r="63" spans="1:8" ht="15" customHeight="1" x14ac:dyDescent="0.35">
      <c r="A63" s="223"/>
      <c r="B63" s="1181"/>
      <c r="C63" s="226" t="s">
        <v>1289</v>
      </c>
      <c r="D63" s="226"/>
      <c r="E63" s="2481"/>
      <c r="F63" s="2482"/>
      <c r="G63" s="789"/>
      <c r="H63" s="225"/>
    </row>
    <row r="64" spans="1:8" ht="15" customHeight="1" x14ac:dyDescent="0.35">
      <c r="A64" s="223"/>
      <c r="B64" s="1181"/>
      <c r="C64" s="238" t="s">
        <v>1290</v>
      </c>
      <c r="D64" s="239"/>
      <c r="E64" s="2481"/>
      <c r="F64" s="2482"/>
      <c r="G64" s="790"/>
      <c r="H64" s="225"/>
    </row>
    <row r="65" spans="1:8" ht="15" customHeight="1" x14ac:dyDescent="0.35">
      <c r="A65" s="223"/>
      <c r="B65" s="1181"/>
      <c r="C65" s="241" t="s">
        <v>1268</v>
      </c>
      <c r="D65" s="241"/>
      <c r="E65" s="2481"/>
      <c r="F65" s="2482"/>
      <c r="G65" s="785">
        <f>G62+G63+G64</f>
        <v>0</v>
      </c>
      <c r="H65" s="225"/>
    </row>
    <row r="66" spans="1:8" ht="15" customHeight="1" x14ac:dyDescent="0.35">
      <c r="A66" s="223"/>
      <c r="B66" s="1181"/>
      <c r="C66" s="234"/>
      <c r="D66" s="234"/>
      <c r="E66" s="235"/>
      <c r="F66" s="312"/>
      <c r="G66" s="313"/>
      <c r="H66" s="225"/>
    </row>
    <row r="67" spans="1:8" ht="15" customHeight="1" x14ac:dyDescent="0.35">
      <c r="A67" s="223"/>
      <c r="B67" s="1181" t="s">
        <v>22</v>
      </c>
      <c r="C67" s="962" t="s">
        <v>1292</v>
      </c>
      <c r="D67" s="962"/>
      <c r="E67" s="508"/>
      <c r="F67" s="782" t="s">
        <v>1269</v>
      </c>
      <c r="G67" s="775" t="s">
        <v>79</v>
      </c>
      <c r="H67" s="225"/>
    </row>
    <row r="68" spans="1:8" ht="15" customHeight="1" x14ac:dyDescent="0.35">
      <c r="A68" s="223"/>
      <c r="B68" s="1181"/>
      <c r="C68" s="226" t="s">
        <v>1293</v>
      </c>
      <c r="D68" s="226"/>
      <c r="E68" s="237"/>
      <c r="F68" s="769"/>
      <c r="G68" s="769"/>
      <c r="H68" s="225"/>
    </row>
    <row r="69" spans="1:8" ht="15" customHeight="1" x14ac:dyDescent="0.35">
      <c r="A69" s="223"/>
      <c r="B69" s="1181"/>
      <c r="C69" s="226" t="s">
        <v>1294</v>
      </c>
      <c r="D69" s="226"/>
      <c r="E69" s="237"/>
      <c r="F69" s="769"/>
      <c r="G69" s="769"/>
      <c r="H69" s="225"/>
    </row>
    <row r="70" spans="1:8" ht="15" customHeight="1" x14ac:dyDescent="0.35">
      <c r="A70" s="223"/>
      <c r="B70" s="1181"/>
      <c r="C70" s="238" t="s">
        <v>1295</v>
      </c>
      <c r="D70" s="239"/>
      <c r="E70" s="237"/>
      <c r="F70" s="769"/>
      <c r="G70" s="769"/>
      <c r="H70" s="225"/>
    </row>
    <row r="71" spans="1:8" ht="15" customHeight="1" x14ac:dyDescent="0.35">
      <c r="A71" s="223"/>
      <c r="B71" s="1181"/>
      <c r="C71" s="241" t="s">
        <v>1274</v>
      </c>
      <c r="D71" s="241"/>
      <c r="E71" s="237"/>
      <c r="F71" s="785">
        <f>F68+F69+F70</f>
        <v>0</v>
      </c>
      <c r="G71" s="785">
        <f>G68+G69+G70</f>
        <v>0</v>
      </c>
      <c r="H71" s="225"/>
    </row>
    <row r="72" spans="1:8" ht="15" customHeight="1" x14ac:dyDescent="0.35">
      <c r="A72" s="223"/>
      <c r="B72" s="1181"/>
      <c r="C72" s="240" t="s">
        <v>93</v>
      </c>
      <c r="D72" s="234"/>
      <c r="E72" s="234"/>
      <c r="F72" s="314"/>
      <c r="G72" s="785">
        <f>F71+G71</f>
        <v>0</v>
      </c>
      <c r="H72" s="225"/>
    </row>
    <row r="73" spans="1:8" ht="15" customHeight="1" x14ac:dyDescent="0.35">
      <c r="A73" s="223"/>
      <c r="B73" s="1181"/>
      <c r="C73" s="234"/>
      <c r="D73" s="234"/>
      <c r="E73" s="235"/>
      <c r="F73" s="312"/>
      <c r="G73" s="313"/>
      <c r="H73" s="225"/>
    </row>
    <row r="74" spans="1:8" ht="15" customHeight="1" x14ac:dyDescent="0.35">
      <c r="A74" s="223"/>
      <c r="B74" s="1181" t="s">
        <v>23</v>
      </c>
      <c r="C74" s="774" t="s">
        <v>1284</v>
      </c>
      <c r="D74" s="774"/>
      <c r="E74" s="508"/>
      <c r="F74" s="775" t="s">
        <v>1287</v>
      </c>
      <c r="G74" s="775" t="s">
        <v>982</v>
      </c>
      <c r="H74" s="225"/>
    </row>
    <row r="75" spans="1:8" ht="15" customHeight="1" x14ac:dyDescent="0.35">
      <c r="A75" s="223"/>
      <c r="B75" s="1181"/>
      <c r="C75" s="226" t="s">
        <v>1288</v>
      </c>
      <c r="D75" s="226"/>
      <c r="E75" s="237"/>
      <c r="F75" s="769"/>
      <c r="G75" s="769"/>
      <c r="H75" s="225"/>
    </row>
    <row r="76" spans="1:8" ht="15" customHeight="1" x14ac:dyDescent="0.35">
      <c r="A76" s="223"/>
      <c r="B76" s="1181"/>
      <c r="C76" s="226" t="s">
        <v>1289</v>
      </c>
      <c r="D76" s="226"/>
      <c r="E76" s="237"/>
      <c r="F76" s="769"/>
      <c r="G76" s="769"/>
      <c r="H76" s="225"/>
    </row>
    <row r="77" spans="1:8" ht="15" customHeight="1" x14ac:dyDescent="0.35">
      <c r="A77" s="223"/>
      <c r="B77" s="1181"/>
      <c r="C77" s="238" t="s">
        <v>1290</v>
      </c>
      <c r="D77" s="239"/>
      <c r="E77" s="237"/>
      <c r="F77" s="769"/>
      <c r="G77" s="769"/>
      <c r="H77" s="225"/>
    </row>
    <row r="78" spans="1:8" ht="15" customHeight="1" x14ac:dyDescent="0.35">
      <c r="A78" s="223"/>
      <c r="B78" s="1181"/>
      <c r="C78" s="241" t="s">
        <v>30</v>
      </c>
      <c r="D78" s="241"/>
      <c r="E78" s="237"/>
      <c r="F78" s="785">
        <f>F75+F76+F77</f>
        <v>0</v>
      </c>
      <c r="G78" s="785">
        <f>G75+G76+G77</f>
        <v>0</v>
      </c>
      <c r="H78" s="225"/>
    </row>
    <row r="79" spans="1:8" ht="15" customHeight="1" x14ac:dyDescent="0.35">
      <c r="A79" s="223"/>
      <c r="B79" s="1181"/>
      <c r="C79" s="234"/>
      <c r="D79" s="234"/>
      <c r="E79" s="235"/>
      <c r="F79" s="312"/>
      <c r="G79" s="313"/>
      <c r="H79" s="225"/>
    </row>
    <row r="80" spans="1:8" ht="15" customHeight="1" x14ac:dyDescent="0.35">
      <c r="A80" s="223"/>
      <c r="B80" s="1181" t="s">
        <v>24</v>
      </c>
      <c r="C80" s="774" t="s">
        <v>1275</v>
      </c>
      <c r="D80" s="774"/>
      <c r="E80" s="508"/>
      <c r="F80" s="783"/>
      <c r="G80" s="775" t="s">
        <v>1276</v>
      </c>
      <c r="H80" s="225"/>
    </row>
    <row r="81" spans="1:8" ht="15" customHeight="1" x14ac:dyDescent="0.35">
      <c r="A81" s="223"/>
      <c r="B81" s="1181"/>
      <c r="C81" s="226" t="s">
        <v>1288</v>
      </c>
      <c r="D81" s="226"/>
      <c r="E81" s="237"/>
      <c r="F81" s="317"/>
      <c r="G81" s="318"/>
      <c r="H81" s="225"/>
    </row>
    <row r="82" spans="1:8" ht="15" customHeight="1" x14ac:dyDescent="0.35">
      <c r="A82" s="223"/>
      <c r="B82" s="1181"/>
      <c r="C82" s="226" t="s">
        <v>1289</v>
      </c>
      <c r="D82" s="226"/>
      <c r="E82" s="237"/>
      <c r="F82" s="317"/>
      <c r="G82" s="318"/>
      <c r="H82" s="225"/>
    </row>
    <row r="83" spans="1:8" ht="15" customHeight="1" x14ac:dyDescent="0.35">
      <c r="A83" s="223"/>
      <c r="B83" s="1181"/>
      <c r="C83" s="234"/>
      <c r="D83" s="234"/>
      <c r="E83" s="235"/>
      <c r="F83" s="312"/>
      <c r="G83" s="313"/>
      <c r="H83" s="225"/>
    </row>
    <row r="84" spans="1:8" ht="15" customHeight="1" x14ac:dyDescent="0.35">
      <c r="A84" s="223"/>
      <c r="B84" s="1181" t="s">
        <v>25</v>
      </c>
      <c r="C84" s="774" t="s">
        <v>1279</v>
      </c>
      <c r="D84" s="774"/>
      <c r="E84" s="508"/>
      <c r="F84" s="783"/>
      <c r="G84" s="775" t="s">
        <v>1280</v>
      </c>
      <c r="H84" s="225"/>
    </row>
    <row r="85" spans="1:8" ht="15" customHeight="1" x14ac:dyDescent="0.35">
      <c r="A85" s="223"/>
      <c r="B85" s="1181"/>
      <c r="C85" s="226" t="s">
        <v>1288</v>
      </c>
      <c r="D85" s="226"/>
      <c r="E85" s="237"/>
      <c r="F85" s="317"/>
      <c r="G85" s="318"/>
      <c r="H85" s="225"/>
    </row>
    <row r="86" spans="1:8" ht="15" customHeight="1" x14ac:dyDescent="0.35">
      <c r="A86" s="223"/>
      <c r="B86" s="1181"/>
      <c r="C86" s="238" t="s">
        <v>1289</v>
      </c>
      <c r="D86" s="239"/>
      <c r="E86" s="237"/>
      <c r="F86" s="317"/>
      <c r="G86" s="318"/>
      <c r="H86" s="225"/>
    </row>
    <row r="87" spans="1:8" ht="15" customHeight="1" x14ac:dyDescent="0.35">
      <c r="A87" s="223"/>
      <c r="B87" s="1181"/>
      <c r="C87" s="234"/>
      <c r="D87" s="234"/>
      <c r="E87" s="235"/>
      <c r="F87" s="312"/>
      <c r="G87" s="313"/>
      <c r="H87" s="225"/>
    </row>
    <row r="88" spans="1:8" ht="15" customHeight="1" x14ac:dyDescent="0.35">
      <c r="A88" s="223"/>
      <c r="B88" s="1182"/>
      <c r="C88" s="2970" t="s">
        <v>1296</v>
      </c>
      <c r="D88" s="2970"/>
      <c r="E88" s="2970"/>
      <c r="F88" s="1216"/>
      <c r="G88" s="1217"/>
      <c r="H88" s="225"/>
    </row>
    <row r="89" spans="1:8" ht="15" customHeight="1" x14ac:dyDescent="0.35">
      <c r="A89" s="223"/>
      <c r="B89" s="1182"/>
      <c r="C89" s="2971"/>
      <c r="D89" s="2971"/>
      <c r="E89" s="2971"/>
      <c r="F89" s="1218"/>
      <c r="G89" s="1219"/>
      <c r="H89" s="225"/>
    </row>
    <row r="90" spans="1:8" ht="15" hidden="1" customHeight="1" x14ac:dyDescent="0.35">
      <c r="A90" s="223"/>
      <c r="B90" s="1181"/>
      <c r="C90" s="234"/>
      <c r="D90" s="234"/>
      <c r="E90" s="235"/>
      <c r="F90" s="312"/>
      <c r="G90" s="313"/>
      <c r="H90" s="225"/>
    </row>
    <row r="91" spans="1:8" ht="15" customHeight="1" x14ac:dyDescent="0.35">
      <c r="A91" s="223"/>
      <c r="B91" s="1181" t="s">
        <v>20</v>
      </c>
      <c r="C91" s="784" t="s">
        <v>1297</v>
      </c>
      <c r="D91" s="784"/>
      <c r="E91" s="777"/>
      <c r="F91" s="776" t="s">
        <v>1287</v>
      </c>
      <c r="G91" s="776" t="s">
        <v>982</v>
      </c>
      <c r="H91" s="225"/>
    </row>
    <row r="92" spans="1:8" ht="15" customHeight="1" x14ac:dyDescent="0.35">
      <c r="A92" s="223"/>
      <c r="B92" s="1181"/>
      <c r="C92" s="226" t="s">
        <v>1298</v>
      </c>
      <c r="D92" s="226"/>
      <c r="E92" s="229"/>
      <c r="F92" s="770"/>
      <c r="G92" s="770"/>
      <c r="H92" s="225"/>
    </row>
    <row r="93" spans="1:8" ht="15" customHeight="1" x14ac:dyDescent="0.35">
      <c r="A93" s="223"/>
      <c r="B93" s="1181"/>
      <c r="C93" s="545" t="s">
        <v>1842</v>
      </c>
      <c r="D93" s="226"/>
      <c r="E93" s="229"/>
      <c r="F93" s="770"/>
      <c r="G93" s="770"/>
      <c r="H93" s="225"/>
    </row>
    <row r="94" spans="1:8" ht="15" customHeight="1" x14ac:dyDescent="0.35">
      <c r="A94" s="223"/>
      <c r="B94" s="1183"/>
      <c r="C94" s="234"/>
      <c r="D94" s="234"/>
      <c r="E94" s="235"/>
      <c r="F94" s="235"/>
      <c r="G94" s="236"/>
      <c r="H94" s="225"/>
    </row>
    <row r="95" spans="1:8" ht="15" customHeight="1" thickBot="1" x14ac:dyDescent="0.4">
      <c r="A95" s="250"/>
      <c r="B95" s="251"/>
      <c r="C95" s="251"/>
      <c r="D95" s="251"/>
      <c r="E95" s="251"/>
      <c r="F95" s="251"/>
      <c r="G95" s="251"/>
      <c r="H95" s="252"/>
    </row>
  </sheetData>
  <sheetProtection password="C4B6" sheet="1" objects="1" scenarios="1"/>
  <mergeCells count="18">
    <mergeCell ref="E63:F63"/>
    <mergeCell ref="E64:F64"/>
    <mergeCell ref="E65:F65"/>
    <mergeCell ref="C88:E89"/>
    <mergeCell ref="C5:E6"/>
    <mergeCell ref="C61:F61"/>
    <mergeCell ref="E62:F62"/>
    <mergeCell ref="B2:C3"/>
    <mergeCell ref="D2:F3"/>
    <mergeCell ref="C52:E53"/>
    <mergeCell ref="C17:F17"/>
    <mergeCell ref="E18:F18"/>
    <mergeCell ref="E19:F19"/>
    <mergeCell ref="E20:F20"/>
    <mergeCell ref="E21:F21"/>
    <mergeCell ref="E22:F22"/>
    <mergeCell ref="E23:F23"/>
    <mergeCell ref="E24:F24"/>
  </mergeCells>
  <pageMargins left="0.7" right="0.7" top="1" bottom="1" header="0.3" footer="0.3"/>
  <pageSetup paperSize="5" orientation="portrait" r:id="rId1"/>
  <headerFooter>
    <oddFooter>&amp;C&amp;1#&amp;"Calibri"&amp;10&amp;K000000I n t e r n a l</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
  <sheetViews>
    <sheetView workbookViewId="0"/>
  </sheetViews>
  <sheetFormatPr defaultRowHeight="14.5" x14ac:dyDescent="0.35"/>
  <sheetData/>
  <pageMargins left="0.7" right="0.7" top="0.75" bottom="0.75" header="0.3" footer="0.3"/>
  <pageSetup paperSize="9" orientation="portrait" verticalDpi="0" r:id="rId1"/>
  <headerFooter>
    <oddFooter>&amp;C&amp;1#&amp;"Calibri"&amp;10&amp;K000000I n t e r n a l</oddFooter>
  </headerFooter>
  <customProperties>
    <customPr name="CafeStyleVersion" r:id="rId2"/>
    <customPr name="LastTupleSet_COR_Mappings" r:id="rId3"/>
  </customPropertie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2">
    <pageSetUpPr fitToPage="1"/>
  </sheetPr>
  <dimension ref="A1:J102"/>
  <sheetViews>
    <sheetView showGridLines="0" workbookViewId="0">
      <selection activeCell="G9" sqref="G9"/>
    </sheetView>
  </sheetViews>
  <sheetFormatPr defaultColWidth="9.1796875" defaultRowHeight="12.5" x14ac:dyDescent="0.25"/>
  <cols>
    <col min="1" max="1" width="2.81640625" style="72" customWidth="1" collapsed="1"/>
    <col min="2" max="2" width="4.81640625" style="72" customWidth="1" collapsed="1"/>
    <col min="3" max="3" width="3.1796875" style="72" customWidth="1" collapsed="1"/>
    <col min="4" max="4" width="11.81640625" style="72" customWidth="1" collapsed="1"/>
    <col min="5" max="5" width="12.1796875" style="72" customWidth="1" collapsed="1"/>
    <col min="6" max="6" width="44.54296875" style="72" customWidth="1" collapsed="1"/>
    <col min="7" max="9" width="15.81640625" style="72" customWidth="1" collapsed="1"/>
    <col min="10" max="10" width="2.81640625" style="72" customWidth="1" collapsed="1"/>
    <col min="11" max="16384" width="9.1796875" style="72" collapsed="1"/>
  </cols>
  <sheetData>
    <row r="1" spans="1:10" ht="15" customHeight="1" x14ac:dyDescent="0.25"/>
    <row r="2" spans="1:10" ht="15" customHeight="1" x14ac:dyDescent="0.35">
      <c r="A2" s="118"/>
      <c r="B2" s="3019" t="s">
        <v>1102</v>
      </c>
      <c r="C2" s="3019"/>
      <c r="D2" s="3019"/>
      <c r="E2" s="3019"/>
      <c r="F2" s="3019"/>
      <c r="G2" s="3019"/>
      <c r="H2" s="3019"/>
      <c r="I2" s="3019"/>
      <c r="J2" s="121"/>
    </row>
    <row r="3" spans="1:10" ht="15" customHeight="1" x14ac:dyDescent="0.35">
      <c r="A3" s="118"/>
      <c r="B3" s="3019"/>
      <c r="C3" s="3019"/>
      <c r="D3" s="3019"/>
      <c r="E3" s="3019"/>
      <c r="F3" s="3019"/>
      <c r="G3" s="3019"/>
      <c r="H3" s="3019"/>
      <c r="I3" s="3019"/>
      <c r="J3" s="121"/>
    </row>
    <row r="4" spans="1:10" ht="15" hidden="1" customHeight="1" x14ac:dyDescent="0.35">
      <c r="A4" s="118"/>
      <c r="B4" s="120"/>
      <c r="C4" s="120"/>
      <c r="D4" s="120"/>
      <c r="E4" s="120"/>
      <c r="F4" s="120"/>
      <c r="G4" s="120"/>
      <c r="H4" s="120"/>
      <c r="I4" s="120"/>
      <c r="J4" s="121"/>
    </row>
    <row r="5" spans="1:10" ht="15" hidden="1" customHeight="1" x14ac:dyDescent="0.35">
      <c r="A5" s="118"/>
      <c r="B5" s="120"/>
      <c r="C5" s="120"/>
      <c r="D5" s="120"/>
      <c r="E5" s="120"/>
      <c r="F5" s="120"/>
      <c r="G5" s="120"/>
      <c r="H5" s="120"/>
      <c r="I5" s="120"/>
      <c r="J5" s="121"/>
    </row>
    <row r="6" spans="1:10" ht="15" customHeight="1" x14ac:dyDescent="0.3">
      <c r="A6" s="122"/>
      <c r="B6" s="154"/>
      <c r="C6" s="154"/>
      <c r="D6" s="154"/>
      <c r="E6" s="154"/>
      <c r="F6" s="154"/>
      <c r="G6" s="154"/>
      <c r="H6" s="154"/>
      <c r="I6" s="155" t="s">
        <v>1103</v>
      </c>
      <c r="J6" s="123"/>
    </row>
    <row r="7" spans="1:10" ht="20" customHeight="1" x14ac:dyDescent="0.3">
      <c r="A7" s="122"/>
      <c r="B7" s="1220" t="s">
        <v>1104</v>
      </c>
      <c r="C7" s="1224" t="s">
        <v>1105</v>
      </c>
      <c r="D7" s="1225"/>
      <c r="E7" s="1225"/>
      <c r="F7" s="1226"/>
      <c r="G7" s="1227" t="s">
        <v>561</v>
      </c>
      <c r="H7" s="1227" t="s">
        <v>1106</v>
      </c>
      <c r="I7" s="1227" t="s">
        <v>97</v>
      </c>
      <c r="J7" s="123"/>
    </row>
    <row r="8" spans="1:10" ht="15" customHeight="1" x14ac:dyDescent="0.3">
      <c r="A8" s="122"/>
      <c r="B8" s="1221"/>
      <c r="C8" s="654" t="s">
        <v>20</v>
      </c>
      <c r="D8" s="655" t="s">
        <v>1107</v>
      </c>
      <c r="E8" s="656"/>
      <c r="F8" s="655"/>
      <c r="G8" s="667">
        <f>G9+G14</f>
        <v>0</v>
      </c>
      <c r="H8" s="667">
        <f>H9+H14</f>
        <v>0</v>
      </c>
      <c r="I8" s="667">
        <f>G8+H8</f>
        <v>0</v>
      </c>
      <c r="J8" s="123"/>
    </row>
    <row r="9" spans="1:10" ht="15" customHeight="1" x14ac:dyDescent="0.3">
      <c r="A9" s="122"/>
      <c r="B9" s="1221"/>
      <c r="C9" s="1242"/>
      <c r="D9" s="112" t="s">
        <v>817</v>
      </c>
      <c r="E9" s="1243"/>
      <c r="F9" s="1244"/>
      <c r="G9" s="1245">
        <f>SUM(G10:G13)</f>
        <v>0</v>
      </c>
      <c r="H9" s="1245">
        <f>SUM(H10:H13)</f>
        <v>0</v>
      </c>
      <c r="I9" s="1249">
        <f t="shared" ref="I9:I31" si="0">G9+H9</f>
        <v>0</v>
      </c>
      <c r="J9" s="123"/>
    </row>
    <row r="10" spans="1:10" ht="15" customHeight="1" x14ac:dyDescent="0.3">
      <c r="A10" s="122"/>
      <c r="B10" s="1221"/>
      <c r="C10" s="652"/>
      <c r="D10" s="158" t="s">
        <v>1796</v>
      </c>
      <c r="E10" s="156"/>
      <c r="F10" s="157"/>
      <c r="G10" s="670"/>
      <c r="H10" s="670"/>
      <c r="I10" s="677">
        <f t="shared" si="0"/>
        <v>0</v>
      </c>
      <c r="J10" s="123"/>
    </row>
    <row r="11" spans="1:10" ht="15" customHeight="1" x14ac:dyDescent="0.3">
      <c r="A11" s="122"/>
      <c r="B11" s="1221"/>
      <c r="C11" s="652"/>
      <c r="D11" s="158" t="s">
        <v>1795</v>
      </c>
      <c r="E11" s="156"/>
      <c r="F11" s="157"/>
      <c r="G11" s="670"/>
      <c r="H11" s="670"/>
      <c r="I11" s="677">
        <f t="shared" si="0"/>
        <v>0</v>
      </c>
      <c r="J11" s="123"/>
    </row>
    <row r="12" spans="1:10" ht="15" customHeight="1" x14ac:dyDescent="0.3">
      <c r="A12" s="122"/>
      <c r="B12" s="1221"/>
      <c r="C12" s="652"/>
      <c r="D12" s="158" t="s">
        <v>1108</v>
      </c>
      <c r="E12" s="156"/>
      <c r="F12" s="157"/>
      <c r="G12" s="670"/>
      <c r="H12" s="670"/>
      <c r="I12" s="677">
        <f t="shared" si="0"/>
        <v>0</v>
      </c>
      <c r="J12" s="123"/>
    </row>
    <row r="13" spans="1:10" ht="15" customHeight="1" x14ac:dyDescent="0.3">
      <c r="A13" s="122"/>
      <c r="B13" s="1221"/>
      <c r="C13" s="652"/>
      <c r="D13" s="158" t="s">
        <v>1794</v>
      </c>
      <c r="E13" s="156"/>
      <c r="F13" s="157"/>
      <c r="G13" s="670"/>
      <c r="H13" s="670"/>
      <c r="I13" s="677">
        <f t="shared" si="0"/>
        <v>0</v>
      </c>
      <c r="J13" s="123"/>
    </row>
    <row r="14" spans="1:10" ht="15" customHeight="1" x14ac:dyDescent="0.3">
      <c r="A14" s="122"/>
      <c r="B14" s="1221"/>
      <c r="C14" s="1242"/>
      <c r="D14" s="112" t="s">
        <v>860</v>
      </c>
      <c r="E14" s="1243"/>
      <c r="F14" s="1244"/>
      <c r="G14" s="1245">
        <f>SUM(G15:G18)</f>
        <v>0</v>
      </c>
      <c r="H14" s="1245">
        <f>SUM(H15:H18)</f>
        <v>0</v>
      </c>
      <c r="I14" s="1249">
        <f t="shared" si="0"/>
        <v>0</v>
      </c>
      <c r="J14" s="123"/>
    </row>
    <row r="15" spans="1:10" ht="15" customHeight="1" x14ac:dyDescent="0.3">
      <c r="A15" s="122"/>
      <c r="B15" s="1221"/>
      <c r="C15" s="652"/>
      <c r="D15" s="158" t="s">
        <v>1796</v>
      </c>
      <c r="E15" s="156"/>
      <c r="F15" s="157"/>
      <c r="G15" s="670"/>
      <c r="H15" s="670"/>
      <c r="I15" s="677">
        <f t="shared" si="0"/>
        <v>0</v>
      </c>
      <c r="J15" s="123"/>
    </row>
    <row r="16" spans="1:10" ht="15" customHeight="1" x14ac:dyDescent="0.3">
      <c r="A16" s="122"/>
      <c r="B16" s="1221"/>
      <c r="C16" s="164"/>
      <c r="D16" s="158" t="s">
        <v>1795</v>
      </c>
      <c r="E16" s="160"/>
      <c r="F16" s="161"/>
      <c r="G16" s="670"/>
      <c r="H16" s="670"/>
      <c r="I16" s="669">
        <f t="shared" si="0"/>
        <v>0</v>
      </c>
      <c r="J16" s="123"/>
    </row>
    <row r="17" spans="1:10" ht="15" customHeight="1" x14ac:dyDescent="0.3">
      <c r="A17" s="122"/>
      <c r="B17" s="1221"/>
      <c r="C17" s="164"/>
      <c r="D17" s="158" t="s">
        <v>1108</v>
      </c>
      <c r="E17" s="162"/>
      <c r="F17" s="163"/>
      <c r="G17" s="671"/>
      <c r="H17" s="672"/>
      <c r="I17" s="669">
        <f t="shared" si="0"/>
        <v>0</v>
      </c>
      <c r="J17" s="123"/>
    </row>
    <row r="18" spans="1:10" ht="15" customHeight="1" x14ac:dyDescent="0.3">
      <c r="A18" s="122"/>
      <c r="B18" s="1221"/>
      <c r="C18" s="164"/>
      <c r="D18" s="158" t="s">
        <v>1794</v>
      </c>
      <c r="E18" s="162"/>
      <c r="F18" s="163"/>
      <c r="G18" s="671"/>
      <c r="H18" s="671"/>
      <c r="I18" s="669">
        <f t="shared" si="0"/>
        <v>0</v>
      </c>
      <c r="J18" s="123"/>
    </row>
    <row r="19" spans="1:10" ht="15" customHeight="1" x14ac:dyDescent="0.3">
      <c r="A19" s="122"/>
      <c r="B19" s="1221"/>
      <c r="C19" s="654" t="s">
        <v>21</v>
      </c>
      <c r="D19" s="655" t="s">
        <v>1109</v>
      </c>
      <c r="E19" s="656"/>
      <c r="F19" s="655"/>
      <c r="G19" s="668">
        <f>SUM(G20:G30)</f>
        <v>0</v>
      </c>
      <c r="H19" s="668">
        <f t="shared" ref="H19:I19" si="1">SUM(H20:H30)</f>
        <v>0</v>
      </c>
      <c r="I19" s="668">
        <f t="shared" si="1"/>
        <v>0</v>
      </c>
      <c r="J19" s="123"/>
    </row>
    <row r="20" spans="1:10" ht="15" customHeight="1" x14ac:dyDescent="0.3">
      <c r="A20" s="122"/>
      <c r="B20" s="1221"/>
      <c r="C20" s="164"/>
      <c r="D20" s="112" t="s">
        <v>1110</v>
      </c>
      <c r="E20" s="112"/>
      <c r="F20" s="112"/>
      <c r="G20" s="671"/>
      <c r="H20" s="671"/>
      <c r="I20" s="677">
        <f t="shared" si="0"/>
        <v>0</v>
      </c>
      <c r="J20" s="123"/>
    </row>
    <row r="21" spans="1:10" ht="15" customHeight="1" x14ac:dyDescent="0.3">
      <c r="A21" s="122"/>
      <c r="B21" s="1221"/>
      <c r="C21" s="164"/>
      <c r="D21" s="112" t="s">
        <v>1111</v>
      </c>
      <c r="E21" s="112"/>
      <c r="F21" s="112"/>
      <c r="G21" s="671"/>
      <c r="H21" s="671"/>
      <c r="I21" s="677">
        <f t="shared" si="0"/>
        <v>0</v>
      </c>
      <c r="J21" s="123"/>
    </row>
    <row r="22" spans="1:10" ht="15" customHeight="1" x14ac:dyDescent="0.3">
      <c r="A22" s="122"/>
      <c r="B22" s="1221"/>
      <c r="C22" s="164"/>
      <c r="D22" s="112" t="s">
        <v>1112</v>
      </c>
      <c r="E22" s="112"/>
      <c r="F22" s="112"/>
      <c r="G22" s="671"/>
      <c r="H22" s="673"/>
      <c r="I22" s="677">
        <f t="shared" si="0"/>
        <v>0</v>
      </c>
      <c r="J22" s="123"/>
    </row>
    <row r="23" spans="1:10" ht="15" customHeight="1" x14ac:dyDescent="0.3">
      <c r="A23" s="122"/>
      <c r="B23" s="1221"/>
      <c r="C23" s="164"/>
      <c r="D23" s="112" t="s">
        <v>1113</v>
      </c>
      <c r="E23" s="112"/>
      <c r="F23" s="112"/>
      <c r="G23" s="671"/>
      <c r="H23" s="673"/>
      <c r="I23" s="677">
        <f t="shared" si="0"/>
        <v>0</v>
      </c>
      <c r="J23" s="123"/>
    </row>
    <row r="24" spans="1:10" ht="15" customHeight="1" x14ac:dyDescent="0.3">
      <c r="A24" s="122"/>
      <c r="B24" s="1221"/>
      <c r="C24" s="164"/>
      <c r="D24" s="112" t="s">
        <v>1114</v>
      </c>
      <c r="E24" s="112"/>
      <c r="F24" s="112"/>
      <c r="G24" s="671"/>
      <c r="H24" s="673"/>
      <c r="I24" s="677">
        <f t="shared" si="0"/>
        <v>0</v>
      </c>
      <c r="J24" s="123"/>
    </row>
    <row r="25" spans="1:10" ht="15" customHeight="1" x14ac:dyDescent="0.3">
      <c r="A25" s="122"/>
      <c r="B25" s="1221"/>
      <c r="C25" s="164"/>
      <c r="D25" s="112" t="s">
        <v>2530</v>
      </c>
      <c r="E25" s="112"/>
      <c r="F25" s="1866"/>
      <c r="G25" s="671"/>
      <c r="H25" s="671"/>
      <c r="I25" s="677">
        <f t="shared" si="0"/>
        <v>0</v>
      </c>
      <c r="J25" s="123"/>
    </row>
    <row r="26" spans="1:10" ht="15" customHeight="1" x14ac:dyDescent="0.3">
      <c r="A26" s="122"/>
      <c r="B26" s="1221"/>
      <c r="C26" s="164"/>
      <c r="D26" s="111" t="s">
        <v>2520</v>
      </c>
      <c r="E26" s="112"/>
      <c r="F26" s="112"/>
      <c r="G26" s="671"/>
      <c r="H26" s="671"/>
      <c r="I26" s="677">
        <f t="shared" si="0"/>
        <v>0</v>
      </c>
      <c r="J26" s="123"/>
    </row>
    <row r="27" spans="1:10" ht="15" customHeight="1" x14ac:dyDescent="0.3">
      <c r="A27" s="122"/>
      <c r="B27" s="1221"/>
      <c r="C27" s="164"/>
      <c r="D27" s="111" t="s">
        <v>2521</v>
      </c>
      <c r="E27" s="112"/>
      <c r="F27" s="112"/>
      <c r="G27" s="671"/>
      <c r="H27" s="671"/>
      <c r="I27" s="677">
        <f t="shared" si="0"/>
        <v>0</v>
      </c>
      <c r="J27" s="123"/>
    </row>
    <row r="28" spans="1:10" ht="15" customHeight="1" x14ac:dyDescent="0.3">
      <c r="A28" s="122"/>
      <c r="B28" s="1221"/>
      <c r="C28" s="164"/>
      <c r="D28" s="111" t="s">
        <v>2522</v>
      </c>
      <c r="E28" s="112"/>
      <c r="F28" s="112"/>
      <c r="G28" s="671"/>
      <c r="H28" s="671"/>
      <c r="I28" s="677">
        <f t="shared" si="0"/>
        <v>0</v>
      </c>
      <c r="J28" s="123"/>
    </row>
    <row r="29" spans="1:10" ht="15" customHeight="1" x14ac:dyDescent="0.3">
      <c r="A29" s="122"/>
      <c r="B29" s="1221"/>
      <c r="C29" s="164"/>
      <c r="D29" s="111" t="s">
        <v>2523</v>
      </c>
      <c r="E29" s="112"/>
      <c r="F29" s="112"/>
      <c r="G29" s="671"/>
      <c r="H29" s="671"/>
      <c r="I29" s="677">
        <f t="shared" si="0"/>
        <v>0</v>
      </c>
      <c r="J29" s="123"/>
    </row>
    <row r="30" spans="1:10" ht="15" customHeight="1" x14ac:dyDescent="0.3">
      <c r="A30" s="122"/>
      <c r="B30" s="1221"/>
      <c r="C30" s="164"/>
      <c r="D30" s="112" t="s">
        <v>1115</v>
      </c>
      <c r="F30" s="112"/>
      <c r="G30" s="671"/>
      <c r="H30" s="671"/>
      <c r="I30" s="677">
        <f t="shared" si="0"/>
        <v>0</v>
      </c>
      <c r="J30" s="123"/>
    </row>
    <row r="31" spans="1:10" ht="15" customHeight="1" x14ac:dyDescent="0.3">
      <c r="A31" s="122"/>
      <c r="B31" s="1221"/>
      <c r="C31" s="654"/>
      <c r="D31" s="655" t="s">
        <v>1116</v>
      </c>
      <c r="E31" s="656"/>
      <c r="F31" s="655"/>
      <c r="G31" s="668">
        <f>G8+G19</f>
        <v>0</v>
      </c>
      <c r="H31" s="668">
        <f>H8+H19</f>
        <v>0</v>
      </c>
      <c r="I31" s="668">
        <f t="shared" si="0"/>
        <v>0</v>
      </c>
      <c r="J31" s="123"/>
    </row>
    <row r="32" spans="1:10" ht="15" customHeight="1" x14ac:dyDescent="0.3">
      <c r="A32" s="122"/>
      <c r="B32" s="1222"/>
      <c r="C32" s="164"/>
      <c r="D32" s="159"/>
      <c r="E32" s="159"/>
      <c r="F32" s="159"/>
      <c r="G32" s="159"/>
      <c r="H32" s="159"/>
      <c r="I32" s="165"/>
      <c r="J32" s="123"/>
    </row>
    <row r="33" spans="1:10" ht="15" customHeight="1" x14ac:dyDescent="0.3">
      <c r="A33" s="122"/>
      <c r="B33" s="1221" t="s">
        <v>1117</v>
      </c>
      <c r="C33" s="1251" t="s">
        <v>1118</v>
      </c>
      <c r="D33" s="1252"/>
      <c r="E33" s="1252"/>
      <c r="F33" s="1253"/>
      <c r="G33" s="1254" t="s">
        <v>561</v>
      </c>
      <c r="H33" s="1254" t="s">
        <v>1106</v>
      </c>
      <c r="I33" s="1254" t="s">
        <v>97</v>
      </c>
      <c r="J33" s="123"/>
    </row>
    <row r="34" spans="1:10" ht="15" customHeight="1" x14ac:dyDescent="0.3">
      <c r="A34" s="122"/>
      <c r="B34" s="1221"/>
      <c r="C34" s="657" t="s">
        <v>1119</v>
      </c>
      <c r="D34" s="658"/>
      <c r="E34" s="658"/>
      <c r="F34" s="659"/>
      <c r="G34" s="674">
        <f>G35+G40+G41+G42+G43+G39</f>
        <v>0</v>
      </c>
      <c r="H34" s="674">
        <f>H35+H40+H41+H42+H43+H39</f>
        <v>0</v>
      </c>
      <c r="I34" s="674">
        <f t="shared" ref="I34:I64" si="2">G34+H34</f>
        <v>0</v>
      </c>
      <c r="J34" s="123"/>
    </row>
    <row r="35" spans="1:10" ht="15" customHeight="1" x14ac:dyDescent="0.3">
      <c r="A35" s="122"/>
      <c r="B35" s="1221"/>
      <c r="C35" s="1246"/>
      <c r="D35" s="1247" t="s">
        <v>1120</v>
      </c>
      <c r="E35" s="1247"/>
      <c r="F35" s="1248"/>
      <c r="G35" s="1249">
        <f>G36+G37+G38</f>
        <v>0</v>
      </c>
      <c r="H35" s="1249">
        <f>H36+H37+H38</f>
        <v>0</v>
      </c>
      <c r="I35" s="1249">
        <f t="shared" si="2"/>
        <v>0</v>
      </c>
      <c r="J35" s="123"/>
    </row>
    <row r="36" spans="1:10" ht="15" customHeight="1" x14ac:dyDescent="0.3">
      <c r="A36" s="122"/>
      <c r="B36" s="1221"/>
      <c r="C36" s="166"/>
      <c r="D36" s="167" t="s">
        <v>1121</v>
      </c>
      <c r="E36" s="167"/>
      <c r="F36" s="168"/>
      <c r="G36" s="675"/>
      <c r="H36" s="671"/>
      <c r="I36" s="677">
        <f t="shared" si="2"/>
        <v>0</v>
      </c>
      <c r="J36" s="123"/>
    </row>
    <row r="37" spans="1:10" ht="15" customHeight="1" x14ac:dyDescent="0.3">
      <c r="A37" s="122"/>
      <c r="B37" s="1221"/>
      <c r="C37" s="166"/>
      <c r="D37" s="167" t="s">
        <v>1122</v>
      </c>
      <c r="E37" s="167"/>
      <c r="F37" s="168"/>
      <c r="G37" s="675"/>
      <c r="H37" s="671"/>
      <c r="I37" s="677">
        <f t="shared" si="2"/>
        <v>0</v>
      </c>
      <c r="J37" s="123"/>
    </row>
    <row r="38" spans="1:10" ht="15" customHeight="1" x14ac:dyDescent="0.3">
      <c r="A38" s="122"/>
      <c r="B38" s="1221"/>
      <c r="C38" s="166"/>
      <c r="D38" s="167" t="s">
        <v>1123</v>
      </c>
      <c r="E38" s="167"/>
      <c r="F38" s="168"/>
      <c r="G38" s="675"/>
      <c r="H38" s="671"/>
      <c r="I38" s="677">
        <f t="shared" si="2"/>
        <v>0</v>
      </c>
      <c r="J38" s="123"/>
    </row>
    <row r="39" spans="1:10" ht="15" customHeight="1" x14ac:dyDescent="0.3">
      <c r="A39" s="122"/>
      <c r="B39" s="1221"/>
      <c r="C39" s="166"/>
      <c r="D39" s="167" t="s">
        <v>1797</v>
      </c>
      <c r="E39" s="167"/>
      <c r="F39" s="168"/>
      <c r="G39" s="675"/>
      <c r="H39" s="671"/>
      <c r="I39" s="677">
        <f t="shared" si="2"/>
        <v>0</v>
      </c>
      <c r="J39" s="123"/>
    </row>
    <row r="40" spans="1:10" ht="15" customHeight="1" x14ac:dyDescent="0.3">
      <c r="A40" s="122"/>
      <c r="B40" s="1221"/>
      <c r="C40" s="171"/>
      <c r="D40" s="168" t="s">
        <v>1124</v>
      </c>
      <c r="E40" s="166"/>
      <c r="F40" s="168"/>
      <c r="G40" s="675"/>
      <c r="H40" s="673"/>
      <c r="I40" s="677">
        <f>G40+H40</f>
        <v>0</v>
      </c>
      <c r="J40" s="123"/>
    </row>
    <row r="41" spans="1:10" ht="15" customHeight="1" x14ac:dyDescent="0.3">
      <c r="A41" s="122"/>
      <c r="B41" s="1221"/>
      <c r="C41" s="162"/>
      <c r="D41" s="168" t="s">
        <v>1125</v>
      </c>
      <c r="E41" s="168"/>
      <c r="F41" s="168"/>
      <c r="G41" s="675"/>
      <c r="H41" s="673"/>
      <c r="I41" s="677">
        <f>G41+H41</f>
        <v>0</v>
      </c>
      <c r="J41" s="123"/>
    </row>
    <row r="42" spans="1:10" ht="15" customHeight="1" x14ac:dyDescent="0.3">
      <c r="A42" s="122"/>
      <c r="B42" s="1221"/>
      <c r="C42" s="162"/>
      <c r="D42" s="168" t="s">
        <v>1126</v>
      </c>
      <c r="E42" s="168"/>
      <c r="F42" s="168"/>
      <c r="G42" s="675"/>
      <c r="H42" s="673"/>
      <c r="I42" s="677">
        <f>G42+H42</f>
        <v>0</v>
      </c>
      <c r="J42" s="123"/>
    </row>
    <row r="43" spans="1:10" ht="15" customHeight="1" x14ac:dyDescent="0.3">
      <c r="A43" s="122"/>
      <c r="B43" s="1221"/>
      <c r="C43" s="162"/>
      <c r="D43" s="168" t="s">
        <v>1127</v>
      </c>
      <c r="E43" s="167"/>
      <c r="F43" s="168"/>
      <c r="G43" s="675"/>
      <c r="H43" s="673"/>
      <c r="I43" s="677">
        <f>G43+H43</f>
        <v>0</v>
      </c>
      <c r="J43" s="123"/>
    </row>
    <row r="44" spans="1:10" ht="15" customHeight="1" x14ac:dyDescent="0.3">
      <c r="A44" s="122"/>
      <c r="B44" s="1221"/>
      <c r="C44" s="654" t="s">
        <v>1128</v>
      </c>
      <c r="D44" s="660"/>
      <c r="E44" s="661"/>
      <c r="F44" s="660"/>
      <c r="G44" s="667">
        <f>G45+G46+G47+G48+G49+G50+G51+G52+G53+G54+G55</f>
        <v>0</v>
      </c>
      <c r="H44" s="667">
        <f t="shared" ref="H44" si="3">H45+H46+H47+H48+H49+H50+H51+H52+H53+H54+H55</f>
        <v>0</v>
      </c>
      <c r="I44" s="667">
        <f>I45+I46+I47+I48+I49+I50+I51+I52+I53+I54+I55</f>
        <v>0</v>
      </c>
      <c r="J44" s="123"/>
    </row>
    <row r="45" spans="1:10" ht="15" customHeight="1" x14ac:dyDescent="0.3">
      <c r="A45" s="122"/>
      <c r="B45" s="1221"/>
      <c r="C45" s="166"/>
      <c r="D45" s="167" t="s">
        <v>1129</v>
      </c>
      <c r="E45" s="167"/>
      <c r="F45" s="167"/>
      <c r="G45" s="671"/>
      <c r="H45" s="673"/>
      <c r="I45" s="677">
        <f t="shared" si="2"/>
        <v>0</v>
      </c>
      <c r="J45" s="123"/>
    </row>
    <row r="46" spans="1:10" ht="15" customHeight="1" x14ac:dyDescent="0.3">
      <c r="A46" s="122"/>
      <c r="B46" s="1221"/>
      <c r="C46" s="166"/>
      <c r="D46" s="167" t="s">
        <v>1130</v>
      </c>
      <c r="E46" s="167"/>
      <c r="F46" s="167"/>
      <c r="G46" s="671"/>
      <c r="H46" s="673"/>
      <c r="I46" s="677">
        <f t="shared" si="2"/>
        <v>0</v>
      </c>
      <c r="J46" s="123"/>
    </row>
    <row r="47" spans="1:10" ht="15" customHeight="1" x14ac:dyDescent="0.3">
      <c r="A47" s="122"/>
      <c r="B47" s="1221"/>
      <c r="C47" s="166"/>
      <c r="D47" s="167" t="s">
        <v>1131</v>
      </c>
      <c r="E47" s="167"/>
      <c r="F47" s="167"/>
      <c r="G47" s="671"/>
      <c r="H47" s="673"/>
      <c r="I47" s="677">
        <f t="shared" si="2"/>
        <v>0</v>
      </c>
      <c r="J47" s="123"/>
    </row>
    <row r="48" spans="1:10" ht="15" customHeight="1" x14ac:dyDescent="0.3">
      <c r="A48" s="122"/>
      <c r="B48" s="1221"/>
      <c r="C48" s="166"/>
      <c r="D48" s="167" t="s">
        <v>1132</v>
      </c>
      <c r="E48" s="167"/>
      <c r="F48" s="167"/>
      <c r="G48" s="671"/>
      <c r="H48" s="673"/>
      <c r="I48" s="677">
        <f t="shared" si="2"/>
        <v>0</v>
      </c>
      <c r="J48" s="123"/>
    </row>
    <row r="49" spans="1:10" ht="15" customHeight="1" x14ac:dyDescent="0.3">
      <c r="A49" s="122"/>
      <c r="B49" s="1221"/>
      <c r="C49" s="166"/>
      <c r="D49" s="167" t="s">
        <v>1133</v>
      </c>
      <c r="E49" s="167"/>
      <c r="F49" s="167"/>
      <c r="G49" s="671"/>
      <c r="H49" s="673"/>
      <c r="I49" s="677">
        <f t="shared" si="2"/>
        <v>0</v>
      </c>
      <c r="J49" s="123"/>
    </row>
    <row r="50" spans="1:10" ht="15" customHeight="1" x14ac:dyDescent="0.3">
      <c r="A50" s="122"/>
      <c r="B50" s="1221"/>
      <c r="C50" s="166"/>
      <c r="D50" s="167" t="s">
        <v>1134</v>
      </c>
      <c r="E50" s="167"/>
      <c r="F50" s="167"/>
      <c r="G50" s="671"/>
      <c r="H50" s="673"/>
      <c r="I50" s="677">
        <f t="shared" si="2"/>
        <v>0</v>
      </c>
      <c r="J50" s="123"/>
    </row>
    <row r="51" spans="1:10" ht="15" customHeight="1" x14ac:dyDescent="0.3">
      <c r="A51" s="122"/>
      <c r="B51" s="1221"/>
      <c r="C51" s="166"/>
      <c r="D51" s="167" t="s">
        <v>1135</v>
      </c>
      <c r="E51" s="167"/>
      <c r="F51" s="167"/>
      <c r="G51" s="671"/>
      <c r="H51" s="673"/>
      <c r="I51" s="677">
        <f t="shared" si="2"/>
        <v>0</v>
      </c>
      <c r="J51" s="123"/>
    </row>
    <row r="52" spans="1:10" ht="15" customHeight="1" x14ac:dyDescent="0.3">
      <c r="A52" s="122"/>
      <c r="B52" s="1221"/>
      <c r="C52" s="166"/>
      <c r="D52" s="167" t="s">
        <v>1136</v>
      </c>
      <c r="E52" s="167"/>
      <c r="F52" s="167"/>
      <c r="G52" s="671"/>
      <c r="H52" s="673"/>
      <c r="I52" s="677">
        <f t="shared" si="2"/>
        <v>0</v>
      </c>
      <c r="J52" s="123"/>
    </row>
    <row r="53" spans="1:10" ht="15" customHeight="1" x14ac:dyDescent="0.3">
      <c r="A53" s="122"/>
      <c r="B53" s="1221"/>
      <c r="C53" s="166"/>
      <c r="D53" s="112" t="s">
        <v>2529</v>
      </c>
      <c r="E53" s="170"/>
      <c r="F53" s="170"/>
      <c r="G53" s="671"/>
      <c r="H53" s="673"/>
      <c r="I53" s="677">
        <f t="shared" si="2"/>
        <v>0</v>
      </c>
      <c r="J53" s="123"/>
    </row>
    <row r="54" spans="1:10" ht="15" customHeight="1" x14ac:dyDescent="0.3">
      <c r="A54" s="122"/>
      <c r="B54" s="1221"/>
      <c r="C54" s="166"/>
      <c r="D54" s="111" t="s">
        <v>2524</v>
      </c>
      <c r="E54" s="170"/>
      <c r="F54" s="170"/>
      <c r="G54" s="671"/>
      <c r="H54" s="673"/>
      <c r="I54" s="677">
        <f t="shared" si="2"/>
        <v>0</v>
      </c>
      <c r="J54" s="123"/>
    </row>
    <row r="55" spans="1:10" ht="15" customHeight="1" x14ac:dyDescent="0.3">
      <c r="A55" s="122"/>
      <c r="B55" s="1221"/>
      <c r="C55" s="166"/>
      <c r="D55" s="170" t="s">
        <v>1137</v>
      </c>
      <c r="E55" s="170"/>
      <c r="F55" s="170"/>
      <c r="G55" s="671"/>
      <c r="H55" s="673"/>
      <c r="I55" s="677">
        <f t="shared" si="2"/>
        <v>0</v>
      </c>
      <c r="J55" s="123"/>
    </row>
    <row r="56" spans="1:10" ht="15" customHeight="1" x14ac:dyDescent="0.3">
      <c r="A56" s="122"/>
      <c r="B56" s="1221"/>
      <c r="C56" s="662" t="s">
        <v>1138</v>
      </c>
      <c r="D56" s="660"/>
      <c r="E56" s="660"/>
      <c r="F56" s="660"/>
      <c r="G56" s="667">
        <f>G57+G58-G62</f>
        <v>0</v>
      </c>
      <c r="H56" s="667">
        <f>H57+H58-H62</f>
        <v>0</v>
      </c>
      <c r="I56" s="667">
        <f t="shared" si="2"/>
        <v>0</v>
      </c>
      <c r="J56" s="123"/>
    </row>
    <row r="57" spans="1:10" ht="15" customHeight="1" x14ac:dyDescent="0.3">
      <c r="A57" s="122"/>
      <c r="B57" s="1221"/>
      <c r="C57" s="166"/>
      <c r="D57" s="168" t="s">
        <v>1139</v>
      </c>
      <c r="E57" s="168"/>
      <c r="F57" s="168"/>
      <c r="G57" s="675"/>
      <c r="H57" s="673"/>
      <c r="I57" s="677">
        <f t="shared" si="2"/>
        <v>0</v>
      </c>
      <c r="J57" s="123"/>
    </row>
    <row r="58" spans="1:10" ht="15" customHeight="1" x14ac:dyDescent="0.3">
      <c r="A58" s="122"/>
      <c r="B58" s="1221"/>
      <c r="C58" s="1250"/>
      <c r="D58" s="1248" t="s">
        <v>1140</v>
      </c>
      <c r="E58" s="1247"/>
      <c r="F58" s="1248"/>
      <c r="G58" s="1249">
        <f>G59+G60+G61</f>
        <v>0</v>
      </c>
      <c r="H58" s="1249">
        <f>H59+H60+H61</f>
        <v>0</v>
      </c>
      <c r="I58" s="1249">
        <f t="shared" si="2"/>
        <v>0</v>
      </c>
      <c r="J58" s="123"/>
    </row>
    <row r="59" spans="1:10" ht="15" customHeight="1" x14ac:dyDescent="0.3">
      <c r="A59" s="122"/>
      <c r="B59" s="1221"/>
      <c r="C59" s="171"/>
      <c r="D59" s="167" t="s">
        <v>1141</v>
      </c>
      <c r="E59" s="167"/>
      <c r="F59" s="168"/>
      <c r="G59" s="675"/>
      <c r="H59" s="673"/>
      <c r="I59" s="677">
        <f t="shared" si="2"/>
        <v>0</v>
      </c>
      <c r="J59" s="123"/>
    </row>
    <row r="60" spans="1:10" ht="15" customHeight="1" x14ac:dyDescent="0.3">
      <c r="A60" s="122"/>
      <c r="B60" s="1221"/>
      <c r="C60" s="171"/>
      <c r="D60" s="167" t="s">
        <v>1142</v>
      </c>
      <c r="E60" s="167"/>
      <c r="F60" s="168"/>
      <c r="G60" s="675"/>
      <c r="H60" s="673"/>
      <c r="I60" s="677">
        <f t="shared" si="2"/>
        <v>0</v>
      </c>
      <c r="J60" s="123"/>
    </row>
    <row r="61" spans="1:10" ht="15" customHeight="1" x14ac:dyDescent="0.3">
      <c r="A61" s="122"/>
      <c r="B61" s="1221"/>
      <c r="C61" s="171"/>
      <c r="D61" s="167" t="s">
        <v>1143</v>
      </c>
      <c r="E61" s="167"/>
      <c r="F61" s="168"/>
      <c r="G61" s="675"/>
      <c r="H61" s="673"/>
      <c r="I61" s="677">
        <f t="shared" si="2"/>
        <v>0</v>
      </c>
      <c r="J61" s="123"/>
    </row>
    <row r="62" spans="1:10" ht="15" customHeight="1" x14ac:dyDescent="0.3">
      <c r="A62" s="122"/>
      <c r="B62" s="1221"/>
      <c r="C62" s="171"/>
      <c r="D62" s="167" t="s">
        <v>1144</v>
      </c>
      <c r="E62" s="167"/>
      <c r="F62" s="168"/>
      <c r="G62" s="675"/>
      <c r="H62" s="673"/>
      <c r="I62" s="677">
        <f t="shared" si="2"/>
        <v>0</v>
      </c>
      <c r="J62" s="123"/>
    </row>
    <row r="63" spans="1:10" ht="15" customHeight="1" x14ac:dyDescent="0.3">
      <c r="A63" s="122"/>
      <c r="B63" s="1221"/>
      <c r="C63" s="654" t="s">
        <v>1798</v>
      </c>
      <c r="D63" s="660"/>
      <c r="E63" s="660"/>
      <c r="F63" s="660"/>
      <c r="G63" s="668">
        <f>G34+G44+G56</f>
        <v>0</v>
      </c>
      <c r="H63" s="668">
        <f>H34+H44+H56</f>
        <v>0</v>
      </c>
      <c r="I63" s="668">
        <f t="shared" si="2"/>
        <v>0</v>
      </c>
      <c r="J63" s="123"/>
    </row>
    <row r="64" spans="1:10" ht="15" customHeight="1" x14ac:dyDescent="0.3">
      <c r="A64" s="122"/>
      <c r="B64" s="1221"/>
      <c r="C64" s="652"/>
      <c r="D64" s="170" t="s">
        <v>2532</v>
      </c>
      <c r="E64" s="1867"/>
      <c r="F64" s="1867"/>
      <c r="G64" s="1882"/>
      <c r="H64" s="1882"/>
      <c r="I64" s="1881">
        <f t="shared" si="2"/>
        <v>0</v>
      </c>
      <c r="J64" s="123"/>
    </row>
    <row r="65" spans="1:10" ht="15" customHeight="1" x14ac:dyDescent="0.3">
      <c r="A65" s="122"/>
      <c r="B65" s="1222"/>
      <c r="C65" s="164"/>
      <c r="D65" s="159"/>
      <c r="E65" s="159"/>
      <c r="F65" s="159"/>
      <c r="G65" s="159"/>
      <c r="H65" s="159"/>
      <c r="I65" s="165"/>
      <c r="J65" s="123"/>
    </row>
    <row r="66" spans="1:10" ht="15" customHeight="1" x14ac:dyDescent="0.3">
      <c r="A66" s="122"/>
      <c r="B66" s="1221" t="s">
        <v>1145</v>
      </c>
      <c r="C66" s="1255" t="s">
        <v>2054</v>
      </c>
      <c r="D66" s="1256"/>
      <c r="E66" s="1256"/>
      <c r="F66" s="1257"/>
      <c r="G66" s="1258"/>
      <c r="H66" s="154"/>
      <c r="I66" s="653"/>
      <c r="J66" s="123"/>
    </row>
    <row r="67" spans="1:10" ht="15" customHeight="1" x14ac:dyDescent="0.3">
      <c r="A67" s="122"/>
      <c r="B67" s="1221"/>
      <c r="C67" s="172" t="s">
        <v>1146</v>
      </c>
      <c r="D67" s="170"/>
      <c r="E67" s="170"/>
      <c r="F67" s="173"/>
      <c r="G67" s="677">
        <f>G31-G63</f>
        <v>0</v>
      </c>
      <c r="H67" s="3017" t="s">
        <v>1799</v>
      </c>
      <c r="I67" s="3018"/>
      <c r="J67" s="123"/>
    </row>
    <row r="68" spans="1:10" ht="15" customHeight="1" x14ac:dyDescent="0.3">
      <c r="A68" s="122"/>
      <c r="B68" s="1221"/>
      <c r="C68" s="172" t="s">
        <v>1147</v>
      </c>
      <c r="D68" s="170"/>
      <c r="E68" s="170"/>
      <c r="F68" s="173"/>
      <c r="G68" s="677">
        <f>H31-H63</f>
        <v>0</v>
      </c>
      <c r="H68" s="3017"/>
      <c r="I68" s="3018"/>
      <c r="J68" s="123"/>
    </row>
    <row r="69" spans="1:10" ht="15" customHeight="1" x14ac:dyDescent="0.3">
      <c r="A69" s="122"/>
      <c r="B69" s="1221"/>
      <c r="C69" s="172" t="s">
        <v>1148</v>
      </c>
      <c r="D69" s="170"/>
      <c r="E69" s="170"/>
      <c r="F69" s="173"/>
      <c r="G69" s="676">
        <f>I31-I63</f>
        <v>0</v>
      </c>
      <c r="H69" s="3017"/>
      <c r="I69" s="3018"/>
      <c r="J69" s="123"/>
    </row>
    <row r="70" spans="1:10" ht="15" customHeight="1" x14ac:dyDescent="0.3">
      <c r="A70" s="122"/>
      <c r="B70" s="1221"/>
      <c r="C70" s="164"/>
      <c r="D70" s="159"/>
      <c r="E70" s="159"/>
      <c r="F70" s="159"/>
      <c r="G70" s="165"/>
      <c r="H70" s="154"/>
      <c r="I70" s="653"/>
      <c r="J70" s="123"/>
    </row>
    <row r="71" spans="1:10" ht="15" customHeight="1" x14ac:dyDescent="0.3">
      <c r="A71" s="122"/>
      <c r="B71" s="1221" t="s">
        <v>1149</v>
      </c>
      <c r="C71" s="1255" t="s">
        <v>1150</v>
      </c>
      <c r="D71" s="1256"/>
      <c r="E71" s="1252"/>
      <c r="F71" s="1259"/>
      <c r="G71" s="1253"/>
      <c r="H71" s="154"/>
      <c r="I71" s="653"/>
      <c r="J71" s="123"/>
    </row>
    <row r="72" spans="1:10" ht="15" customHeight="1" x14ac:dyDescent="0.3">
      <c r="A72" s="122"/>
      <c r="B72" s="1221"/>
      <c r="C72" s="174" t="s">
        <v>1151</v>
      </c>
      <c r="D72" s="175"/>
      <c r="E72" s="175"/>
      <c r="F72" s="165"/>
      <c r="G72" s="1263"/>
      <c r="H72" s="154"/>
      <c r="I72" s="653"/>
      <c r="J72" s="123"/>
    </row>
    <row r="73" spans="1:10" ht="15" customHeight="1" x14ac:dyDescent="0.3">
      <c r="A73" s="122"/>
      <c r="B73" s="1221"/>
      <c r="C73" s="177"/>
      <c r="D73" s="175"/>
      <c r="E73" s="175"/>
      <c r="F73" s="175"/>
      <c r="G73" s="176"/>
      <c r="H73" s="154"/>
      <c r="I73" s="653"/>
      <c r="J73" s="123"/>
    </row>
    <row r="74" spans="1:10" ht="15" customHeight="1" x14ac:dyDescent="0.3">
      <c r="A74" s="122"/>
      <c r="B74" s="1221" t="s">
        <v>1152</v>
      </c>
      <c r="C74" s="1251" t="s">
        <v>1153</v>
      </c>
      <c r="D74" s="1256"/>
      <c r="E74" s="1256"/>
      <c r="F74" s="1257"/>
      <c r="G74" s="1260"/>
      <c r="H74" s="154"/>
      <c r="I74" s="653"/>
      <c r="J74" s="123"/>
    </row>
    <row r="75" spans="1:10" ht="15" customHeight="1" x14ac:dyDescent="0.3">
      <c r="A75" s="122"/>
      <c r="B75" s="1221"/>
      <c r="C75" s="663" t="s">
        <v>20</v>
      </c>
      <c r="D75" s="664" t="s">
        <v>1154</v>
      </c>
      <c r="E75" s="664"/>
      <c r="F75" s="665"/>
      <c r="G75" s="666"/>
      <c r="H75" s="154"/>
      <c r="I75" s="653"/>
      <c r="J75" s="123"/>
    </row>
    <row r="76" spans="1:10" ht="15" customHeight="1" x14ac:dyDescent="0.3">
      <c r="A76" s="122"/>
      <c r="B76" s="1221"/>
      <c r="C76" s="178"/>
      <c r="D76" s="167" t="s">
        <v>1155</v>
      </c>
      <c r="E76" s="167"/>
      <c r="F76" s="168"/>
      <c r="G76" s="675"/>
      <c r="H76" s="154"/>
      <c r="I76" s="653"/>
      <c r="J76" s="123"/>
    </row>
    <row r="77" spans="1:10" ht="15" customHeight="1" x14ac:dyDescent="0.3">
      <c r="A77" s="122"/>
      <c r="B77" s="1221"/>
      <c r="C77" s="178"/>
      <c r="D77" s="179" t="s">
        <v>1156</v>
      </c>
      <c r="E77" s="180"/>
      <c r="F77" s="181"/>
      <c r="G77" s="675"/>
      <c r="H77" s="154"/>
      <c r="I77" s="653"/>
      <c r="J77" s="123"/>
    </row>
    <row r="78" spans="1:10" ht="15" customHeight="1" x14ac:dyDescent="0.3">
      <c r="A78" s="122"/>
      <c r="B78" s="1221"/>
      <c r="C78" s="663" t="s">
        <v>21</v>
      </c>
      <c r="D78" s="656" t="s">
        <v>1157</v>
      </c>
      <c r="E78" s="656"/>
      <c r="F78" s="655"/>
      <c r="G78" s="1428"/>
      <c r="H78" s="154"/>
      <c r="I78" s="653"/>
      <c r="J78" s="123"/>
    </row>
    <row r="79" spans="1:10" ht="15" customHeight="1" x14ac:dyDescent="0.3">
      <c r="A79" s="122"/>
      <c r="B79" s="1221"/>
      <c r="C79" s="178"/>
      <c r="D79" s="167" t="s">
        <v>1158</v>
      </c>
      <c r="E79" s="167"/>
      <c r="F79" s="168"/>
      <c r="G79" s="675"/>
      <c r="H79" s="154"/>
      <c r="I79" s="653"/>
      <c r="J79" s="123"/>
    </row>
    <row r="80" spans="1:10" ht="15" customHeight="1" x14ac:dyDescent="0.3">
      <c r="A80" s="122"/>
      <c r="B80" s="1221"/>
      <c r="C80" s="178"/>
      <c r="D80" s="167" t="s">
        <v>1159</v>
      </c>
      <c r="E80" s="167"/>
      <c r="F80" s="168"/>
      <c r="G80" s="675"/>
      <c r="H80" s="154"/>
      <c r="I80" s="653"/>
      <c r="J80" s="123"/>
    </row>
    <row r="81" spans="1:10" ht="15" customHeight="1" x14ac:dyDescent="0.3">
      <c r="A81" s="122"/>
      <c r="B81" s="1221"/>
      <c r="C81" s="178"/>
      <c r="D81" s="167" t="s">
        <v>1160</v>
      </c>
      <c r="E81" s="167"/>
      <c r="F81" s="168"/>
      <c r="G81" s="675"/>
      <c r="H81" s="154"/>
      <c r="I81" s="653"/>
      <c r="J81" s="123"/>
    </row>
    <row r="82" spans="1:10" ht="15" customHeight="1" x14ac:dyDescent="0.3">
      <c r="A82" s="122"/>
      <c r="B82" s="1221"/>
      <c r="C82" s="663" t="s">
        <v>22</v>
      </c>
      <c r="D82" s="656" t="s">
        <v>1161</v>
      </c>
      <c r="E82" s="656"/>
      <c r="F82" s="655"/>
      <c r="G82" s="1426" t="s">
        <v>1162</v>
      </c>
      <c r="H82" s="1426" t="s">
        <v>1163</v>
      </c>
      <c r="I82" s="1427" t="s">
        <v>30</v>
      </c>
      <c r="J82" s="123"/>
    </row>
    <row r="83" spans="1:10" ht="15" customHeight="1" x14ac:dyDescent="0.3">
      <c r="A83" s="122"/>
      <c r="B83" s="1221"/>
      <c r="C83" s="680"/>
      <c r="D83" s="681" t="s">
        <v>1164</v>
      </c>
      <c r="E83" s="682"/>
      <c r="F83" s="683"/>
      <c r="G83" s="691">
        <f>SUM(G84:G85)</f>
        <v>0</v>
      </c>
      <c r="H83" s="691">
        <f>SUM(H84:H85)</f>
        <v>0</v>
      </c>
      <c r="I83" s="1261">
        <f>SUM(G83:H83)</f>
        <v>0</v>
      </c>
      <c r="J83" s="123"/>
    </row>
    <row r="84" spans="1:10" ht="15" customHeight="1" x14ac:dyDescent="0.3">
      <c r="A84" s="122"/>
      <c r="B84" s="1221"/>
      <c r="C84" s="178"/>
      <c r="D84" s="182" t="s">
        <v>1165</v>
      </c>
      <c r="E84" s="179"/>
      <c r="F84" s="163"/>
      <c r="G84" s="675"/>
      <c r="H84" s="675"/>
      <c r="I84" s="1262">
        <f>SUM(G84:H84)</f>
        <v>0</v>
      </c>
      <c r="J84" s="123"/>
    </row>
    <row r="85" spans="1:10" ht="15" customHeight="1" x14ac:dyDescent="0.3">
      <c r="A85" s="122"/>
      <c r="B85" s="1221"/>
      <c r="C85" s="178"/>
      <c r="D85" s="182" t="s">
        <v>1166</v>
      </c>
      <c r="E85" s="179"/>
      <c r="F85" s="163"/>
      <c r="G85" s="675"/>
      <c r="H85" s="675"/>
      <c r="I85" s="1262">
        <f>SUM(G85:H85)</f>
        <v>0</v>
      </c>
      <c r="J85" s="123"/>
    </row>
    <row r="86" spans="1:10" ht="15" customHeight="1" x14ac:dyDescent="0.3">
      <c r="A86" s="122"/>
      <c r="B86" s="1221"/>
      <c r="C86" s="684"/>
      <c r="D86" s="685" t="s">
        <v>1167</v>
      </c>
      <c r="E86" s="686"/>
      <c r="F86" s="687"/>
      <c r="G86" s="691">
        <f>SUM(G87:G88)</f>
        <v>0</v>
      </c>
      <c r="H86" s="690"/>
      <c r="I86" s="1261">
        <f>SUM(G86)</f>
        <v>0</v>
      </c>
      <c r="J86" s="123"/>
    </row>
    <row r="87" spans="1:10" ht="15" customHeight="1" x14ac:dyDescent="0.3">
      <c r="A87" s="122"/>
      <c r="B87" s="1221"/>
      <c r="C87" s="183"/>
      <c r="D87" s="182" t="s">
        <v>1165</v>
      </c>
      <c r="E87" s="182"/>
      <c r="F87" s="184"/>
      <c r="G87" s="692"/>
      <c r="H87" s="690"/>
      <c r="I87" s="1262">
        <f>SUM(G87)</f>
        <v>0</v>
      </c>
      <c r="J87" s="123"/>
    </row>
    <row r="88" spans="1:10" ht="15" customHeight="1" x14ac:dyDescent="0.3">
      <c r="A88" s="122"/>
      <c r="B88" s="1221"/>
      <c r="C88" s="183"/>
      <c r="D88" s="182" t="s">
        <v>1166</v>
      </c>
      <c r="E88" s="182"/>
      <c r="F88" s="184"/>
      <c r="G88" s="692"/>
      <c r="H88" s="690"/>
      <c r="I88" s="1262">
        <f>SUM(G88)</f>
        <v>0</v>
      </c>
      <c r="J88" s="123"/>
    </row>
    <row r="89" spans="1:10" ht="15" customHeight="1" x14ac:dyDescent="0.3">
      <c r="A89" s="122"/>
      <c r="B89" s="1221"/>
      <c r="C89" s="680"/>
      <c r="D89" s="678" t="s">
        <v>1168</v>
      </c>
      <c r="E89" s="678"/>
      <c r="F89" s="679"/>
      <c r="G89" s="693">
        <f>SUM(G90:G94)</f>
        <v>0</v>
      </c>
      <c r="H89" s="693">
        <f>SUM(H90:H94)</f>
        <v>0</v>
      </c>
      <c r="I89" s="693">
        <f>SUM(I90:I94)</f>
        <v>0</v>
      </c>
      <c r="J89" s="123"/>
    </row>
    <row r="90" spans="1:10" ht="15" customHeight="1" x14ac:dyDescent="0.3">
      <c r="A90" s="122"/>
      <c r="B90" s="1221"/>
      <c r="C90" s="178"/>
      <c r="D90" s="167" t="s">
        <v>1169</v>
      </c>
      <c r="E90" s="167"/>
      <c r="F90" s="168"/>
      <c r="G90" s="675"/>
      <c r="H90" s="675"/>
      <c r="I90" s="677">
        <f>H90+G90</f>
        <v>0</v>
      </c>
      <c r="J90" s="123"/>
    </row>
    <row r="91" spans="1:10" ht="15" customHeight="1" x14ac:dyDescent="0.3">
      <c r="A91" s="122"/>
      <c r="B91" s="1221"/>
      <c r="C91" s="178"/>
      <c r="D91" s="167" t="s">
        <v>1170</v>
      </c>
      <c r="E91" s="167"/>
      <c r="F91" s="168"/>
      <c r="G91" s="675"/>
      <c r="H91" s="675"/>
      <c r="I91" s="677">
        <f>G91+H91</f>
        <v>0</v>
      </c>
      <c r="J91" s="123"/>
    </row>
    <row r="92" spans="1:10" ht="15" customHeight="1" x14ac:dyDescent="0.3">
      <c r="A92" s="122"/>
      <c r="B92" s="1221"/>
      <c r="C92" s="178"/>
      <c r="D92" s="167" t="s">
        <v>1171</v>
      </c>
      <c r="E92" s="167"/>
      <c r="F92" s="168"/>
      <c r="G92" s="675"/>
      <c r="H92" s="675"/>
      <c r="I92" s="677">
        <f>G92+H92</f>
        <v>0</v>
      </c>
      <c r="J92" s="123"/>
    </row>
    <row r="93" spans="1:10" ht="15" customHeight="1" x14ac:dyDescent="0.3">
      <c r="A93" s="122"/>
      <c r="B93" s="1221"/>
      <c r="C93" s="178"/>
      <c r="D93" s="167" t="s">
        <v>1172</v>
      </c>
      <c r="E93" s="167"/>
      <c r="F93" s="168"/>
      <c r="G93" s="675"/>
      <c r="H93" s="675"/>
      <c r="I93" s="677">
        <f>G93+H93</f>
        <v>0</v>
      </c>
      <c r="J93" s="123"/>
    </row>
    <row r="94" spans="1:10" ht="15" customHeight="1" x14ac:dyDescent="0.3">
      <c r="A94" s="122"/>
      <c r="B94" s="1221"/>
      <c r="C94" s="178"/>
      <c r="D94" s="167" t="s">
        <v>1173</v>
      </c>
      <c r="E94" s="167"/>
      <c r="F94" s="168"/>
      <c r="G94" s="675"/>
      <c r="H94" s="675"/>
      <c r="I94" s="677">
        <f>G94+H94</f>
        <v>0</v>
      </c>
      <c r="J94" s="123"/>
    </row>
    <row r="95" spans="1:10" ht="15" customHeight="1" x14ac:dyDescent="0.3">
      <c r="A95" s="122"/>
      <c r="B95" s="1221"/>
      <c r="C95" s="684"/>
      <c r="D95" s="688" t="s">
        <v>1174</v>
      </c>
      <c r="E95" s="688"/>
      <c r="F95" s="689"/>
      <c r="G95" s="693">
        <f>SUM(G96:G99)</f>
        <v>0</v>
      </c>
      <c r="H95" s="693">
        <f>SUM(H96:H99)</f>
        <v>0</v>
      </c>
      <c r="I95" s="693">
        <f>SUM(I96:I99)</f>
        <v>0</v>
      </c>
      <c r="J95" s="123"/>
    </row>
    <row r="96" spans="1:10" ht="15" customHeight="1" x14ac:dyDescent="0.3">
      <c r="A96" s="122"/>
      <c r="B96" s="1221"/>
      <c r="C96" s="183"/>
      <c r="D96" s="185" t="s">
        <v>1175</v>
      </c>
      <c r="E96" s="185"/>
      <c r="F96" s="186"/>
      <c r="G96" s="675"/>
      <c r="H96" s="675"/>
      <c r="I96" s="677">
        <f>G96+H96</f>
        <v>0</v>
      </c>
      <c r="J96" s="123"/>
    </row>
    <row r="97" spans="1:10" ht="15" customHeight="1" x14ac:dyDescent="0.3">
      <c r="A97" s="122"/>
      <c r="B97" s="1221"/>
      <c r="C97" s="183"/>
      <c r="D97" s="185" t="s">
        <v>1176</v>
      </c>
      <c r="E97" s="185"/>
      <c r="F97" s="186"/>
      <c r="G97" s="675"/>
      <c r="H97" s="675"/>
      <c r="I97" s="677">
        <f>G97+H97</f>
        <v>0</v>
      </c>
      <c r="J97" s="123"/>
    </row>
    <row r="98" spans="1:10" ht="15" customHeight="1" x14ac:dyDescent="0.3">
      <c r="A98" s="122"/>
      <c r="B98" s="1221"/>
      <c r="C98" s="183"/>
      <c r="D98" s="185" t="s">
        <v>1177</v>
      </c>
      <c r="E98" s="185"/>
      <c r="F98" s="186"/>
      <c r="G98" s="675"/>
      <c r="H98" s="675"/>
      <c r="I98" s="677">
        <f>G98+H98</f>
        <v>0</v>
      </c>
      <c r="J98" s="123"/>
    </row>
    <row r="99" spans="1:10" ht="15" customHeight="1" x14ac:dyDescent="0.3">
      <c r="A99" s="122"/>
      <c r="B99" s="1223"/>
      <c r="C99" s="183"/>
      <c r="D99" s="185" t="s">
        <v>1178</v>
      </c>
      <c r="E99" s="187"/>
      <c r="F99" s="188"/>
      <c r="G99" s="675"/>
      <c r="H99" s="675"/>
      <c r="I99" s="677">
        <f>H99+G99</f>
        <v>0</v>
      </c>
      <c r="J99" s="123"/>
    </row>
    <row r="100" spans="1:10" ht="15" customHeight="1" thickBot="1" x14ac:dyDescent="0.35">
      <c r="A100" s="189"/>
      <c r="B100" s="190"/>
      <c r="C100" s="190"/>
      <c r="D100" s="190"/>
      <c r="E100" s="190"/>
      <c r="F100" s="190"/>
      <c r="G100" s="190"/>
      <c r="H100" s="190"/>
      <c r="I100" s="190"/>
      <c r="J100" s="191"/>
    </row>
    <row r="101" spans="1:10" ht="15" customHeight="1" x14ac:dyDescent="0.3">
      <c r="A101" s="154"/>
      <c r="B101" s="154"/>
      <c r="C101" s="154"/>
      <c r="D101" s="154"/>
      <c r="E101" s="154"/>
      <c r="F101" s="154"/>
      <c r="G101" s="154"/>
      <c r="H101" s="154"/>
      <c r="I101" s="154"/>
      <c r="J101" s="154"/>
    </row>
    <row r="102" spans="1:10" ht="15" customHeight="1" x14ac:dyDescent="0.25"/>
  </sheetData>
  <sheetProtection password="C4B6" sheet="1" objects="1" scenarios="1"/>
  <mergeCells count="2">
    <mergeCell ref="H67:I69"/>
    <mergeCell ref="B2:I3"/>
  </mergeCells>
  <dataValidations count="2">
    <dataValidation type="whole" allowBlank="1" showInputMessage="1" showErrorMessage="1" prompt="Local Expenses should be less than or equal to Operating Expenses" sqref="H64" xr:uid="{00000000-0002-0000-2400-000000000000}">
      <formula1>0</formula1>
      <formula2>I63</formula2>
    </dataValidation>
    <dataValidation type="whole" allowBlank="1" showInputMessage="1" showErrorMessage="1" prompt="Local Expenses should be less than or equal to Operating Expenses" sqref="G64" xr:uid="{00000000-0002-0000-2400-000001000000}">
      <formula1>0</formula1>
      <formula2>I63</formula2>
    </dataValidation>
  </dataValidations>
  <pageMargins left="0.75" right="0.75" top="1" bottom="1" header="0.5" footer="0.5"/>
  <pageSetup scale="69" fitToHeight="0" orientation="portrait" blackAndWhite="1" r:id="rId1"/>
  <headerFooter alignWithMargins="0">
    <oddFooter>&amp;C&amp;1#&amp;"Calibri"&amp;10&amp;K000000I n t e r n a l</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9">
    <pageSetUpPr fitToPage="1"/>
  </sheetPr>
  <dimension ref="A1:M109"/>
  <sheetViews>
    <sheetView showGridLines="0" workbookViewId="0">
      <selection activeCell="H87" sqref="H87"/>
    </sheetView>
  </sheetViews>
  <sheetFormatPr defaultRowHeight="14.5" x14ac:dyDescent="0.35"/>
  <cols>
    <col min="1" max="1" width="2.81640625" customWidth="1" collapsed="1"/>
    <col min="2" max="2" width="4.81640625" customWidth="1" collapsed="1"/>
    <col min="3" max="3" width="5.81640625" customWidth="1" collapsed="1"/>
    <col min="4" max="4" width="3.81640625" customWidth="1" collapsed="1"/>
    <col min="5" max="6" width="20.81640625" customWidth="1" collapsed="1"/>
    <col min="7" max="12" width="12.81640625" customWidth="1" collapsed="1"/>
    <col min="13" max="13" width="2.81640625" customWidth="1" collapsed="1"/>
  </cols>
  <sheetData>
    <row r="1" spans="1:13" ht="15" customHeight="1" x14ac:dyDescent="0.35">
      <c r="A1" s="115"/>
      <c r="B1" s="116"/>
      <c r="C1" s="116"/>
      <c r="D1" s="116"/>
      <c r="E1" s="116"/>
      <c r="F1" s="116"/>
      <c r="G1" s="116"/>
      <c r="H1" s="116"/>
      <c r="I1" s="116"/>
      <c r="J1" s="116"/>
      <c r="K1" s="116"/>
      <c r="L1" s="116"/>
      <c r="M1" s="319"/>
    </row>
    <row r="2" spans="1:13" ht="15" customHeight="1" x14ac:dyDescent="0.35">
      <c r="A2" s="118"/>
      <c r="B2" s="3019" t="s">
        <v>1396</v>
      </c>
      <c r="C2" s="3019"/>
      <c r="D2" s="3019"/>
      <c r="E2" s="3019"/>
      <c r="F2" s="3019"/>
      <c r="G2" s="3019"/>
      <c r="H2" s="3019"/>
      <c r="I2" s="3019"/>
      <c r="J2" s="3019"/>
      <c r="K2" s="3019"/>
      <c r="L2" s="3019"/>
      <c r="M2" s="123"/>
    </row>
    <row r="3" spans="1:13" ht="15" customHeight="1" x14ac:dyDescent="0.35">
      <c r="A3" s="118"/>
      <c r="B3" s="3019"/>
      <c r="C3" s="3019"/>
      <c r="D3" s="3019"/>
      <c r="E3" s="3019"/>
      <c r="F3" s="3019"/>
      <c r="G3" s="3019"/>
      <c r="H3" s="3019"/>
      <c r="I3" s="3019"/>
      <c r="J3" s="3019"/>
      <c r="K3" s="3019"/>
      <c r="L3" s="3019"/>
      <c r="M3" s="123"/>
    </row>
    <row r="4" spans="1:13" ht="15" hidden="1" customHeight="1" x14ac:dyDescent="0.35">
      <c r="A4" s="118"/>
      <c r="B4" s="320"/>
      <c r="C4" s="120"/>
      <c r="D4" s="120"/>
      <c r="E4" s="120"/>
      <c r="F4" s="120"/>
      <c r="G4" s="120"/>
      <c r="H4" s="120"/>
      <c r="I4" s="120"/>
      <c r="J4" s="120"/>
      <c r="K4" s="120"/>
      <c r="L4" s="120"/>
      <c r="M4" s="123"/>
    </row>
    <row r="5" spans="1:13" ht="15" customHeight="1" x14ac:dyDescent="0.35">
      <c r="A5" s="122"/>
      <c r="B5" s="154"/>
      <c r="C5" s="154"/>
      <c r="D5" s="154"/>
      <c r="E5" s="154"/>
      <c r="F5" s="154"/>
      <c r="G5" s="154"/>
      <c r="H5" s="154"/>
      <c r="I5" s="154"/>
      <c r="J5" s="3024" t="s">
        <v>2201</v>
      </c>
      <c r="K5" s="3024"/>
      <c r="L5" s="3024"/>
      <c r="M5" s="123"/>
    </row>
    <row r="6" spans="1:13" ht="15" customHeight="1" x14ac:dyDescent="0.35">
      <c r="A6" s="122"/>
      <c r="B6" s="1220"/>
      <c r="C6" s="3025"/>
      <c r="D6" s="3025"/>
      <c r="E6" s="3025"/>
      <c r="F6" s="3025"/>
      <c r="G6" s="3028" t="s">
        <v>1287</v>
      </c>
      <c r="H6" s="3029"/>
      <c r="I6" s="3030"/>
      <c r="J6" s="3028" t="s">
        <v>982</v>
      </c>
      <c r="K6" s="3029"/>
      <c r="L6" s="3030"/>
      <c r="M6" s="123"/>
    </row>
    <row r="7" spans="1:13" ht="15" customHeight="1" x14ac:dyDescent="0.35">
      <c r="A7" s="122"/>
      <c r="B7" s="1221"/>
      <c r="C7" s="3026"/>
      <c r="D7" s="3026"/>
      <c r="E7" s="3026"/>
      <c r="F7" s="3026"/>
      <c r="G7" s="3031"/>
      <c r="H7" s="3032"/>
      <c r="I7" s="3033"/>
      <c r="J7" s="3031"/>
      <c r="K7" s="3032"/>
      <c r="L7" s="3033"/>
      <c r="M7" s="123"/>
    </row>
    <row r="8" spans="1:13" ht="15" customHeight="1" x14ac:dyDescent="0.35">
      <c r="A8" s="122"/>
      <c r="B8" s="1221"/>
      <c r="C8" s="3026"/>
      <c r="D8" s="3026"/>
      <c r="E8" s="3026"/>
      <c r="F8" s="3026"/>
      <c r="G8" s="3022" t="s">
        <v>561</v>
      </c>
      <c r="H8" s="3022" t="s">
        <v>1106</v>
      </c>
      <c r="I8" s="3022" t="s">
        <v>30</v>
      </c>
      <c r="J8" s="3022" t="s">
        <v>561</v>
      </c>
      <c r="K8" s="3022" t="s">
        <v>1106</v>
      </c>
      <c r="L8" s="3022" t="s">
        <v>30</v>
      </c>
      <c r="M8" s="123"/>
    </row>
    <row r="9" spans="1:13" ht="15" customHeight="1" x14ac:dyDescent="0.35">
      <c r="A9" s="122"/>
      <c r="B9" s="1221"/>
      <c r="C9" s="3027"/>
      <c r="D9" s="3027"/>
      <c r="E9" s="3027"/>
      <c r="F9" s="3027"/>
      <c r="G9" s="3023"/>
      <c r="H9" s="3023"/>
      <c r="I9" s="3023"/>
      <c r="J9" s="3023"/>
      <c r="K9" s="3023"/>
      <c r="L9" s="3023"/>
      <c r="M9" s="123"/>
    </row>
    <row r="10" spans="1:13" ht="15" customHeight="1" x14ac:dyDescent="0.35">
      <c r="A10" s="122"/>
      <c r="B10" s="1258" t="s">
        <v>1186</v>
      </c>
      <c r="C10" s="842" t="s">
        <v>1397</v>
      </c>
      <c r="D10" s="842"/>
      <c r="E10" s="843"/>
      <c r="F10" s="658"/>
      <c r="G10" s="844"/>
      <c r="H10" s="844"/>
      <c r="I10" s="845"/>
      <c r="J10" s="845"/>
      <c r="K10" s="846"/>
      <c r="L10" s="847"/>
      <c r="M10" s="123"/>
    </row>
    <row r="11" spans="1:13" ht="15" customHeight="1" x14ac:dyDescent="0.35">
      <c r="A11" s="122"/>
      <c r="B11" s="1258"/>
      <c r="C11" s="321" t="s">
        <v>926</v>
      </c>
      <c r="D11" s="322" t="s">
        <v>1862</v>
      </c>
      <c r="E11" s="323"/>
      <c r="F11" s="324"/>
      <c r="G11" s="677"/>
      <c r="H11" s="677"/>
      <c r="I11" s="668">
        <f>SUM(G11:H11)</f>
        <v>0</v>
      </c>
      <c r="J11" s="1429"/>
      <c r="K11" s="1430"/>
      <c r="L11" s="1431"/>
      <c r="M11" s="123"/>
    </row>
    <row r="12" spans="1:13" ht="15" customHeight="1" x14ac:dyDescent="0.35">
      <c r="A12" s="122"/>
      <c r="B12" s="1258"/>
      <c r="C12" s="325"/>
      <c r="D12" s="325" t="s">
        <v>937</v>
      </c>
      <c r="E12" s="326" t="s">
        <v>1398</v>
      </c>
      <c r="F12" s="135"/>
      <c r="G12" s="671"/>
      <c r="H12" s="671"/>
      <c r="I12" s="668">
        <f>SUM(G12:H12)</f>
        <v>0</v>
      </c>
      <c r="J12" s="1432"/>
      <c r="K12" s="1433"/>
      <c r="L12" s="1434"/>
      <c r="M12" s="123"/>
    </row>
    <row r="13" spans="1:13" ht="15" customHeight="1" x14ac:dyDescent="0.35">
      <c r="A13" s="122"/>
      <c r="B13" s="1258"/>
      <c r="C13" s="325"/>
      <c r="D13" s="325" t="s">
        <v>922</v>
      </c>
      <c r="E13" s="326" t="s">
        <v>1399</v>
      </c>
      <c r="F13" s="135"/>
      <c r="G13" s="671"/>
      <c r="H13" s="671"/>
      <c r="I13" s="668">
        <f>SUM(G13:H13)</f>
        <v>0</v>
      </c>
      <c r="J13" s="1432"/>
      <c r="K13" s="1433"/>
      <c r="L13" s="1434"/>
      <c r="M13" s="123"/>
    </row>
    <row r="14" spans="1:13" ht="15" customHeight="1" x14ac:dyDescent="0.35">
      <c r="A14" s="122"/>
      <c r="B14" s="1258"/>
      <c r="C14" s="325"/>
      <c r="D14" s="325" t="s">
        <v>948</v>
      </c>
      <c r="E14" s="326" t="s">
        <v>1400</v>
      </c>
      <c r="F14" s="135"/>
      <c r="G14" s="671"/>
      <c r="H14" s="671"/>
      <c r="I14" s="668">
        <f>SUM(G14:H14)</f>
        <v>0</v>
      </c>
      <c r="J14" s="1432"/>
      <c r="K14" s="1433"/>
      <c r="L14" s="1434"/>
      <c r="M14" s="123"/>
    </row>
    <row r="15" spans="1:13" ht="15" customHeight="1" x14ac:dyDescent="0.35">
      <c r="A15" s="122"/>
      <c r="B15" s="1258"/>
      <c r="C15" s="164"/>
      <c r="D15" s="159"/>
      <c r="E15" s="323"/>
      <c r="F15" s="135"/>
      <c r="G15" s="323"/>
      <c r="H15" s="323"/>
      <c r="I15" s="323"/>
      <c r="J15" s="1436"/>
      <c r="K15" s="1436"/>
      <c r="L15" s="1437"/>
      <c r="M15" s="123"/>
    </row>
    <row r="16" spans="1:13" ht="15" customHeight="1" x14ac:dyDescent="0.35">
      <c r="A16" s="122"/>
      <c r="B16" s="1258"/>
      <c r="C16" s="159" t="s">
        <v>927</v>
      </c>
      <c r="D16" s="322" t="s">
        <v>1401</v>
      </c>
      <c r="E16" s="323"/>
      <c r="F16" s="169"/>
      <c r="G16" s="671"/>
      <c r="H16" s="671"/>
      <c r="I16" s="668">
        <f>SUM(G16:H16)</f>
        <v>0</v>
      </c>
      <c r="J16" s="671"/>
      <c r="K16" s="671"/>
      <c r="L16" s="668">
        <f t="shared" ref="L16:L30" si="0">SUM(J16:K16)</f>
        <v>0</v>
      </c>
      <c r="M16" s="123"/>
    </row>
    <row r="17" spans="1:13" ht="15" customHeight="1" x14ac:dyDescent="0.35">
      <c r="A17" s="122"/>
      <c r="B17" s="1258"/>
      <c r="C17" s="164"/>
      <c r="D17" s="159"/>
      <c r="E17" s="323"/>
      <c r="F17" s="135"/>
      <c r="G17" s="323"/>
      <c r="H17" s="323"/>
      <c r="I17" s="323"/>
      <c r="J17" s="324"/>
      <c r="K17" s="324"/>
      <c r="L17" s="865"/>
      <c r="M17" s="123"/>
    </row>
    <row r="18" spans="1:13" ht="15" customHeight="1" x14ac:dyDescent="0.35">
      <c r="A18" s="122"/>
      <c r="B18" s="1258" t="s">
        <v>1187</v>
      </c>
      <c r="C18" s="848" t="s">
        <v>1402</v>
      </c>
      <c r="D18" s="849"/>
      <c r="E18" s="850"/>
      <c r="F18" s="661"/>
      <c r="G18" s="1265">
        <f>SUM(G19,G21,G23,G28,G30)</f>
        <v>0</v>
      </c>
      <c r="H18" s="1265">
        <f>SUM(H19,H21,H23,H28,H30)</f>
        <v>0</v>
      </c>
      <c r="I18" s="668">
        <f t="shared" ref="I18:I30" si="1">SUM(G18:H18)</f>
        <v>0</v>
      </c>
      <c r="J18" s="1265">
        <f>SUM(J19,J21,J23,J28,J30)</f>
        <v>0</v>
      </c>
      <c r="K18" s="1265">
        <f>SUM(K19,K21,K23,K28,K30)</f>
        <v>0</v>
      </c>
      <c r="L18" s="668">
        <f t="shared" si="0"/>
        <v>0</v>
      </c>
      <c r="M18" s="123"/>
    </row>
    <row r="19" spans="1:13" ht="15" customHeight="1" x14ac:dyDescent="0.35">
      <c r="A19" s="122"/>
      <c r="B19" s="1258"/>
      <c r="C19" s="164" t="s">
        <v>926</v>
      </c>
      <c r="D19" s="323" t="s">
        <v>1863</v>
      </c>
      <c r="E19" s="214"/>
      <c r="F19" s="135"/>
      <c r="G19" s="671"/>
      <c r="H19" s="671"/>
      <c r="I19" s="668">
        <f t="shared" si="1"/>
        <v>0</v>
      </c>
      <c r="J19" s="671"/>
      <c r="K19" s="671"/>
      <c r="L19" s="668">
        <f t="shared" si="0"/>
        <v>0</v>
      </c>
      <c r="M19" s="123"/>
    </row>
    <row r="20" spans="1:13" ht="15" customHeight="1" x14ac:dyDescent="0.35">
      <c r="A20" s="122"/>
      <c r="B20" s="1258"/>
      <c r="C20" s="164"/>
      <c r="D20" s="159"/>
      <c r="E20" s="323"/>
      <c r="F20" s="135"/>
      <c r="G20" s="1266"/>
      <c r="H20" s="1266"/>
      <c r="I20" s="323"/>
      <c r="J20" s="324"/>
      <c r="K20" s="324"/>
      <c r="L20" s="865"/>
      <c r="M20" s="123"/>
    </row>
    <row r="21" spans="1:13" ht="15" customHeight="1" x14ac:dyDescent="0.35">
      <c r="A21" s="122"/>
      <c r="B21" s="1258"/>
      <c r="C21" s="164" t="s">
        <v>927</v>
      </c>
      <c r="D21" s="323" t="s">
        <v>1864</v>
      </c>
      <c r="E21" s="327"/>
      <c r="F21" s="169"/>
      <c r="G21" s="671"/>
      <c r="H21" s="671"/>
      <c r="I21" s="668">
        <f t="shared" si="1"/>
        <v>0</v>
      </c>
      <c r="J21" s="671"/>
      <c r="K21" s="671"/>
      <c r="L21" s="668">
        <f t="shared" si="0"/>
        <v>0</v>
      </c>
      <c r="M21" s="123"/>
    </row>
    <row r="22" spans="1:13" ht="15" customHeight="1" x14ac:dyDescent="0.35">
      <c r="A22" s="122"/>
      <c r="B22" s="1258"/>
      <c r="C22" s="164"/>
      <c r="D22" s="159"/>
      <c r="E22" s="323"/>
      <c r="F22" s="135"/>
      <c r="G22" s="323"/>
      <c r="H22" s="323"/>
      <c r="I22" s="323"/>
      <c r="J22" s="324"/>
      <c r="K22" s="324"/>
      <c r="L22" s="865"/>
      <c r="M22" s="123"/>
    </row>
    <row r="23" spans="1:13" ht="15" customHeight="1" x14ac:dyDescent="0.35">
      <c r="A23" s="122"/>
      <c r="B23" s="1258"/>
      <c r="C23" s="328" t="s">
        <v>928</v>
      </c>
      <c r="D23" s="323" t="s">
        <v>1403</v>
      </c>
      <c r="E23" s="324"/>
      <c r="F23" s="324"/>
      <c r="G23" s="1267">
        <f>SUM(G24:G26)</f>
        <v>0</v>
      </c>
      <c r="H23" s="1267">
        <f>SUM(H24:H26)</f>
        <v>0</v>
      </c>
      <c r="I23" s="668">
        <f t="shared" si="1"/>
        <v>0</v>
      </c>
      <c r="J23" s="1267">
        <f>SUM(J24:J26)</f>
        <v>0</v>
      </c>
      <c r="K23" s="1267">
        <f>SUM(K24:K26)</f>
        <v>0</v>
      </c>
      <c r="L23" s="668">
        <f t="shared" si="0"/>
        <v>0</v>
      </c>
      <c r="M23" s="123"/>
    </row>
    <row r="24" spans="1:13" ht="15" customHeight="1" x14ac:dyDescent="0.35">
      <c r="A24" s="122"/>
      <c r="B24" s="1258"/>
      <c r="C24" s="329"/>
      <c r="D24" s="325" t="s">
        <v>937</v>
      </c>
      <c r="E24" s="135" t="s">
        <v>1404</v>
      </c>
      <c r="F24" s="135"/>
      <c r="G24" s="671"/>
      <c r="H24" s="671"/>
      <c r="I24" s="668">
        <f t="shared" si="1"/>
        <v>0</v>
      </c>
      <c r="J24" s="671"/>
      <c r="K24" s="671"/>
      <c r="L24" s="668">
        <f t="shared" si="0"/>
        <v>0</v>
      </c>
      <c r="M24" s="123"/>
    </row>
    <row r="25" spans="1:13" ht="15" customHeight="1" x14ac:dyDescent="0.35">
      <c r="A25" s="122"/>
      <c r="B25" s="1258"/>
      <c r="C25" s="329"/>
      <c r="D25" s="325" t="s">
        <v>922</v>
      </c>
      <c r="E25" s="135" t="s">
        <v>898</v>
      </c>
      <c r="F25" s="135"/>
      <c r="G25" s="671"/>
      <c r="H25" s="671"/>
      <c r="I25" s="668">
        <f t="shared" si="1"/>
        <v>0</v>
      </c>
      <c r="J25" s="671"/>
      <c r="K25" s="671"/>
      <c r="L25" s="668">
        <f t="shared" si="0"/>
        <v>0</v>
      </c>
      <c r="M25" s="123"/>
    </row>
    <row r="26" spans="1:13" ht="15" customHeight="1" x14ac:dyDescent="0.35">
      <c r="A26" s="122"/>
      <c r="B26" s="1258"/>
      <c r="C26" s="329"/>
      <c r="D26" s="325" t="s">
        <v>948</v>
      </c>
      <c r="E26" s="135" t="s">
        <v>1405</v>
      </c>
      <c r="F26" s="135"/>
      <c r="G26" s="671"/>
      <c r="H26" s="671"/>
      <c r="I26" s="668">
        <f t="shared" si="1"/>
        <v>0</v>
      </c>
      <c r="J26" s="671"/>
      <c r="K26" s="671"/>
      <c r="L26" s="668">
        <f t="shared" si="0"/>
        <v>0</v>
      </c>
      <c r="M26" s="123"/>
    </row>
    <row r="27" spans="1:13" ht="15" customHeight="1" x14ac:dyDescent="0.35">
      <c r="A27" s="122"/>
      <c r="B27" s="1258"/>
      <c r="C27" s="164"/>
      <c r="D27" s="159"/>
      <c r="E27" s="323"/>
      <c r="F27" s="135"/>
      <c r="G27" s="323"/>
      <c r="H27" s="323"/>
      <c r="I27" s="323"/>
      <c r="J27" s="324"/>
      <c r="K27" s="324"/>
      <c r="L27" s="865"/>
      <c r="M27" s="123"/>
    </row>
    <row r="28" spans="1:13" ht="15" customHeight="1" x14ac:dyDescent="0.35">
      <c r="A28" s="122"/>
      <c r="B28" s="1258"/>
      <c r="C28" s="164" t="s">
        <v>983</v>
      </c>
      <c r="D28" s="323" t="s">
        <v>1406</v>
      </c>
      <c r="E28" s="214"/>
      <c r="F28" s="135"/>
      <c r="G28" s="671"/>
      <c r="H28" s="671"/>
      <c r="I28" s="668">
        <f t="shared" si="1"/>
        <v>0</v>
      </c>
      <c r="J28" s="671"/>
      <c r="K28" s="671"/>
      <c r="L28" s="668">
        <f t="shared" si="0"/>
        <v>0</v>
      </c>
      <c r="M28" s="123"/>
    </row>
    <row r="29" spans="1:13" ht="15" customHeight="1" x14ac:dyDescent="0.35">
      <c r="A29" s="122"/>
      <c r="B29" s="1258"/>
      <c r="C29" s="3037"/>
      <c r="D29" s="3038"/>
      <c r="E29" s="3038"/>
      <c r="F29" s="3038"/>
      <c r="G29" s="3038"/>
      <c r="H29" s="3038"/>
      <c r="I29" s="3038"/>
      <c r="J29" s="3038"/>
      <c r="K29" s="3038"/>
      <c r="L29" s="3039"/>
      <c r="M29" s="123"/>
    </row>
    <row r="30" spans="1:13" ht="15" customHeight="1" x14ac:dyDescent="0.35">
      <c r="A30" s="122"/>
      <c r="B30" s="1258"/>
      <c r="C30" s="164" t="s">
        <v>984</v>
      </c>
      <c r="D30" s="323" t="s">
        <v>1407</v>
      </c>
      <c r="E30" s="327"/>
      <c r="F30" s="169"/>
      <c r="G30" s="671"/>
      <c r="H30" s="671"/>
      <c r="I30" s="668">
        <f t="shared" si="1"/>
        <v>0</v>
      </c>
      <c r="J30" s="671"/>
      <c r="K30" s="671"/>
      <c r="L30" s="668">
        <f t="shared" si="0"/>
        <v>0</v>
      </c>
      <c r="M30" s="123"/>
    </row>
    <row r="31" spans="1:13" ht="15" customHeight="1" x14ac:dyDescent="0.35">
      <c r="A31" s="122"/>
      <c r="B31" s="1258"/>
      <c r="C31" s="3037"/>
      <c r="D31" s="3038"/>
      <c r="E31" s="3038"/>
      <c r="F31" s="3038"/>
      <c r="G31" s="3038"/>
      <c r="H31" s="3038"/>
      <c r="I31" s="3038"/>
      <c r="J31" s="3038"/>
      <c r="K31" s="3038"/>
      <c r="L31" s="3039"/>
      <c r="M31" s="123"/>
    </row>
    <row r="32" spans="1:13" ht="15" customHeight="1" x14ac:dyDescent="0.35">
      <c r="A32" s="122"/>
      <c r="B32" s="1258" t="s">
        <v>1188</v>
      </c>
      <c r="C32" s="662" t="s">
        <v>1408</v>
      </c>
      <c r="D32" s="852"/>
      <c r="E32" s="850"/>
      <c r="F32" s="664"/>
      <c r="G32" s="664"/>
      <c r="H32" s="664"/>
      <c r="I32" s="664"/>
      <c r="J32" s="664"/>
      <c r="K32" s="664"/>
      <c r="L32" s="665"/>
      <c r="M32" s="123"/>
    </row>
    <row r="33" spans="1:13" ht="15" customHeight="1" x14ac:dyDescent="0.35">
      <c r="A33" s="122"/>
      <c r="B33" s="1258"/>
      <c r="C33" s="321" t="s">
        <v>926</v>
      </c>
      <c r="D33" s="322" t="s">
        <v>1409</v>
      </c>
      <c r="E33" s="322"/>
      <c r="F33" s="322"/>
      <c r="G33" s="1268">
        <f>SUM(G34:G36)</f>
        <v>0</v>
      </c>
      <c r="H33" s="1268">
        <f>SUM(H34:H36)</f>
        <v>0</v>
      </c>
      <c r="I33" s="853">
        <f>SUM(G33:H33)</f>
        <v>0</v>
      </c>
      <c r="J33" s="857"/>
      <c r="K33" s="858"/>
      <c r="L33" s="859"/>
      <c r="M33" s="123"/>
    </row>
    <row r="34" spans="1:13" ht="15" customHeight="1" x14ac:dyDescent="0.35">
      <c r="A34" s="122"/>
      <c r="B34" s="1258"/>
      <c r="C34" s="174"/>
      <c r="D34" s="325" t="s">
        <v>937</v>
      </c>
      <c r="E34" s="135" t="s">
        <v>1398</v>
      </c>
      <c r="F34" s="135"/>
      <c r="G34" s="213"/>
      <c r="H34" s="213"/>
      <c r="I34" s="853">
        <f>SUM(G34:H34)</f>
        <v>0</v>
      </c>
      <c r="J34" s="854"/>
      <c r="K34" s="855"/>
      <c r="L34" s="856"/>
      <c r="M34" s="123"/>
    </row>
    <row r="35" spans="1:13" ht="15" customHeight="1" x14ac:dyDescent="0.35">
      <c r="A35" s="122"/>
      <c r="B35" s="1258"/>
      <c r="C35" s="174"/>
      <c r="D35" s="325" t="s">
        <v>922</v>
      </c>
      <c r="E35" s="135" t="s">
        <v>1399</v>
      </c>
      <c r="F35" s="135"/>
      <c r="G35" s="213"/>
      <c r="H35" s="213"/>
      <c r="I35" s="853">
        <f>SUM(G35:H35)</f>
        <v>0</v>
      </c>
      <c r="J35" s="854"/>
      <c r="K35" s="855"/>
      <c r="L35" s="856"/>
      <c r="M35" s="123"/>
    </row>
    <row r="36" spans="1:13" ht="15" customHeight="1" x14ac:dyDescent="0.35">
      <c r="A36" s="122"/>
      <c r="B36" s="1258"/>
      <c r="C36" s="174"/>
      <c r="D36" s="325" t="s">
        <v>948</v>
      </c>
      <c r="E36" s="135" t="s">
        <v>1400</v>
      </c>
      <c r="F36" s="135"/>
      <c r="G36" s="213"/>
      <c r="H36" s="213"/>
      <c r="I36" s="853">
        <f>SUM(G36:H36)</f>
        <v>0</v>
      </c>
      <c r="J36" s="854"/>
      <c r="K36" s="855"/>
      <c r="L36" s="856"/>
      <c r="M36" s="123"/>
    </row>
    <row r="37" spans="1:13" ht="15" customHeight="1" x14ac:dyDescent="0.35">
      <c r="A37" s="122"/>
      <c r="B37" s="1258"/>
      <c r="C37" s="3034"/>
      <c r="D37" s="3035"/>
      <c r="E37" s="3035"/>
      <c r="F37" s="3035"/>
      <c r="G37" s="3035"/>
      <c r="H37" s="3035"/>
      <c r="I37" s="3035"/>
      <c r="J37" s="3035"/>
      <c r="K37" s="3035"/>
      <c r="L37" s="3036"/>
      <c r="M37" s="123"/>
    </row>
    <row r="38" spans="1:13" ht="15" customHeight="1" x14ac:dyDescent="0.35">
      <c r="A38" s="122"/>
      <c r="B38" s="1258"/>
      <c r="C38" s="328" t="s">
        <v>927</v>
      </c>
      <c r="D38" s="322" t="s">
        <v>1865</v>
      </c>
      <c r="E38" s="322"/>
      <c r="F38" s="322"/>
      <c r="G38" s="857"/>
      <c r="H38" s="858"/>
      <c r="I38" s="859"/>
      <c r="J38" s="1267">
        <f>SUM(J39:J41)</f>
        <v>0</v>
      </c>
      <c r="K38" s="1267">
        <f>SUM(K39:K41)</f>
        <v>0</v>
      </c>
      <c r="L38" s="851">
        <f>SUM(J38:K38)</f>
        <v>0</v>
      </c>
      <c r="M38" s="123"/>
    </row>
    <row r="39" spans="1:13" ht="15" customHeight="1" x14ac:dyDescent="0.35">
      <c r="A39" s="122"/>
      <c r="B39" s="1258"/>
      <c r="C39" s="174"/>
      <c r="D39" s="325" t="s">
        <v>937</v>
      </c>
      <c r="E39" s="135" t="s">
        <v>1398</v>
      </c>
      <c r="F39" s="135"/>
      <c r="G39" s="860"/>
      <c r="H39" s="861"/>
      <c r="I39" s="862"/>
      <c r="J39" s="671"/>
      <c r="K39" s="671"/>
      <c r="L39" s="851">
        <f>SUM(J39:K39)</f>
        <v>0</v>
      </c>
      <c r="M39" s="123"/>
    </row>
    <row r="40" spans="1:13" ht="15" customHeight="1" x14ac:dyDescent="0.35">
      <c r="A40" s="122"/>
      <c r="B40" s="1258"/>
      <c r="C40" s="174"/>
      <c r="D40" s="325" t="s">
        <v>922</v>
      </c>
      <c r="E40" s="135" t="s">
        <v>1399</v>
      </c>
      <c r="F40" s="135"/>
      <c r="G40" s="860"/>
      <c r="H40" s="861"/>
      <c r="I40" s="862"/>
      <c r="J40" s="671"/>
      <c r="K40" s="671"/>
      <c r="L40" s="851">
        <f>SUM(J40:K40)</f>
        <v>0</v>
      </c>
      <c r="M40" s="123"/>
    </row>
    <row r="41" spans="1:13" ht="15" customHeight="1" x14ac:dyDescent="0.35">
      <c r="A41" s="122"/>
      <c r="B41" s="1258"/>
      <c r="C41" s="174"/>
      <c r="D41" s="325" t="s">
        <v>948</v>
      </c>
      <c r="E41" s="135" t="s">
        <v>1400</v>
      </c>
      <c r="F41" s="135"/>
      <c r="G41" s="860"/>
      <c r="H41" s="861"/>
      <c r="I41" s="862"/>
      <c r="J41" s="671"/>
      <c r="K41" s="671"/>
      <c r="L41" s="851">
        <f>SUM(J41:K41)</f>
        <v>0</v>
      </c>
      <c r="M41" s="123"/>
    </row>
    <row r="42" spans="1:13" ht="15" customHeight="1" x14ac:dyDescent="0.35">
      <c r="A42" s="122"/>
      <c r="B42" s="1258"/>
      <c r="C42" s="164"/>
      <c r="D42" s="159"/>
      <c r="E42" s="323"/>
      <c r="F42" s="324"/>
      <c r="G42" s="1243"/>
      <c r="H42" s="1243"/>
      <c r="I42" s="1243"/>
      <c r="J42" s="324"/>
      <c r="K42" s="324"/>
      <c r="L42" s="865"/>
      <c r="M42" s="123"/>
    </row>
    <row r="43" spans="1:13" ht="15" customHeight="1" x14ac:dyDescent="0.35">
      <c r="A43" s="122"/>
      <c r="B43" s="1258" t="s">
        <v>1189</v>
      </c>
      <c r="C43" s="3020" t="s">
        <v>1410</v>
      </c>
      <c r="D43" s="3021"/>
      <c r="E43" s="3021"/>
      <c r="F43" s="3021"/>
      <c r="G43" s="863"/>
      <c r="H43" s="863"/>
      <c r="I43" s="863"/>
      <c r="J43" s="863"/>
      <c r="K43" s="863"/>
      <c r="L43" s="864"/>
      <c r="M43" s="123"/>
    </row>
    <row r="44" spans="1:13" ht="15" customHeight="1" x14ac:dyDescent="0.35">
      <c r="A44" s="122"/>
      <c r="B44" s="1258"/>
      <c r="C44" s="328" t="s">
        <v>926</v>
      </c>
      <c r="D44" s="323" t="s">
        <v>1866</v>
      </c>
      <c r="E44" s="324"/>
      <c r="F44" s="324"/>
      <c r="G44" s="677">
        <f>SUM(G45:G47)</f>
        <v>0</v>
      </c>
      <c r="H44" s="677">
        <f>SUM(H45:H47)</f>
        <v>0</v>
      </c>
      <c r="I44" s="668">
        <f t="shared" ref="I44:I56" si="2">SUM(G44:H44)</f>
        <v>0</v>
      </c>
      <c r="J44" s="854"/>
      <c r="K44" s="855"/>
      <c r="L44" s="856"/>
      <c r="M44" s="123"/>
    </row>
    <row r="45" spans="1:13" ht="15" customHeight="1" x14ac:dyDescent="0.35">
      <c r="A45" s="122"/>
      <c r="B45" s="1258"/>
      <c r="C45" s="164"/>
      <c r="D45" s="325" t="s">
        <v>937</v>
      </c>
      <c r="E45" s="135" t="s">
        <v>1398</v>
      </c>
      <c r="F45" s="135"/>
      <c r="G45" s="671"/>
      <c r="H45" s="671"/>
      <c r="I45" s="668">
        <f t="shared" si="2"/>
        <v>0</v>
      </c>
      <c r="J45" s="854"/>
      <c r="K45" s="855"/>
      <c r="L45" s="856"/>
      <c r="M45" s="123"/>
    </row>
    <row r="46" spans="1:13" ht="15" customHeight="1" x14ac:dyDescent="0.35">
      <c r="A46" s="122"/>
      <c r="B46" s="1258"/>
      <c r="C46" s="164"/>
      <c r="D46" s="325" t="s">
        <v>922</v>
      </c>
      <c r="E46" s="135" t="s">
        <v>1399</v>
      </c>
      <c r="F46" s="135"/>
      <c r="G46" s="671"/>
      <c r="H46" s="671"/>
      <c r="I46" s="668">
        <f t="shared" si="2"/>
        <v>0</v>
      </c>
      <c r="J46" s="854"/>
      <c r="K46" s="855"/>
      <c r="L46" s="856"/>
      <c r="M46" s="123"/>
    </row>
    <row r="47" spans="1:13" ht="15" customHeight="1" x14ac:dyDescent="0.35">
      <c r="A47" s="122"/>
      <c r="B47" s="1258"/>
      <c r="C47" s="164"/>
      <c r="D47" s="325" t="s">
        <v>948</v>
      </c>
      <c r="E47" s="135" t="s">
        <v>1400</v>
      </c>
      <c r="F47" s="135"/>
      <c r="G47" s="671"/>
      <c r="H47" s="671"/>
      <c r="I47" s="668">
        <f t="shared" si="2"/>
        <v>0</v>
      </c>
      <c r="J47" s="854"/>
      <c r="K47" s="855"/>
      <c r="L47" s="856"/>
      <c r="M47" s="123"/>
    </row>
    <row r="48" spans="1:13" ht="15" customHeight="1" x14ac:dyDescent="0.35">
      <c r="A48" s="122"/>
      <c r="B48" s="1258"/>
      <c r="C48" s="164"/>
      <c r="D48" s="323"/>
      <c r="E48" s="135"/>
      <c r="F48" s="135"/>
      <c r="G48" s="1269"/>
      <c r="H48" s="1269"/>
      <c r="I48" s="324"/>
      <c r="J48" s="74"/>
      <c r="K48" s="74"/>
      <c r="L48" s="1434"/>
      <c r="M48" s="123"/>
    </row>
    <row r="49" spans="1:13" ht="15" customHeight="1" x14ac:dyDescent="0.35">
      <c r="A49" s="122"/>
      <c r="B49" s="1258"/>
      <c r="C49" s="328" t="s">
        <v>927</v>
      </c>
      <c r="D49" s="323" t="s">
        <v>1867</v>
      </c>
      <c r="E49" s="324"/>
      <c r="F49" s="324"/>
      <c r="G49" s="677">
        <f>SUM(G50:G52)</f>
        <v>0</v>
      </c>
      <c r="H49" s="677">
        <f>SUM(H50:H52)</f>
        <v>0</v>
      </c>
      <c r="I49" s="668">
        <f t="shared" si="2"/>
        <v>0</v>
      </c>
      <c r="J49" s="854"/>
      <c r="K49" s="855"/>
      <c r="L49" s="856"/>
      <c r="M49" s="123"/>
    </row>
    <row r="50" spans="1:13" ht="15" customHeight="1" x14ac:dyDescent="0.35">
      <c r="A50" s="122"/>
      <c r="B50" s="1258"/>
      <c r="C50" s="329"/>
      <c r="D50" s="325" t="s">
        <v>937</v>
      </c>
      <c r="E50" s="326" t="s">
        <v>1398</v>
      </c>
      <c r="F50" s="135"/>
      <c r="G50" s="671"/>
      <c r="H50" s="671"/>
      <c r="I50" s="668">
        <f t="shared" si="2"/>
        <v>0</v>
      </c>
      <c r="J50" s="854"/>
      <c r="K50" s="855"/>
      <c r="L50" s="856"/>
      <c r="M50" s="123"/>
    </row>
    <row r="51" spans="1:13" ht="15" customHeight="1" x14ac:dyDescent="0.35">
      <c r="A51" s="122"/>
      <c r="B51" s="1258"/>
      <c r="C51" s="329"/>
      <c r="D51" s="325" t="s">
        <v>922</v>
      </c>
      <c r="E51" s="326" t="s">
        <v>1399</v>
      </c>
      <c r="F51" s="135"/>
      <c r="G51" s="671"/>
      <c r="H51" s="671"/>
      <c r="I51" s="668">
        <f t="shared" si="2"/>
        <v>0</v>
      </c>
      <c r="J51" s="854"/>
      <c r="K51" s="855"/>
      <c r="L51" s="856"/>
      <c r="M51" s="123"/>
    </row>
    <row r="52" spans="1:13" ht="15" customHeight="1" x14ac:dyDescent="0.35">
      <c r="A52" s="122"/>
      <c r="B52" s="1258"/>
      <c r="C52" s="329"/>
      <c r="D52" s="325" t="s">
        <v>948</v>
      </c>
      <c r="E52" s="326" t="s">
        <v>1400</v>
      </c>
      <c r="F52" s="135"/>
      <c r="G52" s="671"/>
      <c r="H52" s="671"/>
      <c r="I52" s="668">
        <f t="shared" si="2"/>
        <v>0</v>
      </c>
      <c r="J52" s="854"/>
      <c r="K52" s="855"/>
      <c r="L52" s="856"/>
      <c r="M52" s="123"/>
    </row>
    <row r="53" spans="1:13" ht="15" customHeight="1" x14ac:dyDescent="0.35">
      <c r="A53" s="122"/>
      <c r="B53" s="1258"/>
      <c r="C53" s="164"/>
      <c r="D53" s="323"/>
      <c r="E53" s="135"/>
      <c r="F53" s="135"/>
      <c r="G53" s="1266"/>
      <c r="H53" s="1266"/>
      <c r="I53" s="324"/>
      <c r="J53" s="74"/>
      <c r="K53" s="74"/>
      <c r="L53" s="1434"/>
      <c r="M53" s="123"/>
    </row>
    <row r="54" spans="1:13" ht="15" customHeight="1" x14ac:dyDescent="0.35">
      <c r="A54" s="122"/>
      <c r="B54" s="1258"/>
      <c r="C54" s="164" t="s">
        <v>928</v>
      </c>
      <c r="D54" s="323" t="s">
        <v>1411</v>
      </c>
      <c r="E54" s="169"/>
      <c r="F54" s="169"/>
      <c r="G54" s="1270"/>
      <c r="H54" s="1270"/>
      <c r="I54" s="668">
        <f t="shared" si="2"/>
        <v>0</v>
      </c>
      <c r="J54" s="854"/>
      <c r="K54" s="855"/>
      <c r="L54" s="856"/>
      <c r="M54" s="123"/>
    </row>
    <row r="55" spans="1:13" ht="15" customHeight="1" x14ac:dyDescent="0.35">
      <c r="A55" s="122"/>
      <c r="B55" s="1258"/>
      <c r="C55" s="164"/>
      <c r="D55" s="323"/>
      <c r="E55" s="135"/>
      <c r="F55" s="135"/>
      <c r="G55" s="1266"/>
      <c r="H55" s="1266"/>
      <c r="I55" s="324"/>
      <c r="J55" s="1436"/>
      <c r="K55" s="1436"/>
      <c r="L55" s="1435"/>
      <c r="M55" s="123"/>
    </row>
    <row r="56" spans="1:13" ht="15" customHeight="1" x14ac:dyDescent="0.35">
      <c r="A56" s="122"/>
      <c r="B56" s="1258"/>
      <c r="C56" s="164" t="s">
        <v>983</v>
      </c>
      <c r="D56" s="323" t="s">
        <v>1412</v>
      </c>
      <c r="E56" s="169"/>
      <c r="F56" s="169"/>
      <c r="G56" s="670"/>
      <c r="H56" s="670"/>
      <c r="I56" s="668">
        <f t="shared" si="2"/>
        <v>0</v>
      </c>
      <c r="J56" s="670"/>
      <c r="K56" s="670"/>
      <c r="L56" s="851">
        <f>SUM(J56:K56)</f>
        <v>0</v>
      </c>
      <c r="M56" s="123"/>
    </row>
    <row r="57" spans="1:13" ht="15" customHeight="1" x14ac:dyDescent="0.35">
      <c r="A57" s="122"/>
      <c r="B57" s="1258"/>
      <c r="C57" s="164"/>
      <c r="D57" s="323"/>
      <c r="E57" s="169"/>
      <c r="F57" s="169"/>
      <c r="G57" s="1892"/>
      <c r="H57" s="1892"/>
      <c r="I57" s="1893"/>
      <c r="J57" s="1892"/>
      <c r="K57" s="1892"/>
      <c r="L57" s="1894"/>
      <c r="M57" s="123"/>
    </row>
    <row r="58" spans="1:13" ht="15" customHeight="1" x14ac:dyDescent="0.35">
      <c r="A58" s="122"/>
      <c r="B58" s="1258"/>
      <c r="C58" s="164"/>
      <c r="D58" s="323"/>
      <c r="E58" s="169"/>
      <c r="F58" s="169"/>
      <c r="G58" s="1892"/>
      <c r="H58" s="1892"/>
      <c r="I58" s="1893"/>
      <c r="J58" s="1892"/>
      <c r="K58" s="1892"/>
      <c r="L58" s="1894"/>
      <c r="M58" s="123"/>
    </row>
    <row r="59" spans="1:13" ht="15" customHeight="1" x14ac:dyDescent="0.35">
      <c r="A59" s="122"/>
      <c r="B59" s="1258"/>
      <c r="C59" s="164"/>
      <c r="D59" s="323"/>
      <c r="E59" s="169"/>
      <c r="F59" s="169"/>
      <c r="G59" s="1892"/>
      <c r="H59" s="1892"/>
      <c r="I59" s="1893"/>
      <c r="J59" s="1892"/>
      <c r="K59" s="1892"/>
      <c r="L59" s="1894"/>
      <c r="M59" s="123"/>
    </row>
    <row r="60" spans="1:13" ht="15" customHeight="1" x14ac:dyDescent="0.35">
      <c r="A60" s="122"/>
      <c r="B60" s="1264"/>
      <c r="C60" s="164"/>
      <c r="D60" s="323"/>
      <c r="E60" s="135"/>
      <c r="F60" s="135"/>
      <c r="G60" s="323"/>
      <c r="H60" s="323"/>
      <c r="I60" s="135"/>
      <c r="J60" s="135"/>
      <c r="K60" s="135"/>
      <c r="L60" s="330"/>
      <c r="M60" s="123"/>
    </row>
    <row r="61" spans="1:13" ht="15" customHeight="1" x14ac:dyDescent="0.35">
      <c r="A61" s="122"/>
      <c r="B61" s="1258" t="s">
        <v>1333</v>
      </c>
      <c r="C61" s="1884" t="s">
        <v>2533</v>
      </c>
      <c r="D61" s="1885"/>
      <c r="E61" s="1885"/>
      <c r="F61" s="1885"/>
      <c r="G61" s="677"/>
      <c r="H61" s="677"/>
      <c r="I61" s="677"/>
      <c r="J61" s="677"/>
      <c r="K61" s="677"/>
      <c r="L61" s="677"/>
      <c r="M61" s="123"/>
    </row>
    <row r="62" spans="1:13" ht="15" customHeight="1" x14ac:dyDescent="0.35">
      <c r="A62" s="122"/>
      <c r="B62" s="1258"/>
      <c r="C62" s="328" t="s">
        <v>926</v>
      </c>
      <c r="D62" s="323" t="s">
        <v>2534</v>
      </c>
      <c r="E62" s="324"/>
      <c r="F62" s="324"/>
      <c r="G62" s="1897">
        <f>SUM(G66,G71,G76)</f>
        <v>0</v>
      </c>
      <c r="H62" s="1897">
        <f t="shared" ref="H62:I62" si="3">SUM(H66,H71,H76)</f>
        <v>0</v>
      </c>
      <c r="I62" s="668">
        <f t="shared" si="3"/>
        <v>0</v>
      </c>
      <c r="J62" s="1898">
        <f>SUM(J66,J71,J76)</f>
        <v>0</v>
      </c>
      <c r="K62" s="1898">
        <f t="shared" ref="K62:L62" si="4">SUM(K66,K71,K76)</f>
        <v>0</v>
      </c>
      <c r="L62" s="1890">
        <f t="shared" si="4"/>
        <v>0</v>
      </c>
      <c r="M62" s="1895"/>
    </row>
    <row r="63" spans="1:13" x14ac:dyDescent="0.35">
      <c r="A63" s="1891"/>
      <c r="B63" s="1883"/>
      <c r="C63" s="164"/>
      <c r="D63" s="325" t="s">
        <v>937</v>
      </c>
      <c r="E63" s="3040" t="s">
        <v>2535</v>
      </c>
      <c r="F63" s="3041" t="s">
        <v>1404</v>
      </c>
      <c r="G63" s="671"/>
      <c r="H63" s="671"/>
      <c r="I63" s="668">
        <f t="shared" ref="I63:I66" si="5">SUM(G63:H63)</f>
        <v>0</v>
      </c>
      <c r="J63" s="671"/>
      <c r="K63" s="671"/>
      <c r="L63" s="851">
        <f t="shared" ref="L63:L66" si="6">SUM(J63:K63)</f>
        <v>0</v>
      </c>
      <c r="M63" s="123"/>
    </row>
    <row r="64" spans="1:13" x14ac:dyDescent="0.35">
      <c r="B64" s="1258"/>
      <c r="C64" s="164"/>
      <c r="D64" s="325" t="s">
        <v>922</v>
      </c>
      <c r="E64" s="3042" t="s">
        <v>2536</v>
      </c>
      <c r="F64" s="3043" t="s">
        <v>898</v>
      </c>
      <c r="G64" s="671"/>
      <c r="H64" s="671"/>
      <c r="I64" s="668">
        <f t="shared" si="5"/>
        <v>0</v>
      </c>
      <c r="J64" s="671"/>
      <c r="K64" s="671"/>
      <c r="L64" s="851">
        <f t="shared" si="6"/>
        <v>0</v>
      </c>
      <c r="M64" s="123"/>
    </row>
    <row r="65" spans="2:13" x14ac:dyDescent="0.35">
      <c r="B65" s="1258"/>
      <c r="C65" s="164"/>
      <c r="D65" s="325" t="s">
        <v>948</v>
      </c>
      <c r="E65" s="3040" t="s">
        <v>2537</v>
      </c>
      <c r="F65" s="3041" t="s">
        <v>1405</v>
      </c>
      <c r="G65" s="671"/>
      <c r="H65" s="671"/>
      <c r="I65" s="668">
        <f t="shared" si="5"/>
        <v>0</v>
      </c>
      <c r="J65" s="671"/>
      <c r="K65" s="671"/>
      <c r="L65" s="851">
        <f t="shared" si="6"/>
        <v>0</v>
      </c>
      <c r="M65" s="123"/>
    </row>
    <row r="66" spans="2:13" x14ac:dyDescent="0.35">
      <c r="B66" s="1258"/>
      <c r="C66" s="164"/>
      <c r="D66" s="325"/>
      <c r="E66" s="3044" t="s">
        <v>2538</v>
      </c>
      <c r="F66" s="3045" t="s">
        <v>1405</v>
      </c>
      <c r="G66" s="1897">
        <f>SUM(G63:G65)</f>
        <v>0</v>
      </c>
      <c r="H66" s="1897">
        <f>SUM(H63:H65)</f>
        <v>0</v>
      </c>
      <c r="I66" s="668">
        <f t="shared" si="5"/>
        <v>0</v>
      </c>
      <c r="J66" s="1897">
        <f>SUM(J63:J65)</f>
        <v>0</v>
      </c>
      <c r="K66" s="1897">
        <f>SUM(K63:K65)</f>
        <v>0</v>
      </c>
      <c r="L66" s="851">
        <f t="shared" si="6"/>
        <v>0</v>
      </c>
      <c r="M66" s="123"/>
    </row>
    <row r="67" spans="2:13" x14ac:dyDescent="0.35">
      <c r="B67" s="1258"/>
      <c r="M67" s="123"/>
    </row>
    <row r="68" spans="2:13" x14ac:dyDescent="0.35">
      <c r="B68" s="1258"/>
      <c r="C68" s="164"/>
      <c r="D68" s="325" t="s">
        <v>937</v>
      </c>
      <c r="E68" s="3040" t="s">
        <v>2539</v>
      </c>
      <c r="F68" s="3041" t="s">
        <v>1404</v>
      </c>
      <c r="G68" s="671"/>
      <c r="H68" s="671"/>
      <c r="I68" s="668">
        <f t="shared" ref="I68:I71" si="7">SUM(G68:H68)</f>
        <v>0</v>
      </c>
      <c r="J68" s="671"/>
      <c r="K68" s="671"/>
      <c r="L68" s="851">
        <f t="shared" ref="L68:L71" si="8">SUM(J68:K68)</f>
        <v>0</v>
      </c>
      <c r="M68" s="123"/>
    </row>
    <row r="69" spans="2:13" x14ac:dyDescent="0.35">
      <c r="B69" s="1258"/>
      <c r="C69" s="164"/>
      <c r="D69" s="325" t="s">
        <v>922</v>
      </c>
      <c r="E69" s="3040" t="s">
        <v>2540</v>
      </c>
      <c r="F69" s="3041" t="s">
        <v>898</v>
      </c>
      <c r="G69" s="671"/>
      <c r="H69" s="671"/>
      <c r="I69" s="668">
        <f t="shared" si="7"/>
        <v>0</v>
      </c>
      <c r="J69" s="671"/>
      <c r="K69" s="671"/>
      <c r="L69" s="851">
        <f t="shared" si="8"/>
        <v>0</v>
      </c>
      <c r="M69" s="123"/>
    </row>
    <row r="70" spans="2:13" x14ac:dyDescent="0.35">
      <c r="B70" s="1258"/>
      <c r="C70" s="164"/>
      <c r="D70" s="325" t="s">
        <v>948</v>
      </c>
      <c r="E70" s="3040" t="s">
        <v>2541</v>
      </c>
      <c r="F70" s="3041" t="s">
        <v>1405</v>
      </c>
      <c r="G70" s="671"/>
      <c r="H70" s="671"/>
      <c r="I70" s="668">
        <f t="shared" si="7"/>
        <v>0</v>
      </c>
      <c r="J70" s="671"/>
      <c r="K70" s="671"/>
      <c r="L70" s="851">
        <f t="shared" si="8"/>
        <v>0</v>
      </c>
      <c r="M70" s="123"/>
    </row>
    <row r="71" spans="2:13" x14ac:dyDescent="0.35">
      <c r="B71" s="1258"/>
      <c r="C71" s="164"/>
      <c r="D71" s="325"/>
      <c r="E71" s="1896" t="s">
        <v>2542</v>
      </c>
      <c r="F71" s="1886"/>
      <c r="G71" s="1897">
        <f>SUM(G68:G70)</f>
        <v>0</v>
      </c>
      <c r="H71" s="1897">
        <f>SUM(H68:H70)</f>
        <v>0</v>
      </c>
      <c r="I71" s="668">
        <f t="shared" si="7"/>
        <v>0</v>
      </c>
      <c r="J71" s="1897">
        <f>SUM(J68:J70)</f>
        <v>0</v>
      </c>
      <c r="K71" s="1897">
        <f>SUM(K68:K70)</f>
        <v>0</v>
      </c>
      <c r="L71" s="851">
        <f t="shared" si="8"/>
        <v>0</v>
      </c>
      <c r="M71" s="123"/>
    </row>
    <row r="72" spans="2:13" x14ac:dyDescent="0.35">
      <c r="B72" s="1258"/>
      <c r="E72" s="1887"/>
      <c r="F72" s="1887"/>
      <c r="L72" s="1888"/>
      <c r="M72" s="123"/>
    </row>
    <row r="73" spans="2:13" x14ac:dyDescent="0.35">
      <c r="B73" s="1258"/>
      <c r="C73" s="164"/>
      <c r="D73" s="325" t="s">
        <v>937</v>
      </c>
      <c r="E73" s="3040" t="s">
        <v>2543</v>
      </c>
      <c r="F73" s="3041" t="s">
        <v>1404</v>
      </c>
      <c r="G73" s="671"/>
      <c r="H73" s="671"/>
      <c r="I73" s="668">
        <f t="shared" ref="I73:I76" si="9">SUM(G73:H73)</f>
        <v>0</v>
      </c>
      <c r="J73" s="671"/>
      <c r="K73" s="671"/>
      <c r="L73" s="851">
        <f t="shared" ref="L73:L76" si="10">SUM(J73:K73)</f>
        <v>0</v>
      </c>
      <c r="M73" s="123"/>
    </row>
    <row r="74" spans="2:13" x14ac:dyDescent="0.35">
      <c r="B74" s="1258"/>
      <c r="C74" s="164"/>
      <c r="D74" s="325" t="s">
        <v>922</v>
      </c>
      <c r="E74" s="3040" t="s">
        <v>2544</v>
      </c>
      <c r="F74" s="3041" t="s">
        <v>898</v>
      </c>
      <c r="G74" s="671"/>
      <c r="H74" s="671"/>
      <c r="I74" s="668">
        <f t="shared" si="9"/>
        <v>0</v>
      </c>
      <c r="J74" s="671"/>
      <c r="K74" s="671"/>
      <c r="L74" s="851">
        <f t="shared" si="10"/>
        <v>0</v>
      </c>
      <c r="M74" s="123"/>
    </row>
    <row r="75" spans="2:13" x14ac:dyDescent="0.35">
      <c r="B75" s="1258"/>
      <c r="C75" s="164"/>
      <c r="D75" s="325" t="s">
        <v>948</v>
      </c>
      <c r="E75" s="3040" t="s">
        <v>2545</v>
      </c>
      <c r="F75" s="3041" t="s">
        <v>1405</v>
      </c>
      <c r="G75" s="671"/>
      <c r="H75" s="671"/>
      <c r="I75" s="668">
        <f t="shared" si="9"/>
        <v>0</v>
      </c>
      <c r="J75" s="671"/>
      <c r="K75" s="671"/>
      <c r="L75" s="851">
        <f t="shared" si="10"/>
        <v>0</v>
      </c>
      <c r="M75" s="123"/>
    </row>
    <row r="76" spans="2:13" x14ac:dyDescent="0.35">
      <c r="B76" s="1258"/>
      <c r="C76" s="164"/>
      <c r="D76" s="325"/>
      <c r="E76" s="3044" t="s">
        <v>2546</v>
      </c>
      <c r="F76" s="3041" t="s">
        <v>1404</v>
      </c>
      <c r="G76" s="1897">
        <f>SUM(G73:G75)</f>
        <v>0</v>
      </c>
      <c r="H76" s="1897">
        <f>SUM(H73:H75)</f>
        <v>0</v>
      </c>
      <c r="I76" s="668">
        <f t="shared" si="9"/>
        <v>0</v>
      </c>
      <c r="J76" s="1897">
        <f>SUM(J73:J75)</f>
        <v>0</v>
      </c>
      <c r="K76" s="1897">
        <f>SUM(K73:K75)</f>
        <v>0</v>
      </c>
      <c r="L76" s="851">
        <f t="shared" si="10"/>
        <v>0</v>
      </c>
      <c r="M76" s="123"/>
    </row>
    <row r="77" spans="2:13" x14ac:dyDescent="0.35">
      <c r="B77" s="1258"/>
      <c r="L77" s="1889"/>
      <c r="M77" s="123"/>
    </row>
    <row r="78" spans="2:13" x14ac:dyDescent="0.35">
      <c r="B78" s="1258"/>
      <c r="C78" s="328" t="s">
        <v>927</v>
      </c>
      <c r="D78" s="323" t="s">
        <v>2547</v>
      </c>
      <c r="E78" s="324"/>
      <c r="F78" s="324"/>
      <c r="G78" s="1897">
        <f>SUM(G82,G87,G92)</f>
        <v>0</v>
      </c>
      <c r="H78" s="1897">
        <f t="shared" ref="H78:I78" si="11">SUM(H82,H87,H92)</f>
        <v>0</v>
      </c>
      <c r="I78" s="668">
        <f t="shared" si="11"/>
        <v>0</v>
      </c>
      <c r="J78" s="1898">
        <f>SUM(J82,J87,J92)</f>
        <v>0</v>
      </c>
      <c r="K78" s="1898">
        <f t="shared" ref="K78:L78" si="12">SUM(K82,K87,K92)</f>
        <v>0</v>
      </c>
      <c r="L78" s="851">
        <f t="shared" si="12"/>
        <v>0</v>
      </c>
      <c r="M78" s="123"/>
    </row>
    <row r="79" spans="2:13" x14ac:dyDescent="0.35">
      <c r="B79" s="1258"/>
      <c r="C79" s="164"/>
      <c r="D79" s="325" t="s">
        <v>937</v>
      </c>
      <c r="E79" s="3040" t="s">
        <v>2535</v>
      </c>
      <c r="F79" s="3041" t="s">
        <v>1404</v>
      </c>
      <c r="G79" s="671"/>
      <c r="H79" s="671"/>
      <c r="I79" s="668">
        <f t="shared" ref="I79:I82" si="13">SUM(G79:H79)</f>
        <v>0</v>
      </c>
      <c r="J79" s="671"/>
      <c r="K79" s="671"/>
      <c r="L79" s="851">
        <f t="shared" ref="L79:L82" si="14">SUM(J79:K79)</f>
        <v>0</v>
      </c>
      <c r="M79" s="123"/>
    </row>
    <row r="80" spans="2:13" ht="15" customHeight="1" x14ac:dyDescent="0.35">
      <c r="B80" s="1258"/>
      <c r="C80" s="164"/>
      <c r="D80" s="325" t="s">
        <v>922</v>
      </c>
      <c r="E80" s="3042" t="s">
        <v>2536</v>
      </c>
      <c r="F80" s="3043" t="s">
        <v>898</v>
      </c>
      <c r="G80" s="671"/>
      <c r="H80" s="671"/>
      <c r="I80" s="668">
        <f t="shared" si="13"/>
        <v>0</v>
      </c>
      <c r="J80" s="671"/>
      <c r="K80" s="671"/>
      <c r="L80" s="851">
        <f t="shared" si="14"/>
        <v>0</v>
      </c>
      <c r="M80" s="123"/>
    </row>
    <row r="81" spans="2:13" ht="15" customHeight="1" x14ac:dyDescent="0.35">
      <c r="B81" s="1258"/>
      <c r="C81" s="164"/>
      <c r="D81" s="325" t="s">
        <v>948</v>
      </c>
      <c r="E81" s="3040" t="s">
        <v>2537</v>
      </c>
      <c r="F81" s="3041" t="s">
        <v>1405</v>
      </c>
      <c r="G81" s="671"/>
      <c r="H81" s="671"/>
      <c r="I81" s="668">
        <f t="shared" si="13"/>
        <v>0</v>
      </c>
      <c r="J81" s="671"/>
      <c r="K81" s="671"/>
      <c r="L81" s="851">
        <f t="shared" si="14"/>
        <v>0</v>
      </c>
      <c r="M81" s="123"/>
    </row>
    <row r="82" spans="2:13" x14ac:dyDescent="0.35">
      <c r="B82" s="1258"/>
      <c r="C82" s="164"/>
      <c r="D82" s="325"/>
      <c r="E82" s="3044" t="s">
        <v>2538</v>
      </c>
      <c r="F82" s="3045" t="s">
        <v>1405</v>
      </c>
      <c r="G82" s="1897">
        <f>SUM(G79:G81)</f>
        <v>0</v>
      </c>
      <c r="H82" s="1897">
        <f>SUM(H79:H81)</f>
        <v>0</v>
      </c>
      <c r="I82" s="668">
        <f t="shared" si="13"/>
        <v>0</v>
      </c>
      <c r="J82" s="1897">
        <f>SUM(J79:J81)</f>
        <v>0</v>
      </c>
      <c r="K82" s="1897">
        <f>SUM(K79:K81)</f>
        <v>0</v>
      </c>
      <c r="L82" s="851">
        <f t="shared" si="14"/>
        <v>0</v>
      </c>
      <c r="M82" s="123"/>
    </row>
    <row r="83" spans="2:13" x14ac:dyDescent="0.35">
      <c r="B83" s="1258"/>
      <c r="M83" s="123"/>
    </row>
    <row r="84" spans="2:13" x14ac:dyDescent="0.35">
      <c r="B84" s="1258"/>
      <c r="C84" s="164"/>
      <c r="D84" s="325" t="s">
        <v>937</v>
      </c>
      <c r="E84" s="3040" t="s">
        <v>2539</v>
      </c>
      <c r="F84" s="3041" t="s">
        <v>1404</v>
      </c>
      <c r="G84" s="671"/>
      <c r="H84" s="671"/>
      <c r="I84" s="668">
        <f t="shared" ref="I84:I87" si="15">SUM(G84:H84)</f>
        <v>0</v>
      </c>
      <c r="J84" s="671"/>
      <c r="K84" s="671"/>
      <c r="L84" s="851">
        <f t="shared" ref="L84:L87" si="16">SUM(J84:K84)</f>
        <v>0</v>
      </c>
      <c r="M84" s="123"/>
    </row>
    <row r="85" spans="2:13" ht="15" customHeight="1" x14ac:dyDescent="0.35">
      <c r="B85" s="1258"/>
      <c r="C85" s="164"/>
      <c r="D85" s="325" t="s">
        <v>922</v>
      </c>
      <c r="E85" s="3040" t="s">
        <v>2540</v>
      </c>
      <c r="F85" s="3041" t="s">
        <v>898</v>
      </c>
      <c r="G85" s="671"/>
      <c r="H85" s="671"/>
      <c r="I85" s="668">
        <f t="shared" si="15"/>
        <v>0</v>
      </c>
      <c r="J85" s="671"/>
      <c r="K85" s="671"/>
      <c r="L85" s="851">
        <f t="shared" si="16"/>
        <v>0</v>
      </c>
      <c r="M85" s="123"/>
    </row>
    <row r="86" spans="2:13" x14ac:dyDescent="0.35">
      <c r="B86" s="1258"/>
      <c r="C86" s="164"/>
      <c r="D86" s="325" t="s">
        <v>948</v>
      </c>
      <c r="E86" s="3040" t="s">
        <v>2541</v>
      </c>
      <c r="F86" s="3041" t="s">
        <v>1405</v>
      </c>
      <c r="G86" s="671"/>
      <c r="H86" s="671"/>
      <c r="I86" s="668">
        <f t="shared" si="15"/>
        <v>0</v>
      </c>
      <c r="J86" s="671"/>
      <c r="K86" s="671"/>
      <c r="L86" s="851">
        <f t="shared" si="16"/>
        <v>0</v>
      </c>
      <c r="M86" s="123"/>
    </row>
    <row r="87" spans="2:13" x14ac:dyDescent="0.35">
      <c r="B87" s="1258"/>
      <c r="C87" s="164"/>
      <c r="D87" s="325"/>
      <c r="E87" s="1896" t="s">
        <v>2542</v>
      </c>
      <c r="F87" s="1886"/>
      <c r="G87" s="1897">
        <f>SUM(G84:G86)</f>
        <v>0</v>
      </c>
      <c r="H87" s="1897">
        <f>SUM(H84:H86)</f>
        <v>0</v>
      </c>
      <c r="I87" s="668">
        <f t="shared" si="15"/>
        <v>0</v>
      </c>
      <c r="J87" s="1897">
        <f>SUM(J84:J86)</f>
        <v>0</v>
      </c>
      <c r="K87" s="1897">
        <f>SUM(K84:K86)</f>
        <v>0</v>
      </c>
      <c r="L87" s="851">
        <f t="shared" si="16"/>
        <v>0</v>
      </c>
      <c r="M87" s="123"/>
    </row>
    <row r="88" spans="2:13" x14ac:dyDescent="0.35">
      <c r="B88" s="1258"/>
      <c r="E88" s="1887"/>
      <c r="F88" s="1887"/>
      <c r="M88" s="123"/>
    </row>
    <row r="89" spans="2:13" x14ac:dyDescent="0.35">
      <c r="B89" s="1258"/>
      <c r="C89" s="164"/>
      <c r="D89" s="325" t="s">
        <v>937</v>
      </c>
      <c r="E89" s="3040" t="s">
        <v>2543</v>
      </c>
      <c r="F89" s="3041" t="s">
        <v>1404</v>
      </c>
      <c r="G89" s="671"/>
      <c r="H89" s="671"/>
      <c r="I89" s="668">
        <f t="shared" ref="I89:I92" si="17">SUM(G89:H89)</f>
        <v>0</v>
      </c>
      <c r="J89" s="671"/>
      <c r="K89" s="671"/>
      <c r="L89" s="851">
        <f t="shared" ref="L89:L92" si="18">SUM(J89:K89)</f>
        <v>0</v>
      </c>
      <c r="M89" s="123"/>
    </row>
    <row r="90" spans="2:13" ht="15" customHeight="1" x14ac:dyDescent="0.35">
      <c r="B90" s="1258"/>
      <c r="C90" s="164"/>
      <c r="D90" s="325" t="s">
        <v>922</v>
      </c>
      <c r="E90" s="3040" t="s">
        <v>2544</v>
      </c>
      <c r="F90" s="3041" t="s">
        <v>898</v>
      </c>
      <c r="G90" s="671"/>
      <c r="H90" s="671"/>
      <c r="I90" s="668">
        <f t="shared" si="17"/>
        <v>0</v>
      </c>
      <c r="J90" s="671"/>
      <c r="K90" s="671"/>
      <c r="L90" s="851">
        <f t="shared" si="18"/>
        <v>0</v>
      </c>
      <c r="M90" s="123"/>
    </row>
    <row r="91" spans="2:13" x14ac:dyDescent="0.35">
      <c r="B91" s="1258"/>
      <c r="C91" s="164"/>
      <c r="D91" s="325" t="s">
        <v>948</v>
      </c>
      <c r="E91" s="3040" t="s">
        <v>2545</v>
      </c>
      <c r="F91" s="3041" t="s">
        <v>1405</v>
      </c>
      <c r="G91" s="671"/>
      <c r="H91" s="671"/>
      <c r="I91" s="668">
        <f t="shared" si="17"/>
        <v>0</v>
      </c>
      <c r="J91" s="671"/>
      <c r="K91" s="671"/>
      <c r="L91" s="851">
        <f t="shared" si="18"/>
        <v>0</v>
      </c>
      <c r="M91" s="123"/>
    </row>
    <row r="92" spans="2:13" x14ac:dyDescent="0.35">
      <c r="B92" s="1258"/>
      <c r="C92" s="164"/>
      <c r="D92" s="325"/>
      <c r="E92" s="3044" t="s">
        <v>2546</v>
      </c>
      <c r="F92" s="3045" t="s">
        <v>1404</v>
      </c>
      <c r="G92" s="1897">
        <f>SUM(G89:G91)</f>
        <v>0</v>
      </c>
      <c r="H92" s="1897">
        <f>SUM(H89:H91)</f>
        <v>0</v>
      </c>
      <c r="I92" s="668">
        <f t="shared" si="17"/>
        <v>0</v>
      </c>
      <c r="J92" s="1897">
        <f>SUM(J89:J91)</f>
        <v>0</v>
      </c>
      <c r="K92" s="1897">
        <f>SUM(K89:K91)</f>
        <v>0</v>
      </c>
      <c r="L92" s="851">
        <f t="shared" si="18"/>
        <v>0</v>
      </c>
      <c r="M92" s="123"/>
    </row>
    <row r="93" spans="2:13" x14ac:dyDescent="0.35">
      <c r="B93" s="1258"/>
      <c r="M93" s="123"/>
    </row>
    <row r="94" spans="2:13" x14ac:dyDescent="0.35">
      <c r="B94" s="1258"/>
      <c r="C94" s="328" t="s">
        <v>928</v>
      </c>
      <c r="D94" s="323" t="s">
        <v>2548</v>
      </c>
      <c r="E94" s="324"/>
      <c r="F94" s="324"/>
      <c r="G94" s="1897">
        <f>SUM(G98,G103,G108)</f>
        <v>0</v>
      </c>
      <c r="H94" s="1897">
        <f t="shared" ref="H94:I94" si="19">SUM(H98,H103,H108)</f>
        <v>0</v>
      </c>
      <c r="I94" s="668">
        <f t="shared" si="19"/>
        <v>0</v>
      </c>
      <c r="J94" s="1898">
        <f>SUM(J98,J103,J108)</f>
        <v>0</v>
      </c>
      <c r="K94" s="1898">
        <f t="shared" ref="K94:L94" si="20">SUM(K98,K103,K108)</f>
        <v>0</v>
      </c>
      <c r="L94" s="851">
        <f t="shared" si="20"/>
        <v>0</v>
      </c>
      <c r="M94" s="123"/>
    </row>
    <row r="95" spans="2:13" x14ac:dyDescent="0.35">
      <c r="B95" s="1258"/>
      <c r="C95" s="164"/>
      <c r="D95" s="325" t="s">
        <v>937</v>
      </c>
      <c r="E95" s="3040" t="s">
        <v>2535</v>
      </c>
      <c r="F95" s="3041" t="s">
        <v>1404</v>
      </c>
      <c r="G95" s="671"/>
      <c r="H95" s="671"/>
      <c r="I95" s="668">
        <f t="shared" ref="I95:I98" si="21">SUM(G95:H95)</f>
        <v>0</v>
      </c>
      <c r="J95" s="671"/>
      <c r="K95" s="671"/>
      <c r="L95" s="851">
        <f t="shared" ref="L95:L98" si="22">SUM(J95:K95)</f>
        <v>0</v>
      </c>
      <c r="M95" s="123"/>
    </row>
    <row r="96" spans="2:13" ht="15" customHeight="1" x14ac:dyDescent="0.35">
      <c r="B96" s="1258"/>
      <c r="C96" s="164"/>
      <c r="D96" s="325" t="s">
        <v>922</v>
      </c>
      <c r="E96" s="3042" t="s">
        <v>2536</v>
      </c>
      <c r="F96" s="3043" t="s">
        <v>898</v>
      </c>
      <c r="G96" s="671"/>
      <c r="H96" s="671"/>
      <c r="I96" s="668">
        <f t="shared" si="21"/>
        <v>0</v>
      </c>
      <c r="J96" s="671"/>
      <c r="K96" s="671"/>
      <c r="L96" s="851">
        <f t="shared" si="22"/>
        <v>0</v>
      </c>
      <c r="M96" s="123"/>
    </row>
    <row r="97" spans="2:13" ht="15" customHeight="1" x14ac:dyDescent="0.35">
      <c r="B97" s="1258"/>
      <c r="C97" s="164"/>
      <c r="D97" s="325" t="s">
        <v>948</v>
      </c>
      <c r="E97" s="3040" t="s">
        <v>2537</v>
      </c>
      <c r="F97" s="3041" t="s">
        <v>1405</v>
      </c>
      <c r="G97" s="671"/>
      <c r="H97" s="671"/>
      <c r="I97" s="668">
        <f t="shared" si="21"/>
        <v>0</v>
      </c>
      <c r="J97" s="671"/>
      <c r="K97" s="671"/>
      <c r="L97" s="851">
        <f t="shared" si="22"/>
        <v>0</v>
      </c>
      <c r="M97" s="123"/>
    </row>
    <row r="98" spans="2:13" x14ac:dyDescent="0.35">
      <c r="B98" s="1258"/>
      <c r="C98" s="164"/>
      <c r="D98" s="325"/>
      <c r="E98" s="3044" t="s">
        <v>2538</v>
      </c>
      <c r="F98" s="3045" t="s">
        <v>1405</v>
      </c>
      <c r="G98" s="1897">
        <f>SUM(G95:G97)</f>
        <v>0</v>
      </c>
      <c r="H98" s="1897">
        <f>SUM(H95:H97)</f>
        <v>0</v>
      </c>
      <c r="I98" s="668">
        <f t="shared" si="21"/>
        <v>0</v>
      </c>
      <c r="J98" s="1897">
        <f>SUM(J95:J97)</f>
        <v>0</v>
      </c>
      <c r="K98" s="1897">
        <f>SUM(K95:K97)</f>
        <v>0</v>
      </c>
      <c r="L98" s="851">
        <f t="shared" si="22"/>
        <v>0</v>
      </c>
      <c r="M98" s="123"/>
    </row>
    <row r="99" spans="2:13" x14ac:dyDescent="0.35">
      <c r="B99" s="1258"/>
      <c r="M99" s="123"/>
    </row>
    <row r="100" spans="2:13" x14ac:dyDescent="0.35">
      <c r="B100" s="1258"/>
      <c r="C100" s="164"/>
      <c r="D100" s="325" t="s">
        <v>937</v>
      </c>
      <c r="E100" s="3040" t="s">
        <v>2539</v>
      </c>
      <c r="F100" s="3041" t="s">
        <v>1404</v>
      </c>
      <c r="G100" s="671"/>
      <c r="H100" s="671"/>
      <c r="I100" s="668">
        <f t="shared" ref="I100:I103" si="23">SUM(G100:H100)</f>
        <v>0</v>
      </c>
      <c r="J100" s="671"/>
      <c r="K100" s="671"/>
      <c r="L100" s="851">
        <f t="shared" ref="L100:L103" si="24">SUM(J100:K100)</f>
        <v>0</v>
      </c>
      <c r="M100" s="123"/>
    </row>
    <row r="101" spans="2:13" ht="15" customHeight="1" x14ac:dyDescent="0.35">
      <c r="B101" s="1258"/>
      <c r="C101" s="164"/>
      <c r="D101" s="325" t="s">
        <v>922</v>
      </c>
      <c r="E101" s="3040" t="s">
        <v>2540</v>
      </c>
      <c r="F101" s="3041" t="s">
        <v>898</v>
      </c>
      <c r="G101" s="671"/>
      <c r="H101" s="671"/>
      <c r="I101" s="668">
        <f t="shared" si="23"/>
        <v>0</v>
      </c>
      <c r="J101" s="671"/>
      <c r="K101" s="671"/>
      <c r="L101" s="851">
        <f t="shared" si="24"/>
        <v>0</v>
      </c>
      <c r="M101" s="123"/>
    </row>
    <row r="102" spans="2:13" x14ac:dyDescent="0.35">
      <c r="B102" s="1258"/>
      <c r="C102" s="164"/>
      <c r="D102" s="325" t="s">
        <v>948</v>
      </c>
      <c r="E102" s="3040" t="s">
        <v>2541</v>
      </c>
      <c r="F102" s="3041" t="s">
        <v>1405</v>
      </c>
      <c r="G102" s="671"/>
      <c r="H102" s="671"/>
      <c r="I102" s="668">
        <f t="shared" si="23"/>
        <v>0</v>
      </c>
      <c r="J102" s="671"/>
      <c r="K102" s="671"/>
      <c r="L102" s="851">
        <f t="shared" si="24"/>
        <v>0</v>
      </c>
      <c r="M102" s="123"/>
    </row>
    <row r="103" spans="2:13" x14ac:dyDescent="0.35">
      <c r="B103" s="1258"/>
      <c r="C103" s="164"/>
      <c r="D103" s="325"/>
      <c r="E103" s="1896" t="s">
        <v>2542</v>
      </c>
      <c r="F103" s="1886"/>
      <c r="G103" s="1897">
        <f>SUM(G100:G102)</f>
        <v>0</v>
      </c>
      <c r="H103" s="1897">
        <f>SUM(H100:H102)</f>
        <v>0</v>
      </c>
      <c r="I103" s="668">
        <f t="shared" si="23"/>
        <v>0</v>
      </c>
      <c r="J103" s="1897">
        <f>SUM(J100:J102)</f>
        <v>0</v>
      </c>
      <c r="K103" s="1897">
        <f>SUM(K100:K102)</f>
        <v>0</v>
      </c>
      <c r="L103" s="851">
        <f t="shared" si="24"/>
        <v>0</v>
      </c>
      <c r="M103" s="123"/>
    </row>
    <row r="104" spans="2:13" x14ac:dyDescent="0.35">
      <c r="B104" s="1258"/>
      <c r="E104" s="1887"/>
      <c r="F104" s="1887"/>
      <c r="M104" s="123"/>
    </row>
    <row r="105" spans="2:13" x14ac:dyDescent="0.35">
      <c r="B105" s="1258"/>
      <c r="C105" s="164"/>
      <c r="D105" s="325" t="s">
        <v>937</v>
      </c>
      <c r="E105" s="3040" t="s">
        <v>2543</v>
      </c>
      <c r="F105" s="3041" t="s">
        <v>1404</v>
      </c>
      <c r="G105" s="671"/>
      <c r="H105" s="671"/>
      <c r="I105" s="668">
        <f t="shared" ref="I105:I108" si="25">SUM(G105:H105)</f>
        <v>0</v>
      </c>
      <c r="J105" s="671"/>
      <c r="K105" s="671"/>
      <c r="L105" s="851">
        <f t="shared" ref="L105:L108" si="26">SUM(J105:K105)</f>
        <v>0</v>
      </c>
      <c r="M105" s="123"/>
    </row>
    <row r="106" spans="2:13" ht="15" customHeight="1" x14ac:dyDescent="0.35">
      <c r="B106" s="1258"/>
      <c r="C106" s="164"/>
      <c r="D106" s="325" t="s">
        <v>922</v>
      </c>
      <c r="E106" s="3040" t="s">
        <v>2544</v>
      </c>
      <c r="F106" s="3041" t="s">
        <v>898</v>
      </c>
      <c r="G106" s="671"/>
      <c r="H106" s="671"/>
      <c r="I106" s="668">
        <f t="shared" si="25"/>
        <v>0</v>
      </c>
      <c r="J106" s="671"/>
      <c r="K106" s="671"/>
      <c r="L106" s="851">
        <f t="shared" si="26"/>
        <v>0</v>
      </c>
      <c r="M106" s="123"/>
    </row>
    <row r="107" spans="2:13" x14ac:dyDescent="0.35">
      <c r="B107" s="1258"/>
      <c r="C107" s="164"/>
      <c r="D107" s="325" t="s">
        <v>948</v>
      </c>
      <c r="E107" s="3040" t="s">
        <v>2545</v>
      </c>
      <c r="F107" s="3041" t="s">
        <v>1405</v>
      </c>
      <c r="G107" s="671"/>
      <c r="H107" s="671"/>
      <c r="I107" s="668">
        <f t="shared" si="25"/>
        <v>0</v>
      </c>
      <c r="J107" s="671"/>
      <c r="K107" s="671"/>
      <c r="L107" s="851">
        <f t="shared" si="26"/>
        <v>0</v>
      </c>
      <c r="M107" s="123"/>
    </row>
    <row r="108" spans="2:13" x14ac:dyDescent="0.35">
      <c r="B108" s="1258"/>
      <c r="C108" s="164"/>
      <c r="D108" s="325"/>
      <c r="E108" s="3044" t="s">
        <v>2546</v>
      </c>
      <c r="F108" s="3045" t="s">
        <v>1404</v>
      </c>
      <c r="G108" s="1897">
        <f>SUM(G105:G107)</f>
        <v>0</v>
      </c>
      <c r="H108" s="1897">
        <f>SUM(H105:H107)</f>
        <v>0</v>
      </c>
      <c r="I108" s="668">
        <f t="shared" si="25"/>
        <v>0</v>
      </c>
      <c r="J108" s="1897">
        <f>SUM(J105:J107)</f>
        <v>0</v>
      </c>
      <c r="K108" s="1897">
        <f>SUM(K105:K107)</f>
        <v>0</v>
      </c>
      <c r="L108" s="851">
        <f t="shared" si="26"/>
        <v>0</v>
      </c>
      <c r="M108" s="123"/>
    </row>
    <row r="109" spans="2:13" x14ac:dyDescent="0.35">
      <c r="B109" s="3046"/>
      <c r="C109" s="3047"/>
      <c r="D109" s="3047"/>
      <c r="E109" s="3047"/>
      <c r="F109" s="3047"/>
      <c r="G109" s="3047"/>
      <c r="H109" s="3047"/>
      <c r="I109" s="3047"/>
      <c r="J109" s="3047"/>
      <c r="K109" s="3047"/>
      <c r="L109" s="3047"/>
      <c r="M109" s="3048"/>
    </row>
  </sheetData>
  <sheetProtection password="C4B6" sheet="1" objects="1" scenarios="1"/>
  <mergeCells count="49">
    <mergeCell ref="E106:F106"/>
    <mergeCell ref="E107:F107"/>
    <mergeCell ref="E108:F108"/>
    <mergeCell ref="B109:M109"/>
    <mergeCell ref="E98:F98"/>
    <mergeCell ref="E100:F100"/>
    <mergeCell ref="E101:F101"/>
    <mergeCell ref="E102:F102"/>
    <mergeCell ref="E105:F105"/>
    <mergeCell ref="E91:F91"/>
    <mergeCell ref="E92:F92"/>
    <mergeCell ref="E95:F95"/>
    <mergeCell ref="E96:F96"/>
    <mergeCell ref="E97:F97"/>
    <mergeCell ref="E84:F84"/>
    <mergeCell ref="E85:F85"/>
    <mergeCell ref="E86:F86"/>
    <mergeCell ref="E89:F89"/>
    <mergeCell ref="E90:F90"/>
    <mergeCell ref="E76:F76"/>
    <mergeCell ref="E79:F79"/>
    <mergeCell ref="E80:F80"/>
    <mergeCell ref="E81:F81"/>
    <mergeCell ref="E82:F82"/>
    <mergeCell ref="E69:F69"/>
    <mergeCell ref="E70:F70"/>
    <mergeCell ref="E73:F73"/>
    <mergeCell ref="E74:F74"/>
    <mergeCell ref="E75:F75"/>
    <mergeCell ref="E63:F63"/>
    <mergeCell ref="E64:F64"/>
    <mergeCell ref="E65:F65"/>
    <mergeCell ref="E66:F66"/>
    <mergeCell ref="E68:F68"/>
    <mergeCell ref="B2:L3"/>
    <mergeCell ref="C43:F43"/>
    <mergeCell ref="K8:K9"/>
    <mergeCell ref="L8:L9"/>
    <mergeCell ref="J5:L5"/>
    <mergeCell ref="C6:F9"/>
    <mergeCell ref="G6:I7"/>
    <mergeCell ref="J6:L7"/>
    <mergeCell ref="G8:G9"/>
    <mergeCell ref="H8:H9"/>
    <mergeCell ref="I8:I9"/>
    <mergeCell ref="J8:J9"/>
    <mergeCell ref="C37:L37"/>
    <mergeCell ref="C31:L31"/>
    <mergeCell ref="C29:L29"/>
  </mergeCells>
  <pageMargins left="0.7" right="0.7" top="1" bottom="1" header="0.3" footer="0.3"/>
  <pageSetup scale="88" fitToHeight="0" orientation="landscape" r:id="rId1"/>
  <headerFooter>
    <oddFooter>&amp;C&amp;1#&amp;"Calibri"&amp;10&amp;K000000I n t e r n a l</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5">
    <pageSetUpPr fitToPage="1"/>
  </sheetPr>
  <dimension ref="A1:N37"/>
  <sheetViews>
    <sheetView showGridLines="0" workbookViewId="0">
      <selection activeCell="M8" sqref="M8"/>
    </sheetView>
  </sheetViews>
  <sheetFormatPr defaultRowHeight="14.5" x14ac:dyDescent="0.35"/>
  <cols>
    <col min="1" max="1" width="4.81640625" customWidth="1" collapsed="1"/>
    <col min="2" max="3" width="3.81640625" customWidth="1" collapsed="1"/>
    <col min="13" max="13" width="15.81640625" customWidth="1" collapsed="1"/>
    <col min="14" max="14" width="2.81640625" customWidth="1" collapsed="1"/>
  </cols>
  <sheetData>
    <row r="1" spans="1:13" ht="15" customHeight="1" x14ac:dyDescent="0.35">
      <c r="A1" s="3087" t="s">
        <v>1320</v>
      </c>
      <c r="B1" s="3088"/>
      <c r="C1" s="3088"/>
      <c r="D1" s="3088"/>
      <c r="E1" s="3088"/>
      <c r="F1" s="3088"/>
      <c r="G1" s="3088"/>
      <c r="H1" s="3088"/>
      <c r="I1" s="3088"/>
      <c r="J1" s="3088"/>
      <c r="K1" s="3088"/>
      <c r="L1" s="3088"/>
      <c r="M1" s="3089"/>
    </row>
    <row r="2" spans="1:13" ht="15" customHeight="1" x14ac:dyDescent="0.35">
      <c r="A2" s="3090"/>
      <c r="B2" s="3091"/>
      <c r="C2" s="3091"/>
      <c r="D2" s="3091"/>
      <c r="E2" s="3091"/>
      <c r="F2" s="3091"/>
      <c r="G2" s="3091"/>
      <c r="H2" s="3091"/>
      <c r="I2" s="3091"/>
      <c r="J2" s="3091"/>
      <c r="K2" s="3091"/>
      <c r="L2" s="3091"/>
      <c r="M2" s="3092"/>
    </row>
    <row r="3" spans="1:13" x14ac:dyDescent="0.35">
      <c r="A3" s="1276"/>
      <c r="B3" s="1277"/>
      <c r="C3" s="1277"/>
      <c r="D3" s="1277"/>
      <c r="E3" s="1277"/>
      <c r="F3" s="1277"/>
      <c r="G3" s="1277"/>
      <c r="H3" s="1277"/>
      <c r="I3" s="1277"/>
      <c r="J3" s="1277"/>
      <c r="K3" s="1277"/>
      <c r="L3" s="1277"/>
      <c r="M3" s="1278" t="s">
        <v>2201</v>
      </c>
    </row>
    <row r="4" spans="1:13" x14ac:dyDescent="0.35">
      <c r="A4" s="1279"/>
      <c r="B4" s="3076" t="s">
        <v>1321</v>
      </c>
      <c r="C4" s="3076"/>
      <c r="D4" s="3076"/>
      <c r="E4" s="3076"/>
      <c r="F4" s="3076"/>
      <c r="G4" s="3076"/>
      <c r="H4" s="3076"/>
      <c r="I4" s="3076"/>
      <c r="J4" s="3076"/>
      <c r="K4" s="3076"/>
      <c r="L4" s="3076"/>
      <c r="M4" s="1280"/>
    </row>
    <row r="5" spans="1:13" x14ac:dyDescent="0.35">
      <c r="A5" s="1281"/>
      <c r="B5" s="3077"/>
      <c r="C5" s="3077"/>
      <c r="D5" s="3077"/>
      <c r="E5" s="3077"/>
      <c r="F5" s="3077"/>
      <c r="G5" s="3077"/>
      <c r="H5" s="3077"/>
      <c r="I5" s="3077"/>
      <c r="J5" s="3077"/>
      <c r="K5" s="3077"/>
      <c r="L5" s="3077"/>
      <c r="M5" s="1282"/>
    </row>
    <row r="6" spans="1:13" ht="20" customHeight="1" x14ac:dyDescent="0.35">
      <c r="A6" s="1283" t="s">
        <v>20</v>
      </c>
      <c r="B6" s="3093" t="s">
        <v>1322</v>
      </c>
      <c r="C6" s="3094"/>
      <c r="D6" s="3094"/>
      <c r="E6" s="3094"/>
      <c r="F6" s="3094"/>
      <c r="G6" s="3094"/>
      <c r="H6" s="3094"/>
      <c r="I6" s="3094"/>
      <c r="J6" s="3094"/>
      <c r="K6" s="3094"/>
      <c r="L6" s="3095"/>
      <c r="M6" s="1286">
        <f>M7+M12+M17</f>
        <v>0</v>
      </c>
    </row>
    <row r="7" spans="1:13" ht="15" customHeight="1" x14ac:dyDescent="0.35">
      <c r="A7" s="1283"/>
      <c r="B7" s="1288" t="s">
        <v>1186</v>
      </c>
      <c r="C7" s="3096" t="s">
        <v>1323</v>
      </c>
      <c r="D7" s="3097"/>
      <c r="E7" s="3097"/>
      <c r="F7" s="3097"/>
      <c r="G7" s="3097"/>
      <c r="H7" s="3097"/>
      <c r="I7" s="3097"/>
      <c r="J7" s="3097"/>
      <c r="K7" s="3097"/>
      <c r="L7" s="3098"/>
      <c r="M7" s="1164">
        <f>SUM(M8:M10)</f>
        <v>0</v>
      </c>
    </row>
    <row r="8" spans="1:13" ht="15" customHeight="1" x14ac:dyDescent="0.35">
      <c r="A8" s="1283"/>
      <c r="B8" s="1289"/>
      <c r="C8" s="1165" t="s">
        <v>926</v>
      </c>
      <c r="D8" s="3069" t="s">
        <v>919</v>
      </c>
      <c r="E8" s="3069"/>
      <c r="F8" s="3069"/>
      <c r="G8" s="3069"/>
      <c r="H8" s="3069"/>
      <c r="I8" s="3069"/>
      <c r="J8" s="3069"/>
      <c r="K8" s="3069"/>
      <c r="L8" s="3070"/>
      <c r="M8" s="1287"/>
    </row>
    <row r="9" spans="1:13" ht="15" customHeight="1" x14ac:dyDescent="0.35">
      <c r="A9" s="1283"/>
      <c r="B9" s="1289"/>
      <c r="C9" s="1165" t="s">
        <v>927</v>
      </c>
      <c r="D9" s="3069" t="s">
        <v>1324</v>
      </c>
      <c r="E9" s="3069"/>
      <c r="F9" s="3069"/>
      <c r="G9" s="3069"/>
      <c r="H9" s="3069"/>
      <c r="I9" s="3069"/>
      <c r="J9" s="3069"/>
      <c r="K9" s="3069"/>
      <c r="L9" s="3070"/>
      <c r="M9" s="1287"/>
    </row>
    <row r="10" spans="1:13" ht="15" customHeight="1" x14ac:dyDescent="0.35">
      <c r="A10" s="1283"/>
      <c r="B10" s="1289"/>
      <c r="C10" s="1165" t="s">
        <v>928</v>
      </c>
      <c r="D10" s="3069" t="s">
        <v>79</v>
      </c>
      <c r="E10" s="3069"/>
      <c r="F10" s="3069"/>
      <c r="G10" s="3069"/>
      <c r="H10" s="3069"/>
      <c r="I10" s="3069"/>
      <c r="J10" s="3069"/>
      <c r="K10" s="3069"/>
      <c r="L10" s="3070"/>
      <c r="M10" s="1287"/>
    </row>
    <row r="11" spans="1:13" ht="15" customHeight="1" x14ac:dyDescent="0.35">
      <c r="A11" s="1283"/>
      <c r="B11" s="1290"/>
      <c r="C11" s="3081"/>
      <c r="D11" s="3082"/>
      <c r="E11" s="3082"/>
      <c r="F11" s="3082"/>
      <c r="G11" s="3082"/>
      <c r="H11" s="3082"/>
      <c r="I11" s="3082"/>
      <c r="J11" s="3082"/>
      <c r="K11" s="3082"/>
      <c r="L11" s="3082"/>
      <c r="M11" s="3083"/>
    </row>
    <row r="12" spans="1:13" ht="15" customHeight="1" x14ac:dyDescent="0.35">
      <c r="A12" s="1283"/>
      <c r="B12" s="1290" t="s">
        <v>1187</v>
      </c>
      <c r="C12" s="3071" t="s">
        <v>1325</v>
      </c>
      <c r="D12" s="3072"/>
      <c r="E12" s="3072"/>
      <c r="F12" s="3072"/>
      <c r="G12" s="3072"/>
      <c r="H12" s="3072"/>
      <c r="I12" s="3072"/>
      <c r="J12" s="3072"/>
      <c r="K12" s="3072"/>
      <c r="L12" s="3073"/>
      <c r="M12" s="1164">
        <f>SUM(M13:M15)</f>
        <v>0</v>
      </c>
    </row>
    <row r="13" spans="1:13" ht="15" customHeight="1" x14ac:dyDescent="0.35">
      <c r="A13" s="1283"/>
      <c r="B13" s="1291"/>
      <c r="C13" s="1166" t="s">
        <v>926</v>
      </c>
      <c r="D13" s="3074" t="s">
        <v>919</v>
      </c>
      <c r="E13" s="3074"/>
      <c r="F13" s="3074"/>
      <c r="G13" s="3074"/>
      <c r="H13" s="3074"/>
      <c r="I13" s="3074"/>
      <c r="J13" s="3074"/>
      <c r="K13" s="3074"/>
      <c r="L13" s="3075"/>
      <c r="M13" s="1275"/>
    </row>
    <row r="14" spans="1:13" ht="15" customHeight="1" x14ac:dyDescent="0.35">
      <c r="A14" s="1283"/>
      <c r="B14" s="1291"/>
      <c r="C14" s="1166" t="s">
        <v>927</v>
      </c>
      <c r="D14" s="3074" t="s">
        <v>1324</v>
      </c>
      <c r="E14" s="3074"/>
      <c r="F14" s="3074"/>
      <c r="G14" s="3074"/>
      <c r="H14" s="3074"/>
      <c r="I14" s="3074"/>
      <c r="J14" s="3074"/>
      <c r="K14" s="3074"/>
      <c r="L14" s="3075"/>
      <c r="M14" s="1275"/>
    </row>
    <row r="15" spans="1:13" ht="15" customHeight="1" x14ac:dyDescent="0.35">
      <c r="A15" s="1283"/>
      <c r="B15" s="1291"/>
      <c r="C15" s="1166" t="s">
        <v>928</v>
      </c>
      <c r="D15" s="3074" t="s">
        <v>79</v>
      </c>
      <c r="E15" s="3074"/>
      <c r="F15" s="3074"/>
      <c r="G15" s="3074"/>
      <c r="H15" s="3074"/>
      <c r="I15" s="3074"/>
      <c r="J15" s="3074"/>
      <c r="K15" s="3074"/>
      <c r="L15" s="3075"/>
      <c r="M15" s="1275"/>
    </row>
    <row r="16" spans="1:13" ht="15" customHeight="1" x14ac:dyDescent="0.35">
      <c r="A16" s="1283"/>
      <c r="B16" s="1290"/>
      <c r="C16" s="3084"/>
      <c r="D16" s="3085"/>
      <c r="E16" s="3085"/>
      <c r="F16" s="3085"/>
      <c r="G16" s="3085"/>
      <c r="H16" s="3085"/>
      <c r="I16" s="3085"/>
      <c r="J16" s="3085"/>
      <c r="K16" s="3085"/>
      <c r="L16" s="3085"/>
      <c r="M16" s="3086"/>
    </row>
    <row r="17" spans="1:13" ht="15" customHeight="1" x14ac:dyDescent="0.35">
      <c r="A17" s="1283"/>
      <c r="B17" s="1290" t="s">
        <v>1188</v>
      </c>
      <c r="C17" s="3071" t="s">
        <v>1326</v>
      </c>
      <c r="D17" s="3072"/>
      <c r="E17" s="3072"/>
      <c r="F17" s="3072"/>
      <c r="G17" s="3072"/>
      <c r="H17" s="3072"/>
      <c r="I17" s="3072"/>
      <c r="J17" s="3072"/>
      <c r="K17" s="3072"/>
      <c r="L17" s="3073"/>
      <c r="M17" s="1164">
        <f>SUM(M18:M20)</f>
        <v>0</v>
      </c>
    </row>
    <row r="18" spans="1:13" ht="15" customHeight="1" x14ac:dyDescent="0.35">
      <c r="A18" s="1283"/>
      <c r="B18" s="1291"/>
      <c r="C18" s="1166" t="s">
        <v>926</v>
      </c>
      <c r="D18" s="3074" t="s">
        <v>919</v>
      </c>
      <c r="E18" s="3074"/>
      <c r="F18" s="3074"/>
      <c r="G18" s="3074"/>
      <c r="H18" s="3074"/>
      <c r="I18" s="3074"/>
      <c r="J18" s="3074"/>
      <c r="K18" s="3074"/>
      <c r="L18" s="3075"/>
      <c r="M18" s="1275"/>
    </row>
    <row r="19" spans="1:13" ht="15" customHeight="1" x14ac:dyDescent="0.35">
      <c r="A19" s="1283"/>
      <c r="B19" s="1291"/>
      <c r="C19" s="1166" t="s">
        <v>927</v>
      </c>
      <c r="D19" s="3074" t="s">
        <v>1324</v>
      </c>
      <c r="E19" s="3074"/>
      <c r="F19" s="3074"/>
      <c r="G19" s="3074"/>
      <c r="H19" s="3074"/>
      <c r="I19" s="3074"/>
      <c r="J19" s="3074"/>
      <c r="K19" s="3074"/>
      <c r="L19" s="3075"/>
      <c r="M19" s="1275"/>
    </row>
    <row r="20" spans="1:13" ht="15" customHeight="1" x14ac:dyDescent="0.35">
      <c r="A20" s="1283"/>
      <c r="B20" s="1292"/>
      <c r="C20" s="1166" t="s">
        <v>928</v>
      </c>
      <c r="D20" s="3074" t="s">
        <v>79</v>
      </c>
      <c r="E20" s="3074"/>
      <c r="F20" s="3074"/>
      <c r="G20" s="3074"/>
      <c r="H20" s="3074"/>
      <c r="I20" s="3074"/>
      <c r="J20" s="3074"/>
      <c r="K20" s="3074"/>
      <c r="L20" s="3075"/>
      <c r="M20" s="1275"/>
    </row>
    <row r="21" spans="1:13" x14ac:dyDescent="0.35">
      <c r="A21" s="1281"/>
      <c r="B21" s="3076" t="s">
        <v>1327</v>
      </c>
      <c r="C21" s="3076"/>
      <c r="D21" s="3076"/>
      <c r="E21" s="3076"/>
      <c r="F21" s="3076"/>
      <c r="G21" s="3076"/>
      <c r="H21" s="3076"/>
      <c r="I21" s="3076"/>
      <c r="J21" s="3076"/>
      <c r="K21" s="3076"/>
      <c r="L21" s="3076"/>
      <c r="M21" s="1282"/>
    </row>
    <row r="22" spans="1:13" x14ac:dyDescent="0.35">
      <c r="A22" s="1281"/>
      <c r="B22" s="3077"/>
      <c r="C22" s="3077"/>
      <c r="D22" s="3077"/>
      <c r="E22" s="3077"/>
      <c r="F22" s="3077"/>
      <c r="G22" s="3077"/>
      <c r="H22" s="3077"/>
      <c r="I22" s="3077"/>
      <c r="J22" s="3077"/>
      <c r="K22" s="3077"/>
      <c r="L22" s="3077"/>
      <c r="M22" s="1282"/>
    </row>
    <row r="23" spans="1:13" ht="20" customHeight="1" x14ac:dyDescent="0.35">
      <c r="A23" s="1284" t="s">
        <v>21</v>
      </c>
      <c r="B23" s="3078" t="s">
        <v>1328</v>
      </c>
      <c r="C23" s="3079"/>
      <c r="D23" s="3079"/>
      <c r="E23" s="3079"/>
      <c r="F23" s="3079"/>
      <c r="G23" s="3079"/>
      <c r="H23" s="3079"/>
      <c r="I23" s="3079"/>
      <c r="J23" s="3079"/>
      <c r="K23" s="3079"/>
      <c r="L23" s="3080"/>
      <c r="M23" s="1286">
        <f>SUM(M24:M33)</f>
        <v>0</v>
      </c>
    </row>
    <row r="24" spans="1:13" ht="15" customHeight="1" x14ac:dyDescent="0.35">
      <c r="A24" s="1284"/>
      <c r="B24" s="1293" t="s">
        <v>1186</v>
      </c>
      <c r="C24" s="3049" t="s">
        <v>1329</v>
      </c>
      <c r="D24" s="3049"/>
      <c r="E24" s="3049"/>
      <c r="F24" s="3049"/>
      <c r="G24" s="3049"/>
      <c r="H24" s="3049"/>
      <c r="I24" s="3049"/>
      <c r="J24" s="3049"/>
      <c r="K24" s="3049"/>
      <c r="L24" s="3050"/>
      <c r="M24" s="1271"/>
    </row>
    <row r="25" spans="1:13" ht="15" customHeight="1" x14ac:dyDescent="0.35">
      <c r="A25" s="1284"/>
      <c r="B25" s="1294" t="s">
        <v>1187</v>
      </c>
      <c r="C25" s="3049" t="s">
        <v>1330</v>
      </c>
      <c r="D25" s="3049"/>
      <c r="E25" s="3049"/>
      <c r="F25" s="3049"/>
      <c r="G25" s="3049"/>
      <c r="H25" s="3049"/>
      <c r="I25" s="3049"/>
      <c r="J25" s="3049"/>
      <c r="K25" s="3049"/>
      <c r="L25" s="3050"/>
      <c r="M25" s="1271"/>
    </row>
    <row r="26" spans="1:13" ht="15" customHeight="1" x14ac:dyDescent="0.35">
      <c r="A26" s="1284"/>
      <c r="B26" s="1294" t="s">
        <v>1188</v>
      </c>
      <c r="C26" s="3049" t="s">
        <v>1331</v>
      </c>
      <c r="D26" s="3049"/>
      <c r="E26" s="3049"/>
      <c r="F26" s="3049"/>
      <c r="G26" s="3049"/>
      <c r="H26" s="3049"/>
      <c r="I26" s="3049"/>
      <c r="J26" s="3049"/>
      <c r="K26" s="3049"/>
      <c r="L26" s="3050"/>
      <c r="M26" s="1271"/>
    </row>
    <row r="27" spans="1:13" ht="15" customHeight="1" x14ac:dyDescent="0.35">
      <c r="A27" s="1284"/>
      <c r="B27" s="1294" t="s">
        <v>1189</v>
      </c>
      <c r="C27" s="263" t="s">
        <v>1332</v>
      </c>
      <c r="D27" s="1272"/>
      <c r="E27" s="1272"/>
      <c r="F27" s="1272"/>
      <c r="G27" s="1272"/>
      <c r="H27" s="1272"/>
      <c r="I27" s="1272"/>
      <c r="J27" s="1272"/>
      <c r="K27" s="1272"/>
      <c r="L27" s="1273"/>
      <c r="M27" s="1271"/>
    </row>
    <row r="28" spans="1:13" ht="15" customHeight="1" x14ac:dyDescent="0.35">
      <c r="A28" s="1284"/>
      <c r="B28" s="1294" t="s">
        <v>1333</v>
      </c>
      <c r="C28" s="263" t="s">
        <v>1334</v>
      </c>
      <c r="D28" s="1272"/>
      <c r="E28" s="1272"/>
      <c r="F28" s="1272"/>
      <c r="G28" s="1272"/>
      <c r="H28" s="1272"/>
      <c r="I28" s="1272"/>
      <c r="J28" s="1272"/>
      <c r="K28" s="1272"/>
      <c r="L28" s="1273"/>
      <c r="M28" s="1271"/>
    </row>
    <row r="29" spans="1:13" ht="15" customHeight="1" x14ac:dyDescent="0.35">
      <c r="A29" s="1284"/>
      <c r="B29" s="1294" t="s">
        <v>1335</v>
      </c>
      <c r="C29" s="263" t="s">
        <v>1336</v>
      </c>
      <c r="D29" s="1272"/>
      <c r="E29" s="1272"/>
      <c r="F29" s="1272"/>
      <c r="G29" s="1272"/>
      <c r="H29" s="1272"/>
      <c r="I29" s="1272"/>
      <c r="J29" s="1272"/>
      <c r="K29" s="1272"/>
      <c r="L29" s="1273"/>
      <c r="M29" s="1271"/>
    </row>
    <row r="30" spans="1:13" ht="15" customHeight="1" x14ac:dyDescent="0.35">
      <c r="A30" s="1284"/>
      <c r="B30" s="1294" t="s">
        <v>1337</v>
      </c>
      <c r="C30" s="263" t="s">
        <v>1338</v>
      </c>
      <c r="D30" s="1272"/>
      <c r="E30" s="1272"/>
      <c r="F30" s="1272"/>
      <c r="G30" s="1272"/>
      <c r="H30" s="1272"/>
      <c r="I30" s="1272"/>
      <c r="J30" s="1272"/>
      <c r="K30" s="1272"/>
      <c r="L30" s="1273"/>
      <c r="M30" s="1271"/>
    </row>
    <row r="31" spans="1:13" ht="15" customHeight="1" x14ac:dyDescent="0.35">
      <c r="A31" s="1284"/>
      <c r="B31" s="1294" t="s">
        <v>1339</v>
      </c>
      <c r="C31" s="263" t="s">
        <v>1340</v>
      </c>
      <c r="D31" s="1272"/>
      <c r="E31" s="1272"/>
      <c r="F31" s="1272"/>
      <c r="G31" s="1272"/>
      <c r="H31" s="1272"/>
      <c r="I31" s="1272"/>
      <c r="J31" s="1272"/>
      <c r="K31" s="1272"/>
      <c r="L31" s="1273"/>
      <c r="M31" s="1271"/>
    </row>
    <row r="32" spans="1:13" ht="15" customHeight="1" x14ac:dyDescent="0.35">
      <c r="A32" s="1284"/>
      <c r="B32" s="1294" t="s">
        <v>1104</v>
      </c>
      <c r="C32" s="263" t="s">
        <v>1341</v>
      </c>
      <c r="D32" s="1272"/>
      <c r="E32" s="1272"/>
      <c r="F32" s="1272"/>
      <c r="G32" s="1272"/>
      <c r="H32" s="1272"/>
      <c r="I32" s="1272"/>
      <c r="J32" s="1272"/>
      <c r="K32" s="1272"/>
      <c r="L32" s="1273"/>
      <c r="M32" s="1271"/>
    </row>
    <row r="33" spans="1:13" ht="15" customHeight="1" x14ac:dyDescent="0.35">
      <c r="A33" s="1284"/>
      <c r="B33" s="1295" t="s">
        <v>1342</v>
      </c>
      <c r="C33" s="263" t="s">
        <v>79</v>
      </c>
      <c r="D33" s="1272"/>
      <c r="E33" s="1272"/>
      <c r="F33" s="1272"/>
      <c r="G33" s="1272"/>
      <c r="H33" s="1272"/>
      <c r="I33" s="1272"/>
      <c r="J33" s="1272"/>
      <c r="K33" s="1272"/>
      <c r="L33" s="1273"/>
      <c r="M33" s="1271"/>
    </row>
    <row r="34" spans="1:13" ht="20" customHeight="1" x14ac:dyDescent="0.35">
      <c r="A34" s="1284"/>
      <c r="B34" s="1274" t="s">
        <v>1343</v>
      </c>
      <c r="C34" s="1274"/>
      <c r="D34" s="793"/>
      <c r="E34" s="794"/>
      <c r="F34" s="794"/>
      <c r="G34" s="795"/>
      <c r="H34" s="796"/>
      <c r="I34" s="796"/>
      <c r="J34" s="796"/>
      <c r="K34" s="796"/>
      <c r="L34" s="796"/>
      <c r="M34" s="797"/>
    </row>
    <row r="35" spans="1:13" ht="50" customHeight="1" x14ac:dyDescent="0.35">
      <c r="A35" s="1284"/>
      <c r="B35" s="3051" t="s">
        <v>1344</v>
      </c>
      <c r="C35" s="3052"/>
      <c r="D35" s="3053"/>
      <c r="E35" s="3060" t="s">
        <v>2525</v>
      </c>
      <c r="F35" s="3061"/>
      <c r="G35" s="3061"/>
      <c r="H35" s="3061"/>
      <c r="I35" s="3061"/>
      <c r="J35" s="3061"/>
      <c r="K35" s="3061"/>
      <c r="L35" s="3061"/>
      <c r="M35" s="3062"/>
    </row>
    <row r="36" spans="1:13" ht="55.25" customHeight="1" x14ac:dyDescent="0.35">
      <c r="A36" s="1284"/>
      <c r="B36" s="3054"/>
      <c r="C36" s="3055"/>
      <c r="D36" s="3056"/>
      <c r="E36" s="3063" t="s">
        <v>2526</v>
      </c>
      <c r="F36" s="3064"/>
      <c r="G36" s="3064"/>
      <c r="H36" s="3064"/>
      <c r="I36" s="3064"/>
      <c r="J36" s="3064"/>
      <c r="K36" s="3064"/>
      <c r="L36" s="3064"/>
      <c r="M36" s="3065"/>
    </row>
    <row r="37" spans="1:13" ht="50" customHeight="1" thickBot="1" x14ac:dyDescent="0.4">
      <c r="A37" s="1285"/>
      <c r="B37" s="3057"/>
      <c r="C37" s="3058"/>
      <c r="D37" s="3059"/>
      <c r="E37" s="3066" t="s">
        <v>2527</v>
      </c>
      <c r="F37" s="3067"/>
      <c r="G37" s="3067"/>
      <c r="H37" s="3067"/>
      <c r="I37" s="3067"/>
      <c r="J37" s="3067"/>
      <c r="K37" s="3067"/>
      <c r="L37" s="3067"/>
      <c r="M37" s="3068"/>
    </row>
  </sheetData>
  <mergeCells count="26">
    <mergeCell ref="D9:L9"/>
    <mergeCell ref="A1:M2"/>
    <mergeCell ref="B4:L5"/>
    <mergeCell ref="B6:L6"/>
    <mergeCell ref="C7:L7"/>
    <mergeCell ref="D8:L8"/>
    <mergeCell ref="C24:L24"/>
    <mergeCell ref="D10:L10"/>
    <mergeCell ref="C12:L12"/>
    <mergeCell ref="D13:L13"/>
    <mergeCell ref="D14:L14"/>
    <mergeCell ref="D15:L15"/>
    <mergeCell ref="C17:L17"/>
    <mergeCell ref="D18:L18"/>
    <mergeCell ref="D19:L19"/>
    <mergeCell ref="D20:L20"/>
    <mergeCell ref="B21:L22"/>
    <mergeCell ref="B23:L23"/>
    <mergeCell ref="C11:M11"/>
    <mergeCell ref="C16:M16"/>
    <mergeCell ref="C25:L25"/>
    <mergeCell ref="C26:L26"/>
    <mergeCell ref="B35:D37"/>
    <mergeCell ref="E35:M35"/>
    <mergeCell ref="E36:M36"/>
    <mergeCell ref="E37:M37"/>
  </mergeCells>
  <pageMargins left="0.7" right="0.7" top="1" bottom="1" header="0.3" footer="0.3"/>
  <pageSetup scale="84" fitToHeight="0" orientation="portrait" r:id="rId1"/>
  <headerFooter>
    <oddFooter>&amp;C&amp;1#&amp;"Calibri"&amp;10&amp;K000000I n t e r n a l</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26">
    <pageSetUpPr fitToPage="1"/>
  </sheetPr>
  <dimension ref="A1:M87"/>
  <sheetViews>
    <sheetView showGridLines="0" topLeftCell="A25" zoomScaleNormal="100" workbookViewId="0">
      <selection activeCell="G12" sqref="G12"/>
    </sheetView>
  </sheetViews>
  <sheetFormatPr defaultColWidth="9.1796875" defaultRowHeight="12.5" x14ac:dyDescent="0.25"/>
  <cols>
    <col min="1" max="1" width="2.81640625" style="3" customWidth="1" collapsed="1"/>
    <col min="2" max="2" width="4.81640625" style="3" customWidth="1" collapsed="1"/>
    <col min="3" max="3" width="15.81640625" style="3" customWidth="1" collapsed="1"/>
    <col min="4" max="4" width="9.81640625" style="3" customWidth="1" collapsed="1"/>
    <col min="5" max="5" width="25.81640625" style="3" customWidth="1" collapsed="1"/>
    <col min="6" max="12" width="15.81640625" style="3" customWidth="1" collapsed="1"/>
    <col min="13" max="13" width="2.81640625" style="3" customWidth="1" collapsed="1"/>
    <col min="14" max="14" width="16.81640625" style="3" customWidth="1" collapsed="1"/>
    <col min="15" max="16384" width="9.1796875" style="3" collapsed="1"/>
  </cols>
  <sheetData>
    <row r="1" spans="1:13" ht="15" customHeight="1" x14ac:dyDescent="0.35">
      <c r="A1" s="704"/>
      <c r="B1" s="705"/>
      <c r="C1" s="705"/>
      <c r="D1" s="705"/>
      <c r="E1" s="705"/>
      <c r="F1" s="705"/>
      <c r="G1" s="705"/>
      <c r="H1" s="705"/>
      <c r="I1" s="705"/>
      <c r="J1" s="705"/>
      <c r="K1" s="705"/>
      <c r="L1" s="705"/>
      <c r="M1" s="706"/>
    </row>
    <row r="2" spans="1:13" ht="15" customHeight="1" x14ac:dyDescent="0.35">
      <c r="A2" s="707"/>
      <c r="B2" s="708" t="s">
        <v>1013</v>
      </c>
      <c r="C2" s="708"/>
      <c r="D2" s="708"/>
      <c r="E2" s="710"/>
      <c r="F2" s="2271" t="s">
        <v>1019</v>
      </c>
      <c r="G2" s="2271"/>
      <c r="H2" s="2271"/>
      <c r="I2" s="2271"/>
      <c r="J2" s="436"/>
      <c r="K2" s="708"/>
      <c r="L2" s="708"/>
      <c r="M2" s="709"/>
    </row>
    <row r="3" spans="1:13" ht="15" customHeight="1" x14ac:dyDescent="0.35">
      <c r="A3" s="707"/>
      <c r="B3" s="708"/>
      <c r="C3" s="708"/>
      <c r="D3" s="708"/>
      <c r="E3" s="710"/>
      <c r="F3" s="3111" t="s">
        <v>1103</v>
      </c>
      <c r="G3" s="3111"/>
      <c r="H3" s="3111"/>
      <c r="I3" s="3111"/>
      <c r="J3" s="436"/>
      <c r="K3" s="708"/>
      <c r="L3" s="708"/>
      <c r="M3" s="709"/>
    </row>
    <row r="4" spans="1:13" ht="15" hidden="1" customHeight="1" x14ac:dyDescent="0.35">
      <c r="A4" s="707"/>
      <c r="B4" s="708"/>
      <c r="C4" s="708"/>
      <c r="D4" s="708"/>
      <c r="E4" s="710"/>
      <c r="F4" s="710"/>
      <c r="G4" s="710"/>
      <c r="H4" s="710"/>
      <c r="I4" s="710"/>
      <c r="J4" s="708"/>
      <c r="K4" s="708"/>
      <c r="L4" s="708"/>
      <c r="M4" s="709"/>
    </row>
    <row r="5" spans="1:13" ht="15" hidden="1" customHeight="1" x14ac:dyDescent="0.35">
      <c r="A5" s="707"/>
      <c r="B5" s="708"/>
      <c r="C5" s="708"/>
      <c r="D5" s="708"/>
      <c r="E5" s="708"/>
      <c r="F5" s="708"/>
      <c r="G5" s="708"/>
      <c r="H5" s="708"/>
      <c r="I5" s="708"/>
      <c r="J5" s="708"/>
      <c r="K5" s="708"/>
      <c r="L5" s="708"/>
      <c r="M5" s="709"/>
    </row>
    <row r="6" spans="1:13" ht="15" hidden="1" customHeight="1" x14ac:dyDescent="0.35">
      <c r="A6" s="707"/>
      <c r="B6" s="708"/>
      <c r="C6" s="708"/>
      <c r="D6" s="708"/>
      <c r="E6" s="708"/>
      <c r="F6" s="708"/>
      <c r="G6" s="708"/>
      <c r="H6" s="708"/>
      <c r="I6" s="708"/>
      <c r="J6" s="708"/>
      <c r="K6" s="708"/>
      <c r="L6" s="708"/>
      <c r="M6" s="709"/>
    </row>
    <row r="7" spans="1:13" ht="15" customHeight="1" x14ac:dyDescent="0.35">
      <c r="A7" s="707"/>
      <c r="B7" s="708"/>
      <c r="C7" s="708"/>
      <c r="D7" s="708"/>
      <c r="E7" s="708"/>
      <c r="F7" s="708"/>
      <c r="G7" s="708"/>
      <c r="H7" s="708"/>
      <c r="I7" s="708"/>
      <c r="J7" s="708"/>
      <c r="K7" s="708"/>
      <c r="L7" s="708"/>
      <c r="M7" s="709"/>
    </row>
    <row r="8" spans="1:13" ht="15" customHeight="1" x14ac:dyDescent="0.35">
      <c r="A8" s="707"/>
      <c r="B8" s="1296"/>
      <c r="C8" s="3102" t="s">
        <v>916</v>
      </c>
      <c r="D8" s="3102"/>
      <c r="E8" s="3103"/>
      <c r="F8" s="3108" t="s">
        <v>30</v>
      </c>
      <c r="G8" s="2790" t="s">
        <v>1804</v>
      </c>
      <c r="H8" s="2790" t="s">
        <v>1805</v>
      </c>
      <c r="I8" s="2790" t="s">
        <v>1806</v>
      </c>
      <c r="J8" s="2790" t="s">
        <v>1807</v>
      </c>
      <c r="K8" s="2790" t="s">
        <v>1808</v>
      </c>
      <c r="L8" s="2790" t="s">
        <v>1809</v>
      </c>
      <c r="M8" s="709"/>
    </row>
    <row r="9" spans="1:13" ht="15" customHeight="1" x14ac:dyDescent="0.35">
      <c r="A9" s="707"/>
      <c r="B9" s="1142"/>
      <c r="C9" s="3104"/>
      <c r="D9" s="3104"/>
      <c r="E9" s="3105"/>
      <c r="F9" s="2788"/>
      <c r="G9" s="2786"/>
      <c r="H9" s="2786"/>
      <c r="I9" s="2786"/>
      <c r="J9" s="2786"/>
      <c r="K9" s="2786"/>
      <c r="L9" s="2786"/>
      <c r="M9" s="709"/>
    </row>
    <row r="10" spans="1:13" ht="15" customHeight="1" x14ac:dyDescent="0.35">
      <c r="A10" s="707"/>
      <c r="B10" s="1142"/>
      <c r="C10" s="3106"/>
      <c r="D10" s="3106"/>
      <c r="E10" s="3107"/>
      <c r="F10" s="2789"/>
      <c r="G10" s="2787"/>
      <c r="H10" s="2787"/>
      <c r="I10" s="2787"/>
      <c r="J10" s="2787"/>
      <c r="K10" s="2787"/>
      <c r="L10" s="2787"/>
      <c r="M10" s="709"/>
    </row>
    <row r="11" spans="1:13" ht="15" customHeight="1" x14ac:dyDescent="0.35">
      <c r="A11" s="707"/>
      <c r="B11" s="1138" t="s">
        <v>20</v>
      </c>
      <c r="C11" s="140" t="s">
        <v>919</v>
      </c>
      <c r="D11" s="140"/>
      <c r="E11" s="145"/>
      <c r="F11" s="667">
        <f xml:space="preserve"> 'Form 1'!N11</f>
        <v>0</v>
      </c>
      <c r="G11" s="1212">
        <f t="shared" ref="G11:L11" si="0">SUM(G12:G14)</f>
        <v>0</v>
      </c>
      <c r="H11" s="1212">
        <f t="shared" si="0"/>
        <v>0</v>
      </c>
      <c r="I11" s="1212">
        <f t="shared" si="0"/>
        <v>0</v>
      </c>
      <c r="J11" s="1212">
        <f t="shared" si="0"/>
        <v>0</v>
      </c>
      <c r="K11" s="1212">
        <f t="shared" si="0"/>
        <v>0</v>
      </c>
      <c r="L11" s="1212">
        <f t="shared" si="0"/>
        <v>0</v>
      </c>
      <c r="M11" s="709"/>
    </row>
    <row r="12" spans="1:13" ht="15" customHeight="1" x14ac:dyDescent="0.35">
      <c r="A12" s="707"/>
      <c r="B12" s="1138"/>
      <c r="C12" s="65" t="s">
        <v>561</v>
      </c>
      <c r="D12" s="65"/>
      <c r="E12" s="146"/>
      <c r="F12" s="667">
        <f>'Form 1'!K11</f>
        <v>0</v>
      </c>
      <c r="G12" s="723"/>
      <c r="H12" s="723"/>
      <c r="I12" s="723"/>
      <c r="J12" s="723"/>
      <c r="K12" s="723"/>
      <c r="L12" s="723"/>
      <c r="M12" s="709"/>
    </row>
    <row r="13" spans="1:13" ht="15" customHeight="1" x14ac:dyDescent="0.35">
      <c r="A13" s="707"/>
      <c r="B13" s="1138"/>
      <c r="C13" s="65" t="s">
        <v>1017</v>
      </c>
      <c r="D13" s="65"/>
      <c r="E13" s="146"/>
      <c r="F13" s="667">
        <f>'Form 1'!L11</f>
        <v>0</v>
      </c>
      <c r="G13" s="723"/>
      <c r="H13" s="723"/>
      <c r="I13" s="723"/>
      <c r="J13" s="723"/>
      <c r="K13" s="723"/>
      <c r="L13" s="723"/>
      <c r="M13" s="709"/>
    </row>
    <row r="14" spans="1:13" ht="15" customHeight="1" x14ac:dyDescent="0.35">
      <c r="A14" s="707"/>
      <c r="B14" s="1138"/>
      <c r="C14" s="65" t="s">
        <v>79</v>
      </c>
      <c r="D14" s="65"/>
      <c r="E14" s="146"/>
      <c r="F14" s="667">
        <f>'Form 1'!M11</f>
        <v>0</v>
      </c>
      <c r="G14" s="723"/>
      <c r="H14" s="723"/>
      <c r="I14" s="723"/>
      <c r="J14" s="723"/>
      <c r="K14" s="723"/>
      <c r="L14" s="723"/>
      <c r="M14" s="709"/>
    </row>
    <row r="15" spans="1:13" ht="15" customHeight="1" x14ac:dyDescent="0.35">
      <c r="A15" s="707"/>
      <c r="B15" s="1138" t="s">
        <v>21</v>
      </c>
      <c r="C15" s="140" t="s">
        <v>932</v>
      </c>
      <c r="D15" s="141"/>
      <c r="E15" s="145"/>
      <c r="F15" s="667">
        <f>'Form 1'!N20</f>
        <v>0</v>
      </c>
      <c r="G15" s="1212">
        <f t="shared" ref="G15:L15" si="1">SUM(G16:G18)</f>
        <v>0</v>
      </c>
      <c r="H15" s="1212">
        <f t="shared" si="1"/>
        <v>0</v>
      </c>
      <c r="I15" s="1212">
        <f t="shared" si="1"/>
        <v>0</v>
      </c>
      <c r="J15" s="1212">
        <f t="shared" si="1"/>
        <v>0</v>
      </c>
      <c r="K15" s="1212">
        <f t="shared" si="1"/>
        <v>0</v>
      </c>
      <c r="L15" s="1212">
        <f t="shared" si="1"/>
        <v>0</v>
      </c>
      <c r="M15" s="709"/>
    </row>
    <row r="16" spans="1:13" ht="15" customHeight="1" x14ac:dyDescent="0.35">
      <c r="A16" s="707"/>
      <c r="B16" s="1138"/>
      <c r="C16" s="65" t="s">
        <v>561</v>
      </c>
      <c r="D16" s="142"/>
      <c r="E16" s="146"/>
      <c r="F16" s="667">
        <f>'Form 1'!K20</f>
        <v>0</v>
      </c>
      <c r="G16" s="723"/>
      <c r="H16" s="723"/>
      <c r="I16" s="723"/>
      <c r="J16" s="723"/>
      <c r="K16" s="723"/>
      <c r="L16" s="723"/>
      <c r="M16" s="709"/>
    </row>
    <row r="17" spans="1:13" ht="15" customHeight="1" x14ac:dyDescent="0.35">
      <c r="A17" s="707"/>
      <c r="B17" s="1138"/>
      <c r="C17" s="65" t="s">
        <v>1017</v>
      </c>
      <c r="D17" s="142"/>
      <c r="E17" s="146"/>
      <c r="F17" s="667">
        <f>'Form 1'!L20</f>
        <v>0</v>
      </c>
      <c r="G17" s="723"/>
      <c r="H17" s="723"/>
      <c r="I17" s="723"/>
      <c r="J17" s="723"/>
      <c r="K17" s="723"/>
      <c r="L17" s="723"/>
      <c r="M17" s="709"/>
    </row>
    <row r="18" spans="1:13" ht="15" customHeight="1" x14ac:dyDescent="0.35">
      <c r="A18" s="707"/>
      <c r="B18" s="1138"/>
      <c r="C18" s="65" t="s">
        <v>79</v>
      </c>
      <c r="D18" s="142"/>
      <c r="E18" s="146"/>
      <c r="F18" s="667">
        <f>'Form 1'!M20</f>
        <v>0</v>
      </c>
      <c r="G18" s="723"/>
      <c r="H18" s="723"/>
      <c r="I18" s="723"/>
      <c r="J18" s="723"/>
      <c r="K18" s="723"/>
      <c r="L18" s="723"/>
      <c r="M18" s="709"/>
    </row>
    <row r="19" spans="1:13" ht="15" customHeight="1" x14ac:dyDescent="0.35">
      <c r="A19" s="707"/>
      <c r="B19" s="1138" t="s">
        <v>22</v>
      </c>
      <c r="C19" s="724" t="s">
        <v>1810</v>
      </c>
      <c r="D19" s="140"/>
      <c r="E19" s="147"/>
      <c r="F19" s="667">
        <f>'Form 1'!N23</f>
        <v>0</v>
      </c>
      <c r="G19" s="1212">
        <f t="shared" ref="G19:L19" si="2">SUM(G20:G22)</f>
        <v>0</v>
      </c>
      <c r="H19" s="1212">
        <f t="shared" si="2"/>
        <v>0</v>
      </c>
      <c r="I19" s="1212">
        <f t="shared" si="2"/>
        <v>0</v>
      </c>
      <c r="J19" s="1212">
        <f t="shared" si="2"/>
        <v>0</v>
      </c>
      <c r="K19" s="1212">
        <f t="shared" si="2"/>
        <v>0</v>
      </c>
      <c r="L19" s="1212">
        <f t="shared" si="2"/>
        <v>0</v>
      </c>
      <c r="M19" s="709"/>
    </row>
    <row r="20" spans="1:13" ht="15" customHeight="1" x14ac:dyDescent="0.35">
      <c r="A20" s="707"/>
      <c r="B20" s="1138"/>
      <c r="C20" s="65" t="s">
        <v>561</v>
      </c>
      <c r="D20" s="142"/>
      <c r="E20" s="146"/>
      <c r="F20" s="667">
        <f>'Form 1'!K23</f>
        <v>0</v>
      </c>
      <c r="G20" s="723"/>
      <c r="H20" s="723"/>
      <c r="I20" s="723"/>
      <c r="J20" s="723"/>
      <c r="K20" s="723"/>
      <c r="L20" s="723"/>
      <c r="M20" s="709"/>
    </row>
    <row r="21" spans="1:13" ht="15" customHeight="1" x14ac:dyDescent="0.35">
      <c r="A21" s="707"/>
      <c r="B21" s="1138"/>
      <c r="C21" s="65" t="s">
        <v>1017</v>
      </c>
      <c r="D21" s="142"/>
      <c r="E21" s="146"/>
      <c r="F21" s="667">
        <f>'Form 1'!L23</f>
        <v>0</v>
      </c>
      <c r="G21" s="723"/>
      <c r="H21" s="723"/>
      <c r="I21" s="723"/>
      <c r="J21" s="723"/>
      <c r="K21" s="723"/>
      <c r="L21" s="723"/>
      <c r="M21" s="709"/>
    </row>
    <row r="22" spans="1:13" ht="15" customHeight="1" x14ac:dyDescent="0.35">
      <c r="A22" s="707"/>
      <c r="B22" s="1138"/>
      <c r="C22" s="65" t="s">
        <v>79</v>
      </c>
      <c r="D22" s="142"/>
      <c r="E22" s="146"/>
      <c r="F22" s="667">
        <f>'Form 1'!M23</f>
        <v>0</v>
      </c>
      <c r="G22" s="723"/>
      <c r="H22" s="723"/>
      <c r="I22" s="723"/>
      <c r="J22" s="723"/>
      <c r="K22" s="723"/>
      <c r="L22" s="723"/>
      <c r="M22" s="709"/>
    </row>
    <row r="23" spans="1:13" ht="15" customHeight="1" x14ac:dyDescent="0.35">
      <c r="A23" s="707"/>
      <c r="B23" s="1138" t="s">
        <v>23</v>
      </c>
      <c r="C23" s="724" t="s">
        <v>1811</v>
      </c>
      <c r="D23" s="143"/>
      <c r="E23" s="147"/>
      <c r="F23" s="667">
        <f>'Form 1'!N36</f>
        <v>0</v>
      </c>
      <c r="G23" s="1212">
        <f t="shared" ref="G23:L23" si="3">SUM(G24:G26)</f>
        <v>0</v>
      </c>
      <c r="H23" s="1212">
        <f t="shared" si="3"/>
        <v>0</v>
      </c>
      <c r="I23" s="1212">
        <f t="shared" si="3"/>
        <v>0</v>
      </c>
      <c r="J23" s="1212">
        <f t="shared" si="3"/>
        <v>0</v>
      </c>
      <c r="K23" s="1212">
        <f t="shared" si="3"/>
        <v>0</v>
      </c>
      <c r="L23" s="1212">
        <f t="shared" si="3"/>
        <v>0</v>
      </c>
      <c r="M23" s="709"/>
    </row>
    <row r="24" spans="1:13" ht="15" customHeight="1" x14ac:dyDescent="0.35">
      <c r="A24" s="707"/>
      <c r="B24" s="1138"/>
      <c r="C24" s="65" t="s">
        <v>561</v>
      </c>
      <c r="D24" s="142"/>
      <c r="E24" s="146"/>
      <c r="F24" s="667">
        <f>'Form 1'!K36</f>
        <v>0</v>
      </c>
      <c r="G24" s="723"/>
      <c r="H24" s="723"/>
      <c r="I24" s="723"/>
      <c r="J24" s="723"/>
      <c r="K24" s="723"/>
      <c r="L24" s="723"/>
      <c r="M24" s="709"/>
    </row>
    <row r="25" spans="1:13" ht="15" customHeight="1" x14ac:dyDescent="0.35">
      <c r="A25" s="707"/>
      <c r="B25" s="1138"/>
      <c r="C25" s="65" t="s">
        <v>1017</v>
      </c>
      <c r="D25" s="142"/>
      <c r="E25" s="146"/>
      <c r="F25" s="667">
        <f>'Form 1'!L36</f>
        <v>0</v>
      </c>
      <c r="G25" s="723"/>
      <c r="H25" s="723"/>
      <c r="I25" s="723"/>
      <c r="J25" s="723"/>
      <c r="K25" s="723"/>
      <c r="L25" s="723"/>
      <c r="M25" s="709"/>
    </row>
    <row r="26" spans="1:13" ht="15" customHeight="1" x14ac:dyDescent="0.35">
      <c r="A26" s="707"/>
      <c r="B26" s="1138"/>
      <c r="C26" s="65" t="s">
        <v>79</v>
      </c>
      <c r="D26" s="142"/>
      <c r="E26" s="146"/>
      <c r="F26" s="667">
        <f>'Form 1'!M36</f>
        <v>0</v>
      </c>
      <c r="G26" s="723"/>
      <c r="H26" s="723"/>
      <c r="I26" s="723"/>
      <c r="J26" s="723"/>
      <c r="K26" s="723"/>
      <c r="L26" s="723"/>
      <c r="M26" s="709"/>
    </row>
    <row r="27" spans="1:13" ht="15" customHeight="1" x14ac:dyDescent="0.35">
      <c r="A27" s="707"/>
      <c r="B27" s="1138" t="s">
        <v>24</v>
      </c>
      <c r="C27" s="140" t="s">
        <v>954</v>
      </c>
      <c r="D27" s="141"/>
      <c r="E27" s="145"/>
      <c r="F27" s="667">
        <f>'Form 1'!N46</f>
        <v>0</v>
      </c>
      <c r="G27" s="1212">
        <f t="shared" ref="G27:L27" si="4">SUM(G28:G30)</f>
        <v>0</v>
      </c>
      <c r="H27" s="1212">
        <f t="shared" si="4"/>
        <v>0</v>
      </c>
      <c r="I27" s="1212">
        <f t="shared" si="4"/>
        <v>0</v>
      </c>
      <c r="J27" s="1212">
        <f t="shared" si="4"/>
        <v>0</v>
      </c>
      <c r="K27" s="1212">
        <f t="shared" si="4"/>
        <v>0</v>
      </c>
      <c r="L27" s="1212">
        <f t="shared" si="4"/>
        <v>0</v>
      </c>
      <c r="M27" s="709"/>
    </row>
    <row r="28" spans="1:13" ht="15" customHeight="1" x14ac:dyDescent="0.35">
      <c r="A28" s="707"/>
      <c r="B28" s="1138"/>
      <c r="C28" s="65" t="s">
        <v>561</v>
      </c>
      <c r="D28" s="142"/>
      <c r="E28" s="146"/>
      <c r="F28" s="667">
        <f>'Form 1'!K46</f>
        <v>0</v>
      </c>
      <c r="G28" s="723"/>
      <c r="H28" s="723"/>
      <c r="I28" s="723"/>
      <c r="J28" s="723"/>
      <c r="K28" s="723"/>
      <c r="L28" s="723"/>
      <c r="M28" s="709"/>
    </row>
    <row r="29" spans="1:13" ht="15" customHeight="1" x14ac:dyDescent="0.35">
      <c r="A29" s="707"/>
      <c r="B29" s="1138"/>
      <c r="C29" s="65" t="s">
        <v>1017</v>
      </c>
      <c r="D29" s="142"/>
      <c r="E29" s="146"/>
      <c r="F29" s="667">
        <f>'Form 1'!L46</f>
        <v>0</v>
      </c>
      <c r="G29" s="723"/>
      <c r="H29" s="723"/>
      <c r="I29" s="723"/>
      <c r="J29" s="723"/>
      <c r="K29" s="723"/>
      <c r="L29" s="723"/>
      <c r="M29" s="709"/>
    </row>
    <row r="30" spans="1:13" ht="15" customHeight="1" x14ac:dyDescent="0.35">
      <c r="A30" s="707"/>
      <c r="B30" s="1138"/>
      <c r="C30" s="65" t="s">
        <v>79</v>
      </c>
      <c r="D30" s="142"/>
      <c r="E30" s="146"/>
      <c r="F30" s="667">
        <f>'Form 1'!M46</f>
        <v>0</v>
      </c>
      <c r="G30" s="723"/>
      <c r="H30" s="723"/>
      <c r="I30" s="723"/>
      <c r="J30" s="723"/>
      <c r="K30" s="723"/>
      <c r="L30" s="723"/>
      <c r="M30" s="709"/>
    </row>
    <row r="31" spans="1:13" ht="15" customHeight="1" x14ac:dyDescent="0.35">
      <c r="A31" s="707"/>
      <c r="B31" s="1138" t="s">
        <v>25</v>
      </c>
      <c r="C31" s="140" t="s">
        <v>957</v>
      </c>
      <c r="D31" s="141"/>
      <c r="E31" s="145"/>
      <c r="F31" s="667">
        <f>'Form 1'!N49</f>
        <v>0</v>
      </c>
      <c r="G31" s="1212">
        <f t="shared" ref="G31:L31" si="5">SUM(G32:G34)</f>
        <v>0</v>
      </c>
      <c r="H31" s="1212">
        <f t="shared" si="5"/>
        <v>0</v>
      </c>
      <c r="I31" s="1212">
        <f t="shared" si="5"/>
        <v>0</v>
      </c>
      <c r="J31" s="1212">
        <f t="shared" si="5"/>
        <v>0</v>
      </c>
      <c r="K31" s="1212">
        <f t="shared" si="5"/>
        <v>0</v>
      </c>
      <c r="L31" s="1212">
        <f t="shared" si="5"/>
        <v>0</v>
      </c>
      <c r="M31" s="709"/>
    </row>
    <row r="32" spans="1:13" ht="15" customHeight="1" x14ac:dyDescent="0.35">
      <c r="A32" s="707"/>
      <c r="B32" s="1138"/>
      <c r="C32" s="65" t="s">
        <v>561</v>
      </c>
      <c r="D32" s="142"/>
      <c r="E32" s="146"/>
      <c r="F32" s="667">
        <f>'Form 1'!K49</f>
        <v>0</v>
      </c>
      <c r="G32" s="723"/>
      <c r="H32" s="723"/>
      <c r="I32" s="723"/>
      <c r="J32" s="723"/>
      <c r="K32" s="723"/>
      <c r="L32" s="723"/>
      <c r="M32" s="709"/>
    </row>
    <row r="33" spans="1:13" ht="15" customHeight="1" x14ac:dyDescent="0.35">
      <c r="A33" s="707"/>
      <c r="B33" s="1138"/>
      <c r="C33" s="65" t="s">
        <v>1017</v>
      </c>
      <c r="D33" s="142"/>
      <c r="E33" s="146"/>
      <c r="F33" s="667">
        <f>'Form 1'!L49</f>
        <v>0</v>
      </c>
      <c r="G33" s="723"/>
      <c r="H33" s="723"/>
      <c r="I33" s="723"/>
      <c r="J33" s="723"/>
      <c r="K33" s="723"/>
      <c r="L33" s="723"/>
      <c r="M33" s="709"/>
    </row>
    <row r="34" spans="1:13" ht="15" customHeight="1" x14ac:dyDescent="0.35">
      <c r="A34" s="707"/>
      <c r="B34" s="1138"/>
      <c r="C34" s="65" t="s">
        <v>79</v>
      </c>
      <c r="D34" s="142"/>
      <c r="E34" s="146"/>
      <c r="F34" s="667">
        <f>'Form 1'!M49</f>
        <v>0</v>
      </c>
      <c r="G34" s="723"/>
      <c r="H34" s="723"/>
      <c r="I34" s="723"/>
      <c r="J34" s="723"/>
      <c r="K34" s="723"/>
      <c r="L34" s="723"/>
      <c r="M34" s="709"/>
    </row>
    <row r="35" spans="1:13" ht="15" customHeight="1" x14ac:dyDescent="0.35">
      <c r="A35" s="707"/>
      <c r="B35" s="1138" t="s">
        <v>26</v>
      </c>
      <c r="C35" s="140" t="s">
        <v>1812</v>
      </c>
      <c r="D35" s="141"/>
      <c r="E35" s="145"/>
      <c r="F35" s="667">
        <f>SUM('Form 1'!N52,'Form 1'!N53,'Form 1'!N58,'Form 1'!N61,'Form 1'!N65,'Form 1'!N66,'Form 1'!N69)</f>
        <v>0</v>
      </c>
      <c r="G35" s="1212">
        <f t="shared" ref="G35:L35" si="6">SUM(G36:G38)</f>
        <v>0</v>
      </c>
      <c r="H35" s="1212">
        <f t="shared" si="6"/>
        <v>0</v>
      </c>
      <c r="I35" s="1212">
        <f t="shared" si="6"/>
        <v>0</v>
      </c>
      <c r="J35" s="1212">
        <f t="shared" si="6"/>
        <v>0</v>
      </c>
      <c r="K35" s="1212">
        <f t="shared" si="6"/>
        <v>0</v>
      </c>
      <c r="L35" s="1212">
        <f t="shared" si="6"/>
        <v>0</v>
      </c>
      <c r="M35" s="709"/>
    </row>
    <row r="36" spans="1:13" ht="15" customHeight="1" x14ac:dyDescent="0.35">
      <c r="A36" s="707"/>
      <c r="B36" s="1138"/>
      <c r="C36" s="65" t="s">
        <v>561</v>
      </c>
      <c r="D36" s="142"/>
      <c r="E36" s="146"/>
      <c r="F36" s="667">
        <f>SUM('Form 1'!K52,'Form 1'!K53,'Form 1'!K58,'Form 1'!K61,'Form 1'!K65,'Form 1'!K66,'Form 1'!K69)</f>
        <v>0</v>
      </c>
      <c r="G36" s="723"/>
      <c r="H36" s="723"/>
      <c r="I36" s="723"/>
      <c r="J36" s="723"/>
      <c r="K36" s="723"/>
      <c r="L36" s="723"/>
      <c r="M36" s="709"/>
    </row>
    <row r="37" spans="1:13" ht="15" customHeight="1" x14ac:dyDescent="0.35">
      <c r="A37" s="707"/>
      <c r="B37" s="1138"/>
      <c r="C37" s="65" t="s">
        <v>1017</v>
      </c>
      <c r="D37" s="142"/>
      <c r="E37" s="146"/>
      <c r="F37" s="667">
        <f>SUM('Form 1'!L52,'Form 1'!L53,'Form 1'!L58,'Form 1'!L61,'Form 1'!L65,'Form 1'!L66,'Form 1'!L69)</f>
        <v>0</v>
      </c>
      <c r="G37" s="723"/>
      <c r="H37" s="723"/>
      <c r="I37" s="723"/>
      <c r="J37" s="723"/>
      <c r="K37" s="723"/>
      <c r="L37" s="723"/>
      <c r="M37" s="709"/>
    </row>
    <row r="38" spans="1:13" ht="15" customHeight="1" x14ac:dyDescent="0.35">
      <c r="A38" s="707"/>
      <c r="B38" s="1138"/>
      <c r="C38" s="65" t="s">
        <v>79</v>
      </c>
      <c r="D38" s="142"/>
      <c r="E38" s="146"/>
      <c r="F38" s="667">
        <f>SUM('Form 1'!M52,'Form 1'!M53,'Form 1'!M58,'Form 1'!M61,'Form 1'!M65,'Form 1'!M66,'Form 1'!M69)</f>
        <v>0</v>
      </c>
      <c r="G38" s="723"/>
      <c r="H38" s="723"/>
      <c r="I38" s="723"/>
      <c r="J38" s="723"/>
      <c r="K38" s="723"/>
      <c r="L38" s="723"/>
      <c r="M38" s="709"/>
    </row>
    <row r="39" spans="1:13" ht="15" customHeight="1" x14ac:dyDescent="0.35">
      <c r="A39" s="707"/>
      <c r="B39" s="3099" t="s">
        <v>27</v>
      </c>
      <c r="C39" s="3005" t="s">
        <v>2055</v>
      </c>
      <c r="D39" s="3005"/>
      <c r="E39" s="3005"/>
      <c r="F39" s="3100">
        <f>SUM(F11,F15,F19,F23,F27,F31,F35)</f>
        <v>0</v>
      </c>
      <c r="G39" s="2298">
        <f t="shared" ref="G39:L39" si="7">SUM(G11,G15,G19,G23,G27,G31,G35)</f>
        <v>0</v>
      </c>
      <c r="H39" s="2298">
        <f t="shared" si="7"/>
        <v>0</v>
      </c>
      <c r="I39" s="2298">
        <f t="shared" si="7"/>
        <v>0</v>
      </c>
      <c r="J39" s="2298">
        <f t="shared" si="7"/>
        <v>0</v>
      </c>
      <c r="K39" s="2298">
        <f t="shared" si="7"/>
        <v>0</v>
      </c>
      <c r="L39" s="2298">
        <f t="shared" si="7"/>
        <v>0</v>
      </c>
      <c r="M39" s="709"/>
    </row>
    <row r="40" spans="1:13" ht="15" customHeight="1" x14ac:dyDescent="0.35">
      <c r="A40" s="707"/>
      <c r="B40" s="3099"/>
      <c r="C40" s="3006"/>
      <c r="D40" s="3006"/>
      <c r="E40" s="3006"/>
      <c r="F40" s="3101"/>
      <c r="G40" s="2299"/>
      <c r="H40" s="2299"/>
      <c r="I40" s="2299"/>
      <c r="J40" s="2299"/>
      <c r="K40" s="2299"/>
      <c r="L40" s="2299"/>
      <c r="M40" s="709"/>
    </row>
    <row r="41" spans="1:13" ht="15" customHeight="1" x14ac:dyDescent="0.35">
      <c r="A41" s="707"/>
      <c r="B41" s="1297"/>
      <c r="C41" s="144"/>
      <c r="D41" s="144"/>
      <c r="E41" s="144"/>
      <c r="F41" s="148"/>
      <c r="G41" s="148"/>
      <c r="H41" s="148"/>
      <c r="I41" s="148"/>
      <c r="J41" s="148"/>
      <c r="K41" s="148"/>
      <c r="L41" s="149"/>
      <c r="M41" s="709"/>
    </row>
    <row r="42" spans="1:13" ht="15" customHeight="1" x14ac:dyDescent="0.35">
      <c r="A42" s="707"/>
      <c r="B42" s="1142"/>
      <c r="C42" s="3102" t="s">
        <v>1018</v>
      </c>
      <c r="D42" s="3102"/>
      <c r="E42" s="3102"/>
      <c r="F42" s="2307" t="s">
        <v>30</v>
      </c>
      <c r="G42" s="3109" t="s">
        <v>1804</v>
      </c>
      <c r="H42" s="3109" t="s">
        <v>1805</v>
      </c>
      <c r="I42" s="3109" t="s">
        <v>1806</v>
      </c>
      <c r="J42" s="3109" t="s">
        <v>1807</v>
      </c>
      <c r="K42" s="3109" t="s">
        <v>1808</v>
      </c>
      <c r="L42" s="3109" t="s">
        <v>1809</v>
      </c>
      <c r="M42" s="709"/>
    </row>
    <row r="43" spans="1:13" ht="15" customHeight="1" x14ac:dyDescent="0.35">
      <c r="A43" s="707"/>
      <c r="B43" s="1142"/>
      <c r="C43" s="3104"/>
      <c r="D43" s="3104"/>
      <c r="E43" s="3104"/>
      <c r="F43" s="2307"/>
      <c r="G43" s="3109"/>
      <c r="H43" s="3109"/>
      <c r="I43" s="3109"/>
      <c r="J43" s="3109"/>
      <c r="K43" s="3109"/>
      <c r="L43" s="3109"/>
      <c r="M43" s="709"/>
    </row>
    <row r="44" spans="1:13" ht="15" customHeight="1" x14ac:dyDescent="0.35">
      <c r="A44" s="707"/>
      <c r="B44" s="1142"/>
      <c r="C44" s="3106"/>
      <c r="D44" s="3106"/>
      <c r="E44" s="3106"/>
      <c r="F44" s="2307"/>
      <c r="G44" s="3109"/>
      <c r="H44" s="3109"/>
      <c r="I44" s="3109"/>
      <c r="J44" s="3109"/>
      <c r="K44" s="3109"/>
      <c r="L44" s="3109"/>
      <c r="M44" s="709"/>
    </row>
    <row r="45" spans="1:13" ht="15" customHeight="1" x14ac:dyDescent="0.35">
      <c r="A45" s="707"/>
      <c r="B45" s="1142" t="s">
        <v>20</v>
      </c>
      <c r="C45" s="139" t="s">
        <v>1813</v>
      </c>
      <c r="D45" s="141"/>
      <c r="E45" s="141"/>
      <c r="F45" s="1298">
        <f>Form2!N9</f>
        <v>0</v>
      </c>
      <c r="G45" s="1298">
        <f t="shared" ref="G45:L45" si="8">SUM(G46:G48)</f>
        <v>0</v>
      </c>
      <c r="H45" s="1298">
        <f t="shared" si="8"/>
        <v>0</v>
      </c>
      <c r="I45" s="1298">
        <f t="shared" si="8"/>
        <v>0</v>
      </c>
      <c r="J45" s="1298">
        <f t="shared" si="8"/>
        <v>0</v>
      </c>
      <c r="K45" s="1298">
        <f t="shared" si="8"/>
        <v>0</v>
      </c>
      <c r="L45" s="1298">
        <f t="shared" si="8"/>
        <v>0</v>
      </c>
      <c r="M45" s="709"/>
    </row>
    <row r="46" spans="1:13" ht="15" customHeight="1" x14ac:dyDescent="0.35">
      <c r="A46" s="707"/>
      <c r="B46" s="1142"/>
      <c r="C46" s="64" t="s">
        <v>561</v>
      </c>
      <c r="D46" s="142"/>
      <c r="E46" s="142"/>
      <c r="F46" s="1298">
        <f>Form2!K9</f>
        <v>0</v>
      </c>
      <c r="G46" s="726"/>
      <c r="H46" s="726"/>
      <c r="I46" s="726"/>
      <c r="J46" s="726"/>
      <c r="K46" s="726"/>
      <c r="L46" s="726"/>
      <c r="M46" s="709"/>
    </row>
    <row r="47" spans="1:13" ht="15" customHeight="1" x14ac:dyDescent="0.35">
      <c r="A47" s="707"/>
      <c r="B47" s="1142"/>
      <c r="C47" s="64" t="s">
        <v>1017</v>
      </c>
      <c r="D47" s="142"/>
      <c r="E47" s="142"/>
      <c r="F47" s="1298">
        <f>Form2!L9</f>
        <v>0</v>
      </c>
      <c r="G47" s="726"/>
      <c r="H47" s="726"/>
      <c r="I47" s="726"/>
      <c r="J47" s="726"/>
      <c r="K47" s="726"/>
      <c r="L47" s="726"/>
      <c r="M47" s="709"/>
    </row>
    <row r="48" spans="1:13" ht="15" customHeight="1" x14ac:dyDescent="0.35">
      <c r="A48" s="707"/>
      <c r="B48" s="1142"/>
      <c r="C48" s="64" t="s">
        <v>79</v>
      </c>
      <c r="D48" s="142"/>
      <c r="E48" s="142"/>
      <c r="F48" s="1298">
        <f>Form2!M9</f>
        <v>0</v>
      </c>
      <c r="G48" s="726"/>
      <c r="H48" s="726"/>
      <c r="I48" s="726"/>
      <c r="J48" s="726"/>
      <c r="K48" s="726"/>
      <c r="L48" s="726"/>
      <c r="M48" s="709"/>
    </row>
    <row r="49" spans="1:13" ht="15" customHeight="1" x14ac:dyDescent="0.35">
      <c r="A49" s="707"/>
      <c r="B49" s="1142" t="s">
        <v>21</v>
      </c>
      <c r="C49" s="139" t="s">
        <v>1414</v>
      </c>
      <c r="D49" s="141"/>
      <c r="E49" s="141"/>
      <c r="F49" s="1298">
        <f>Form2!N10</f>
        <v>0</v>
      </c>
      <c r="G49" s="1298">
        <f t="shared" ref="G49:L49" si="9">SUM(G50:G52)</f>
        <v>0</v>
      </c>
      <c r="H49" s="1298">
        <f t="shared" si="9"/>
        <v>0</v>
      </c>
      <c r="I49" s="1298">
        <f t="shared" si="9"/>
        <v>0</v>
      </c>
      <c r="J49" s="1298">
        <f t="shared" si="9"/>
        <v>0</v>
      </c>
      <c r="K49" s="1298">
        <f t="shared" si="9"/>
        <v>0</v>
      </c>
      <c r="L49" s="1298">
        <f t="shared" si="9"/>
        <v>0</v>
      </c>
      <c r="M49" s="709"/>
    </row>
    <row r="50" spans="1:13" ht="15" customHeight="1" x14ac:dyDescent="0.35">
      <c r="A50" s="707"/>
      <c r="B50" s="1142"/>
      <c r="C50" s="64" t="s">
        <v>561</v>
      </c>
      <c r="D50" s="142"/>
      <c r="E50" s="142"/>
      <c r="F50" s="1298">
        <f>Form2!K10</f>
        <v>0</v>
      </c>
      <c r="G50" s="726"/>
      <c r="H50" s="726"/>
      <c r="I50" s="726"/>
      <c r="J50" s="726"/>
      <c r="K50" s="726"/>
      <c r="L50" s="726"/>
      <c r="M50" s="709"/>
    </row>
    <row r="51" spans="1:13" ht="15" customHeight="1" x14ac:dyDescent="0.35">
      <c r="A51" s="707"/>
      <c r="B51" s="1142"/>
      <c r="C51" s="64" t="s">
        <v>1017</v>
      </c>
      <c r="D51" s="142"/>
      <c r="E51" s="142"/>
      <c r="F51" s="1298">
        <f>Form2!L10</f>
        <v>0</v>
      </c>
      <c r="G51" s="726"/>
      <c r="H51" s="726"/>
      <c r="I51" s="726"/>
      <c r="J51" s="726"/>
      <c r="K51" s="726"/>
      <c r="L51" s="726"/>
      <c r="M51" s="709"/>
    </row>
    <row r="52" spans="1:13" ht="15" customHeight="1" x14ac:dyDescent="0.35">
      <c r="A52" s="707"/>
      <c r="B52" s="1142"/>
      <c r="C52" s="64" t="s">
        <v>79</v>
      </c>
      <c r="D52" s="142"/>
      <c r="E52" s="142"/>
      <c r="F52" s="1298">
        <f>Form2!M10</f>
        <v>0</v>
      </c>
      <c r="G52" s="726"/>
      <c r="H52" s="726"/>
      <c r="I52" s="726"/>
      <c r="J52" s="726"/>
      <c r="K52" s="726"/>
      <c r="L52" s="726"/>
      <c r="M52" s="709"/>
    </row>
    <row r="53" spans="1:13" ht="15" customHeight="1" x14ac:dyDescent="0.35">
      <c r="A53" s="707"/>
      <c r="B53" s="1142" t="s">
        <v>22</v>
      </c>
      <c r="C53" s="725" t="s">
        <v>1814</v>
      </c>
      <c r="D53" s="143"/>
      <c r="E53" s="143"/>
      <c r="F53" s="1298">
        <f>Form2!N22</f>
        <v>0</v>
      </c>
      <c r="G53" s="1298">
        <f t="shared" ref="G53:L53" si="10">SUM(G54:G56)</f>
        <v>0</v>
      </c>
      <c r="H53" s="1298">
        <f t="shared" si="10"/>
        <v>0</v>
      </c>
      <c r="I53" s="1298">
        <f t="shared" si="10"/>
        <v>0</v>
      </c>
      <c r="J53" s="1298">
        <f t="shared" si="10"/>
        <v>0</v>
      </c>
      <c r="K53" s="1298">
        <f t="shared" si="10"/>
        <v>0</v>
      </c>
      <c r="L53" s="1298">
        <f t="shared" si="10"/>
        <v>0</v>
      </c>
      <c r="M53" s="709"/>
    </row>
    <row r="54" spans="1:13" ht="15" customHeight="1" x14ac:dyDescent="0.35">
      <c r="A54" s="707"/>
      <c r="B54" s="1142"/>
      <c r="C54" s="64" t="s">
        <v>561</v>
      </c>
      <c r="D54" s="142"/>
      <c r="E54" s="142"/>
      <c r="F54" s="1298">
        <f>Form2!K22</f>
        <v>0</v>
      </c>
      <c r="G54" s="726"/>
      <c r="H54" s="726"/>
      <c r="I54" s="726"/>
      <c r="J54" s="726"/>
      <c r="K54" s="726"/>
      <c r="L54" s="726"/>
      <c r="M54" s="709"/>
    </row>
    <row r="55" spans="1:13" ht="15" customHeight="1" x14ac:dyDescent="0.35">
      <c r="A55" s="707"/>
      <c r="B55" s="1142"/>
      <c r="C55" s="64" t="s">
        <v>1017</v>
      </c>
      <c r="D55" s="142"/>
      <c r="E55" s="142"/>
      <c r="F55" s="1298">
        <f>Form2!L22</f>
        <v>0</v>
      </c>
      <c r="G55" s="726"/>
      <c r="H55" s="726"/>
      <c r="I55" s="726"/>
      <c r="J55" s="726"/>
      <c r="K55" s="726"/>
      <c r="L55" s="726"/>
      <c r="M55" s="709"/>
    </row>
    <row r="56" spans="1:13" ht="15" customHeight="1" x14ac:dyDescent="0.35">
      <c r="A56" s="707"/>
      <c r="B56" s="1142"/>
      <c r="C56" s="64" t="s">
        <v>79</v>
      </c>
      <c r="D56" s="142"/>
      <c r="E56" s="142"/>
      <c r="F56" s="1298">
        <f>Form2!M22</f>
        <v>0</v>
      </c>
      <c r="G56" s="726"/>
      <c r="H56" s="726"/>
      <c r="I56" s="726"/>
      <c r="J56" s="726"/>
      <c r="K56" s="726"/>
      <c r="L56" s="726"/>
      <c r="M56" s="709"/>
    </row>
    <row r="57" spans="1:13" ht="15" customHeight="1" x14ac:dyDescent="0.35">
      <c r="A57" s="707"/>
      <c r="B57" s="1142" t="s">
        <v>23</v>
      </c>
      <c r="C57" s="725" t="s">
        <v>1815</v>
      </c>
      <c r="D57" s="143"/>
      <c r="E57" s="143"/>
      <c r="F57" s="1298">
        <f>Form2!N38</f>
        <v>0</v>
      </c>
      <c r="G57" s="1298">
        <f t="shared" ref="G57:L57" si="11">SUM(G58:G60)</f>
        <v>0</v>
      </c>
      <c r="H57" s="1298">
        <f t="shared" si="11"/>
        <v>0</v>
      </c>
      <c r="I57" s="1298">
        <f t="shared" si="11"/>
        <v>0</v>
      </c>
      <c r="J57" s="1298">
        <f t="shared" si="11"/>
        <v>0</v>
      </c>
      <c r="K57" s="1298">
        <f t="shared" si="11"/>
        <v>0</v>
      </c>
      <c r="L57" s="1298">
        <f t="shared" si="11"/>
        <v>0</v>
      </c>
      <c r="M57" s="709"/>
    </row>
    <row r="58" spans="1:13" ht="15" customHeight="1" x14ac:dyDescent="0.35">
      <c r="A58" s="707"/>
      <c r="B58" s="1142"/>
      <c r="C58" s="64" t="s">
        <v>561</v>
      </c>
      <c r="D58" s="142"/>
      <c r="E58" s="142"/>
      <c r="F58" s="1298">
        <f>Form2!K38</f>
        <v>0</v>
      </c>
      <c r="G58" s="726"/>
      <c r="H58" s="726"/>
      <c r="I58" s="726"/>
      <c r="J58" s="726"/>
      <c r="K58" s="726"/>
      <c r="L58" s="726"/>
      <c r="M58" s="709"/>
    </row>
    <row r="59" spans="1:13" ht="15" customHeight="1" x14ac:dyDescent="0.35">
      <c r="A59" s="707"/>
      <c r="B59" s="1142"/>
      <c r="C59" s="64" t="s">
        <v>1017</v>
      </c>
      <c r="D59" s="142"/>
      <c r="E59" s="142"/>
      <c r="F59" s="1298">
        <f>Form2!L38</f>
        <v>0</v>
      </c>
      <c r="G59" s="726"/>
      <c r="H59" s="726"/>
      <c r="I59" s="726"/>
      <c r="J59" s="726"/>
      <c r="K59" s="726"/>
      <c r="L59" s="726"/>
      <c r="M59" s="709"/>
    </row>
    <row r="60" spans="1:13" ht="15" customHeight="1" x14ac:dyDescent="0.35">
      <c r="A60" s="707"/>
      <c r="B60" s="1142"/>
      <c r="C60" s="64" t="s">
        <v>79</v>
      </c>
      <c r="D60" s="142"/>
      <c r="E60" s="142"/>
      <c r="F60" s="1298">
        <f>Form2!M38</f>
        <v>0</v>
      </c>
      <c r="G60" s="726"/>
      <c r="H60" s="726"/>
      <c r="I60" s="726"/>
      <c r="J60" s="726"/>
      <c r="K60" s="726"/>
      <c r="L60" s="726"/>
      <c r="M60" s="709"/>
    </row>
    <row r="61" spans="1:13" ht="15" customHeight="1" x14ac:dyDescent="0.35">
      <c r="A61" s="707"/>
      <c r="B61" s="1142" t="s">
        <v>24</v>
      </c>
      <c r="C61" s="139" t="s">
        <v>1299</v>
      </c>
      <c r="D61" s="141"/>
      <c r="E61" s="141"/>
      <c r="F61" s="1298">
        <f>Form2!N50</f>
        <v>0</v>
      </c>
      <c r="G61" s="1298">
        <f t="shared" ref="G61:L61" si="12">SUM(G62:G64)</f>
        <v>0</v>
      </c>
      <c r="H61" s="1298">
        <f t="shared" si="12"/>
        <v>0</v>
      </c>
      <c r="I61" s="1298">
        <f t="shared" si="12"/>
        <v>0</v>
      </c>
      <c r="J61" s="1298">
        <f t="shared" si="12"/>
        <v>0</v>
      </c>
      <c r="K61" s="1298">
        <f t="shared" si="12"/>
        <v>0</v>
      </c>
      <c r="L61" s="1298">
        <f t="shared" si="12"/>
        <v>0</v>
      </c>
      <c r="M61" s="709"/>
    </row>
    <row r="62" spans="1:13" ht="15" customHeight="1" x14ac:dyDescent="0.35">
      <c r="A62" s="707"/>
      <c r="B62" s="1142"/>
      <c r="C62" s="64" t="s">
        <v>561</v>
      </c>
      <c r="D62" s="142"/>
      <c r="E62" s="142"/>
      <c r="F62" s="1298">
        <f>Form2!K50</f>
        <v>0</v>
      </c>
      <c r="G62" s="726"/>
      <c r="H62" s="726"/>
      <c r="I62" s="726"/>
      <c r="J62" s="726"/>
      <c r="K62" s="726"/>
      <c r="L62" s="726"/>
      <c r="M62" s="709"/>
    </row>
    <row r="63" spans="1:13" ht="15" customHeight="1" x14ac:dyDescent="0.35">
      <c r="A63" s="707"/>
      <c r="B63" s="1142"/>
      <c r="C63" s="64" t="s">
        <v>1017</v>
      </c>
      <c r="D63" s="142"/>
      <c r="E63" s="142"/>
      <c r="F63" s="1298">
        <f>Form2!L50</f>
        <v>0</v>
      </c>
      <c r="G63" s="726"/>
      <c r="H63" s="726"/>
      <c r="I63" s="726"/>
      <c r="J63" s="726"/>
      <c r="K63" s="726"/>
      <c r="L63" s="726"/>
      <c r="M63" s="709"/>
    </row>
    <row r="64" spans="1:13" ht="15" customHeight="1" x14ac:dyDescent="0.35">
      <c r="A64" s="707"/>
      <c r="B64" s="1142"/>
      <c r="C64" s="64" t="s">
        <v>79</v>
      </c>
      <c r="D64" s="142"/>
      <c r="E64" s="142"/>
      <c r="F64" s="1298">
        <f>Form2!M50</f>
        <v>0</v>
      </c>
      <c r="G64" s="726"/>
      <c r="H64" s="726"/>
      <c r="I64" s="726"/>
      <c r="J64" s="726"/>
      <c r="K64" s="726"/>
      <c r="L64" s="726"/>
      <c r="M64" s="709"/>
    </row>
    <row r="65" spans="1:13" ht="15" customHeight="1" x14ac:dyDescent="0.35">
      <c r="A65" s="707"/>
      <c r="B65" s="1142" t="s">
        <v>25</v>
      </c>
      <c r="C65" s="139" t="s">
        <v>1415</v>
      </c>
      <c r="D65" s="141"/>
      <c r="E65" s="141"/>
      <c r="F65" s="1298">
        <f>Form2!N11</f>
        <v>0</v>
      </c>
      <c r="G65" s="1298">
        <f t="shared" ref="G65:L65" si="13">SUM(G66:G68)</f>
        <v>0</v>
      </c>
      <c r="H65" s="1298">
        <f t="shared" si="13"/>
        <v>0</v>
      </c>
      <c r="I65" s="1298">
        <f t="shared" si="13"/>
        <v>0</v>
      </c>
      <c r="J65" s="1298">
        <f t="shared" si="13"/>
        <v>0</v>
      </c>
      <c r="K65" s="1298">
        <f t="shared" si="13"/>
        <v>0</v>
      </c>
      <c r="L65" s="1298">
        <f t="shared" si="13"/>
        <v>0</v>
      </c>
      <c r="M65" s="709"/>
    </row>
    <row r="66" spans="1:13" ht="15" customHeight="1" x14ac:dyDescent="0.35">
      <c r="A66" s="707"/>
      <c r="B66" s="1142"/>
      <c r="C66" s="64" t="s">
        <v>561</v>
      </c>
      <c r="D66" s="142"/>
      <c r="E66" s="142"/>
      <c r="F66" s="1298">
        <f>Form2!K11</f>
        <v>0</v>
      </c>
      <c r="G66" s="726"/>
      <c r="H66" s="726"/>
      <c r="I66" s="726"/>
      <c r="J66" s="726"/>
      <c r="K66" s="726"/>
      <c r="L66" s="726"/>
      <c r="M66" s="709"/>
    </row>
    <row r="67" spans="1:13" ht="15" customHeight="1" x14ac:dyDescent="0.35">
      <c r="A67" s="707"/>
      <c r="B67" s="1142"/>
      <c r="C67" s="64" t="s">
        <v>1017</v>
      </c>
      <c r="D67" s="142"/>
      <c r="E67" s="142"/>
      <c r="F67" s="1298">
        <f>Form2!L11</f>
        <v>0</v>
      </c>
      <c r="G67" s="726"/>
      <c r="H67" s="726"/>
      <c r="I67" s="726"/>
      <c r="J67" s="726"/>
      <c r="K67" s="726"/>
      <c r="L67" s="726"/>
      <c r="M67" s="709"/>
    </row>
    <row r="68" spans="1:13" ht="15" customHeight="1" x14ac:dyDescent="0.35">
      <c r="A68" s="707"/>
      <c r="B68" s="1142"/>
      <c r="C68" s="64" t="s">
        <v>79</v>
      </c>
      <c r="D68" s="142"/>
      <c r="E68" s="142"/>
      <c r="F68" s="1298">
        <f>Form2!M11</f>
        <v>0</v>
      </c>
      <c r="G68" s="726"/>
      <c r="H68" s="726"/>
      <c r="I68" s="726"/>
      <c r="J68" s="726"/>
      <c r="K68" s="726"/>
      <c r="L68" s="726"/>
      <c r="M68" s="709"/>
    </row>
    <row r="69" spans="1:13" ht="15" customHeight="1" x14ac:dyDescent="0.35">
      <c r="A69" s="707"/>
      <c r="B69" s="1142" t="s">
        <v>26</v>
      </c>
      <c r="C69" s="139" t="s">
        <v>52</v>
      </c>
      <c r="D69" s="141"/>
      <c r="E69" s="141"/>
      <c r="F69" s="1298">
        <f>Form2!N75</f>
        <v>0</v>
      </c>
      <c r="G69" s="1298">
        <f t="shared" ref="G69:L69" si="14">SUM(G70:G72)</f>
        <v>0</v>
      </c>
      <c r="H69" s="1298">
        <f t="shared" si="14"/>
        <v>0</v>
      </c>
      <c r="I69" s="1298">
        <f t="shared" si="14"/>
        <v>0</v>
      </c>
      <c r="J69" s="1298">
        <f t="shared" si="14"/>
        <v>0</v>
      </c>
      <c r="K69" s="1298">
        <f t="shared" si="14"/>
        <v>0</v>
      </c>
      <c r="L69" s="1298">
        <f t="shared" si="14"/>
        <v>0</v>
      </c>
      <c r="M69" s="709"/>
    </row>
    <row r="70" spans="1:13" ht="15" customHeight="1" x14ac:dyDescent="0.35">
      <c r="A70" s="707"/>
      <c r="B70" s="1142"/>
      <c r="C70" s="64" t="s">
        <v>561</v>
      </c>
      <c r="D70" s="142"/>
      <c r="E70" s="142"/>
      <c r="F70" s="1298">
        <f>Form2!K75</f>
        <v>0</v>
      </c>
      <c r="G70" s="726"/>
      <c r="H70" s="726"/>
      <c r="I70" s="726"/>
      <c r="J70" s="726"/>
      <c r="K70" s="726"/>
      <c r="L70" s="726"/>
      <c r="M70" s="709"/>
    </row>
    <row r="71" spans="1:13" ht="15" customHeight="1" x14ac:dyDescent="0.35">
      <c r="A71" s="707"/>
      <c r="B71" s="1142"/>
      <c r="C71" s="64" t="s">
        <v>1017</v>
      </c>
      <c r="D71" s="142"/>
      <c r="E71" s="142"/>
      <c r="F71" s="1298">
        <f>Form2!L75</f>
        <v>0</v>
      </c>
      <c r="G71" s="726"/>
      <c r="H71" s="726"/>
      <c r="I71" s="726"/>
      <c r="J71" s="726"/>
      <c r="K71" s="726"/>
      <c r="L71" s="726"/>
      <c r="M71" s="709"/>
    </row>
    <row r="72" spans="1:13" ht="15" customHeight="1" x14ac:dyDescent="0.35">
      <c r="A72" s="707"/>
      <c r="B72" s="1142"/>
      <c r="C72" s="64" t="s">
        <v>79</v>
      </c>
      <c r="D72" s="142"/>
      <c r="E72" s="142"/>
      <c r="F72" s="1298">
        <f>Form2!M75</f>
        <v>0</v>
      </c>
      <c r="G72" s="726"/>
      <c r="H72" s="726"/>
      <c r="I72" s="726"/>
      <c r="J72" s="726"/>
      <c r="K72" s="726"/>
      <c r="L72" s="726"/>
      <c r="M72" s="709"/>
    </row>
    <row r="73" spans="1:13" ht="15" customHeight="1" x14ac:dyDescent="0.35">
      <c r="A73" s="707"/>
      <c r="B73" s="1142" t="s">
        <v>27</v>
      </c>
      <c r="C73" s="139" t="s">
        <v>1816</v>
      </c>
      <c r="D73" s="141"/>
      <c r="E73" s="141"/>
      <c r="F73" s="1298">
        <f>Form2!N87+Form2!N86+Form2!N82+Form2!N81+Form2!N49</f>
        <v>0</v>
      </c>
      <c r="G73" s="1298">
        <f t="shared" ref="G73:L73" si="15">SUM(G74:G76)</f>
        <v>0</v>
      </c>
      <c r="H73" s="1298">
        <f t="shared" si="15"/>
        <v>0</v>
      </c>
      <c r="I73" s="1298">
        <f t="shared" si="15"/>
        <v>0</v>
      </c>
      <c r="J73" s="1298">
        <f t="shared" si="15"/>
        <v>0</v>
      </c>
      <c r="K73" s="1298">
        <f t="shared" si="15"/>
        <v>0</v>
      </c>
      <c r="L73" s="1298">
        <f t="shared" si="15"/>
        <v>0</v>
      </c>
      <c r="M73" s="709"/>
    </row>
    <row r="74" spans="1:13" ht="15" customHeight="1" x14ac:dyDescent="0.35">
      <c r="A74" s="707"/>
      <c r="B74" s="1142"/>
      <c r="C74" s="64" t="s">
        <v>561</v>
      </c>
      <c r="D74" s="142"/>
      <c r="E74" s="142"/>
      <c r="F74" s="1298">
        <f>Form2!K87+Form2!K86+Form2!K82+Form2!K81 + Form2!K49</f>
        <v>0</v>
      </c>
      <c r="G74" s="726"/>
      <c r="H74" s="726"/>
      <c r="I74" s="726"/>
      <c r="J74" s="726"/>
      <c r="K74" s="726"/>
      <c r="L74" s="726"/>
      <c r="M74" s="709"/>
    </row>
    <row r="75" spans="1:13" ht="15" customHeight="1" x14ac:dyDescent="0.35">
      <c r="A75" s="707"/>
      <c r="B75" s="1142"/>
      <c r="C75" s="64" t="s">
        <v>1017</v>
      </c>
      <c r="D75" s="142"/>
      <c r="E75" s="142"/>
      <c r="F75" s="1298">
        <f>Form2!L87+Form2!L86+Form2!L82+Form2!L81 + Form2!L49</f>
        <v>0</v>
      </c>
      <c r="G75" s="726"/>
      <c r="H75" s="726"/>
      <c r="I75" s="726"/>
      <c r="J75" s="726"/>
      <c r="K75" s="726"/>
      <c r="L75" s="726"/>
      <c r="M75" s="709"/>
    </row>
    <row r="76" spans="1:13" ht="15" customHeight="1" x14ac:dyDescent="0.35">
      <c r="A76" s="707"/>
      <c r="B76" s="1142"/>
      <c r="C76" s="64" t="s">
        <v>79</v>
      </c>
      <c r="D76" s="142"/>
      <c r="E76" s="142"/>
      <c r="F76" s="1298">
        <f>Form2!M87+Form2!M86+Form2!M82+Form2!M81 + Form2!M49</f>
        <v>0</v>
      </c>
      <c r="G76" s="726"/>
      <c r="H76" s="726"/>
      <c r="I76" s="726"/>
      <c r="J76" s="726"/>
      <c r="K76" s="726"/>
      <c r="L76" s="726"/>
      <c r="M76" s="709"/>
    </row>
    <row r="77" spans="1:13" ht="15" customHeight="1" x14ac:dyDescent="0.35">
      <c r="A77" s="707"/>
      <c r="B77" s="2290" t="s">
        <v>28</v>
      </c>
      <c r="C77" s="3112" t="s">
        <v>1772</v>
      </c>
      <c r="D77" s="3113"/>
      <c r="E77" s="3113"/>
      <c r="F77" s="3110">
        <f>SUM(F45,F49,F53,F57,F61,F65,F69,F73)</f>
        <v>0</v>
      </c>
      <c r="G77" s="3110">
        <f t="shared" ref="G77:L77" si="16">SUM(G45,G49,G53,G57,G61,G65,G69,G73)</f>
        <v>0</v>
      </c>
      <c r="H77" s="3110">
        <f t="shared" si="16"/>
        <v>0</v>
      </c>
      <c r="I77" s="3110">
        <f t="shared" si="16"/>
        <v>0</v>
      </c>
      <c r="J77" s="3110">
        <f t="shared" si="16"/>
        <v>0</v>
      </c>
      <c r="K77" s="3110">
        <f t="shared" si="16"/>
        <v>0</v>
      </c>
      <c r="L77" s="3110">
        <f t="shared" si="16"/>
        <v>0</v>
      </c>
      <c r="M77" s="709"/>
    </row>
    <row r="78" spans="1:13" ht="15" customHeight="1" x14ac:dyDescent="0.35">
      <c r="A78" s="707"/>
      <c r="B78" s="2290"/>
      <c r="C78" s="3114"/>
      <c r="D78" s="3115"/>
      <c r="E78" s="3115"/>
      <c r="F78" s="3110"/>
      <c r="G78" s="3110"/>
      <c r="H78" s="3110"/>
      <c r="I78" s="3110"/>
      <c r="J78" s="3110"/>
      <c r="K78" s="3110"/>
      <c r="L78" s="3110"/>
      <c r="M78" s="709"/>
    </row>
    <row r="79" spans="1:13" ht="15" customHeight="1" x14ac:dyDescent="0.35">
      <c r="A79" s="707"/>
      <c r="B79" s="1142"/>
      <c r="C79" s="64"/>
      <c r="D79" s="65"/>
      <c r="E79" s="65"/>
      <c r="F79" s="150"/>
      <c r="G79" s="150"/>
      <c r="H79" s="150"/>
      <c r="I79" s="150"/>
      <c r="J79" s="150"/>
      <c r="K79" s="150"/>
      <c r="L79" s="151"/>
      <c r="M79" s="709"/>
    </row>
    <row r="80" spans="1:13" ht="15" customHeight="1" x14ac:dyDescent="0.35">
      <c r="A80" s="707"/>
      <c r="B80" s="1142"/>
      <c r="C80" s="1299" t="s">
        <v>1817</v>
      </c>
      <c r="D80" s="427"/>
      <c r="E80" s="532"/>
      <c r="F80" s="1206">
        <f>F77-F39</f>
        <v>0</v>
      </c>
      <c r="G80" s="1206">
        <f t="shared" ref="G80:L80" si="17">G77-G39</f>
        <v>0</v>
      </c>
      <c r="H80" s="1206">
        <f t="shared" si="17"/>
        <v>0</v>
      </c>
      <c r="I80" s="1206">
        <f t="shared" si="17"/>
        <v>0</v>
      </c>
      <c r="J80" s="1206">
        <f t="shared" si="17"/>
        <v>0</v>
      </c>
      <c r="K80" s="1206">
        <f t="shared" si="17"/>
        <v>0</v>
      </c>
      <c r="L80" s="1206">
        <f t="shared" si="17"/>
        <v>0</v>
      </c>
      <c r="M80" s="709"/>
    </row>
    <row r="81" spans="1:13" ht="15" customHeight="1" x14ac:dyDescent="0.35">
      <c r="A81" s="707"/>
      <c r="B81" s="1143"/>
      <c r="C81" s="1299" t="s">
        <v>1818</v>
      </c>
      <c r="D81" s="1300"/>
      <c r="E81" s="1301"/>
      <c r="F81" s="1206">
        <f>F80</f>
        <v>0</v>
      </c>
      <c r="G81" s="1206">
        <f>F80+G80</f>
        <v>0</v>
      </c>
      <c r="H81" s="1206">
        <f>F80+G80+H80</f>
        <v>0</v>
      </c>
      <c r="I81" s="1206">
        <f>F80+G80+H80+I80</f>
        <v>0</v>
      </c>
      <c r="J81" s="1206">
        <f>F80+G80+H80+I80+J80</f>
        <v>0</v>
      </c>
      <c r="K81" s="1206">
        <f>F80+G80+H80+I80+J80+K80</f>
        <v>0</v>
      </c>
      <c r="L81" s="1206">
        <f>F80+G80+H80+I80+J80+K80+L80</f>
        <v>0</v>
      </c>
      <c r="M81" s="709"/>
    </row>
    <row r="82" spans="1:13" ht="15" customHeight="1" thickBot="1" x14ac:dyDescent="0.4">
      <c r="A82" s="711"/>
      <c r="B82" s="722"/>
      <c r="C82" s="721"/>
      <c r="D82" s="721"/>
      <c r="E82" s="721"/>
      <c r="F82" s="721"/>
      <c r="G82" s="721"/>
      <c r="H82" s="721"/>
      <c r="I82" s="721"/>
      <c r="J82" s="721"/>
      <c r="K82" s="721"/>
      <c r="L82" s="721"/>
      <c r="M82" s="712"/>
    </row>
    <row r="83" spans="1:13" ht="15" customHeight="1" x14ac:dyDescent="0.35">
      <c r="A83" s="705"/>
      <c r="B83" s="705"/>
      <c r="C83" s="705"/>
      <c r="D83" s="705"/>
      <c r="E83" s="705"/>
      <c r="F83" s="705"/>
      <c r="G83" s="705"/>
      <c r="H83" s="705"/>
      <c r="I83" s="705"/>
      <c r="J83" s="705"/>
      <c r="K83" s="705"/>
      <c r="L83" s="705"/>
      <c r="M83" s="705"/>
    </row>
    <row r="84" spans="1:13" ht="15" customHeight="1" x14ac:dyDescent="0.35">
      <c r="A84" s="138"/>
      <c r="B84" s="138"/>
      <c r="C84" s="138"/>
      <c r="D84" s="138"/>
      <c r="E84" s="138"/>
      <c r="F84" s="138"/>
      <c r="G84" s="138"/>
      <c r="H84" s="138"/>
      <c r="I84" s="138"/>
      <c r="J84" s="138"/>
      <c r="K84" s="138"/>
      <c r="L84" s="138"/>
      <c r="M84" s="138"/>
    </row>
    <row r="85" spans="1:13" ht="15" customHeight="1" x14ac:dyDescent="0.25"/>
    <row r="86" spans="1:13" ht="15" customHeight="1" x14ac:dyDescent="0.25"/>
    <row r="87" spans="1:13" ht="15" customHeight="1" x14ac:dyDescent="0.25"/>
  </sheetData>
  <sheetProtection password="C4B6" sheet="1" objects="1" scenarios="1"/>
  <mergeCells count="36">
    <mergeCell ref="F2:I2"/>
    <mergeCell ref="F3:I3"/>
    <mergeCell ref="I77:I78"/>
    <mergeCell ref="B77:B78"/>
    <mergeCell ref="C77:E78"/>
    <mergeCell ref="F77:F78"/>
    <mergeCell ref="G77:G78"/>
    <mergeCell ref="H77:H78"/>
    <mergeCell ref="I8:I10"/>
    <mergeCell ref="C42:E44"/>
    <mergeCell ref="F42:F44"/>
    <mergeCell ref="G42:G44"/>
    <mergeCell ref="H42:H44"/>
    <mergeCell ref="I42:I44"/>
    <mergeCell ref="J42:J44"/>
    <mergeCell ref="K42:K44"/>
    <mergeCell ref="L42:L44"/>
    <mergeCell ref="J77:J78"/>
    <mergeCell ref="K77:K78"/>
    <mergeCell ref="L77:L78"/>
    <mergeCell ref="J8:J10"/>
    <mergeCell ref="K8:K10"/>
    <mergeCell ref="L8:L10"/>
    <mergeCell ref="B39:B40"/>
    <mergeCell ref="C39:E40"/>
    <mergeCell ref="F39:F40"/>
    <mergeCell ref="G39:G40"/>
    <mergeCell ref="H39:H40"/>
    <mergeCell ref="I39:I40"/>
    <mergeCell ref="J39:J40"/>
    <mergeCell ref="K39:K40"/>
    <mergeCell ref="L39:L40"/>
    <mergeCell ref="C8:E10"/>
    <mergeCell ref="F8:F10"/>
    <mergeCell ref="G8:G10"/>
    <mergeCell ref="H8:H10"/>
  </mergeCells>
  <pageMargins left="0.7" right="0.7" top="1" bottom="1" header="0.3" footer="0.3"/>
  <pageSetup paperSize="5" scale="94" fitToHeight="0" orientation="landscape" r:id="rId1"/>
  <headerFooter>
    <oddFooter>&amp;C&amp;1#&amp;"Calibri"&amp;10&amp;K000000I n t e r n a l</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25">
    <pageSetUpPr fitToPage="1"/>
  </sheetPr>
  <dimension ref="A1:U86"/>
  <sheetViews>
    <sheetView showGridLines="0" topLeftCell="G1" zoomScaleNormal="100" workbookViewId="0">
      <selection activeCell="O17" sqref="O17"/>
    </sheetView>
  </sheetViews>
  <sheetFormatPr defaultColWidth="9.1796875" defaultRowHeight="12.5" x14ac:dyDescent="0.25"/>
  <cols>
    <col min="1" max="6" width="0" style="72" hidden="1" customWidth="1" collapsed="1"/>
    <col min="7" max="7" width="2.81640625" style="72" customWidth="1" collapsed="1"/>
    <col min="8" max="8" width="4.81640625" style="72" customWidth="1" collapsed="1"/>
    <col min="9" max="9" width="15.81640625" style="72" customWidth="1" collapsed="1"/>
    <col min="10" max="10" width="9.81640625" style="72" customWidth="1" collapsed="1"/>
    <col min="11" max="11" width="25.81640625" style="72" customWidth="1" collapsed="1"/>
    <col min="12" max="20" width="15.81640625" style="72" customWidth="1" collapsed="1"/>
    <col min="21" max="21" width="2.81640625" style="72" customWidth="1" collapsed="1"/>
    <col min="22" max="16384" width="9.1796875" style="72" collapsed="1"/>
  </cols>
  <sheetData>
    <row r="1" spans="1:21" ht="15" customHeight="1" x14ac:dyDescent="0.35">
      <c r="A1" s="74"/>
      <c r="B1" s="74"/>
      <c r="C1" s="74"/>
      <c r="D1" s="74"/>
      <c r="E1" s="74"/>
      <c r="F1" s="74"/>
      <c r="G1" s="68"/>
      <c r="H1" s="116"/>
      <c r="I1" s="116"/>
      <c r="J1" s="116"/>
      <c r="K1" s="116"/>
      <c r="L1" s="116"/>
      <c r="M1" s="116"/>
      <c r="N1" s="116"/>
      <c r="O1" s="116"/>
      <c r="P1" s="116"/>
      <c r="Q1" s="116"/>
      <c r="R1" s="116"/>
      <c r="S1" s="116"/>
      <c r="T1" s="116"/>
      <c r="U1" s="117"/>
    </row>
    <row r="2" spans="1:21" ht="30" customHeight="1" x14ac:dyDescent="0.35">
      <c r="A2" s="74"/>
      <c r="B2" s="74"/>
      <c r="C2" s="74"/>
      <c r="D2" s="74"/>
      <c r="E2" s="74"/>
      <c r="F2" s="74"/>
      <c r="G2" s="73"/>
      <c r="H2" s="524" t="s">
        <v>1013</v>
      </c>
      <c r="I2" s="524"/>
      <c r="J2" s="524"/>
      <c r="K2" s="1557"/>
      <c r="L2" s="3019" t="s">
        <v>1014</v>
      </c>
      <c r="M2" s="3019"/>
      <c r="N2" s="3019"/>
      <c r="O2" s="3019"/>
      <c r="P2" s="3019"/>
      <c r="Q2" s="3019"/>
      <c r="R2" s="3019"/>
      <c r="S2" s="120"/>
      <c r="T2" s="120"/>
      <c r="U2" s="121"/>
    </row>
    <row r="3" spans="1:21" ht="15" customHeight="1" x14ac:dyDescent="0.35">
      <c r="A3" s="74"/>
      <c r="B3" s="74"/>
      <c r="C3" s="74"/>
      <c r="D3" s="74"/>
      <c r="E3" s="74"/>
      <c r="F3" s="74"/>
      <c r="G3" s="73"/>
      <c r="H3" s="524"/>
      <c r="I3" s="524"/>
      <c r="J3" s="524"/>
      <c r="K3" s="549"/>
      <c r="L3" s="3111" t="s">
        <v>1103</v>
      </c>
      <c r="M3" s="3111"/>
      <c r="N3" s="3111"/>
      <c r="O3" s="3111"/>
      <c r="P3" s="3111"/>
      <c r="Q3" s="3111"/>
      <c r="R3" s="3111"/>
      <c r="S3" s="120"/>
      <c r="T3" s="120"/>
      <c r="U3" s="121"/>
    </row>
    <row r="4" spans="1:21" ht="15" hidden="1" customHeight="1" x14ac:dyDescent="0.35">
      <c r="A4" s="74"/>
      <c r="B4" s="74"/>
      <c r="C4" s="74"/>
      <c r="D4" s="74"/>
      <c r="E4" s="74"/>
      <c r="F4" s="74"/>
      <c r="G4" s="73"/>
      <c r="H4" s="524"/>
      <c r="I4" s="524"/>
      <c r="J4" s="524"/>
      <c r="K4" s="549"/>
      <c r="L4" s="549"/>
      <c r="M4" s="549"/>
      <c r="N4" s="549"/>
      <c r="O4" s="549"/>
      <c r="P4" s="549"/>
      <c r="Q4" s="549"/>
      <c r="R4" s="120"/>
      <c r="S4" s="120"/>
      <c r="T4" s="120"/>
      <c r="U4" s="121"/>
    </row>
    <row r="5" spans="1:21" ht="15" hidden="1" customHeight="1" x14ac:dyDescent="0.35">
      <c r="A5" s="74"/>
      <c r="B5" s="74"/>
      <c r="C5" s="74"/>
      <c r="D5" s="74"/>
      <c r="E5" s="74"/>
      <c r="F5" s="74"/>
      <c r="G5" s="73"/>
      <c r="H5" s="524"/>
      <c r="I5" s="524"/>
      <c r="J5" s="524"/>
      <c r="K5" s="549"/>
      <c r="L5" s="549"/>
      <c r="M5" s="549"/>
      <c r="N5" s="549"/>
      <c r="O5" s="549"/>
      <c r="P5" s="549"/>
      <c r="Q5" s="549"/>
      <c r="R5" s="120"/>
      <c r="S5" s="120"/>
      <c r="T5" s="120"/>
      <c r="U5" s="121"/>
    </row>
    <row r="6" spans="1:21" ht="15" hidden="1" customHeight="1" x14ac:dyDescent="0.35">
      <c r="A6" s="74"/>
      <c r="B6" s="74"/>
      <c r="C6" s="74"/>
      <c r="D6" s="74"/>
      <c r="E6" s="74"/>
      <c r="F6" s="74"/>
      <c r="G6" s="73"/>
      <c r="H6" s="120"/>
      <c r="I6" s="120"/>
      <c r="J6" s="120"/>
      <c r="K6" s="120"/>
      <c r="L6" s="120"/>
      <c r="M6" s="120"/>
      <c r="N6" s="120"/>
      <c r="O6" s="120"/>
      <c r="P6" s="120"/>
      <c r="Q6" s="120"/>
      <c r="R6" s="120"/>
      <c r="S6" s="120"/>
      <c r="T6" s="120"/>
      <c r="U6" s="121"/>
    </row>
    <row r="7" spans="1:21" ht="15" customHeight="1" x14ac:dyDescent="0.35">
      <c r="A7" s="74"/>
      <c r="B7" s="74"/>
      <c r="C7" s="74"/>
      <c r="D7" s="74"/>
      <c r="E7" s="74"/>
      <c r="F7" s="74"/>
      <c r="G7" s="73"/>
      <c r="H7" s="120"/>
      <c r="I7" s="120"/>
      <c r="J7" s="120"/>
      <c r="K7" s="120"/>
      <c r="L7" s="120"/>
      <c r="M7" s="120"/>
      <c r="N7" s="120"/>
      <c r="O7" s="120"/>
      <c r="P7" s="120"/>
      <c r="Q7" s="120"/>
      <c r="R7" s="120"/>
      <c r="S7" s="120"/>
      <c r="T7" s="120"/>
      <c r="U7" s="121"/>
    </row>
    <row r="8" spans="1:21" ht="15" customHeight="1" x14ac:dyDescent="0.3">
      <c r="A8" s="74"/>
      <c r="B8" s="74"/>
      <c r="C8" s="74"/>
      <c r="D8" s="74"/>
      <c r="E8" s="74"/>
      <c r="F8" s="74"/>
      <c r="G8" s="73"/>
      <c r="H8" s="1538"/>
      <c r="I8" s="3122" t="s">
        <v>916</v>
      </c>
      <c r="J8" s="3122"/>
      <c r="K8" s="3123"/>
      <c r="L8" s="3022" t="s">
        <v>30</v>
      </c>
      <c r="M8" s="3116" t="s">
        <v>1015</v>
      </c>
      <c r="N8" s="3116" t="s">
        <v>1804</v>
      </c>
      <c r="O8" s="3116" t="s">
        <v>1805</v>
      </c>
      <c r="P8" s="3116" t="s">
        <v>1806</v>
      </c>
      <c r="Q8" s="3116" t="s">
        <v>1807</v>
      </c>
      <c r="R8" s="3116" t="s">
        <v>1808</v>
      </c>
      <c r="S8" s="3116" t="s">
        <v>1809</v>
      </c>
      <c r="T8" s="3116" t="s">
        <v>1828</v>
      </c>
      <c r="U8" s="123"/>
    </row>
    <row r="9" spans="1:21" ht="15" customHeight="1" x14ac:dyDescent="0.3">
      <c r="A9" s="74"/>
      <c r="B9" s="74"/>
      <c r="C9" s="74"/>
      <c r="D9" s="74"/>
      <c r="E9" s="74"/>
      <c r="F9" s="74"/>
      <c r="G9" s="73"/>
      <c r="H9" s="1539"/>
      <c r="I9" s="3124"/>
      <c r="J9" s="3124"/>
      <c r="K9" s="3125"/>
      <c r="L9" s="3140"/>
      <c r="M9" s="3117"/>
      <c r="N9" s="3117"/>
      <c r="O9" s="3117"/>
      <c r="P9" s="3117"/>
      <c r="Q9" s="3117"/>
      <c r="R9" s="3117"/>
      <c r="S9" s="3117"/>
      <c r="T9" s="3117"/>
      <c r="U9" s="123"/>
    </row>
    <row r="10" spans="1:21" ht="15" customHeight="1" x14ac:dyDescent="0.3">
      <c r="A10" s="74"/>
      <c r="B10" s="74"/>
      <c r="C10" s="74"/>
      <c r="D10" s="74"/>
      <c r="E10" s="74"/>
      <c r="F10" s="74"/>
      <c r="G10" s="73"/>
      <c r="H10" s="1539"/>
      <c r="I10" s="3126"/>
      <c r="J10" s="3126"/>
      <c r="K10" s="3127"/>
      <c r="L10" s="3023"/>
      <c r="M10" s="3118"/>
      <c r="N10" s="3118"/>
      <c r="O10" s="3118"/>
      <c r="P10" s="3118"/>
      <c r="Q10" s="3118"/>
      <c r="R10" s="3118"/>
      <c r="S10" s="3118"/>
      <c r="T10" s="3118"/>
      <c r="U10" s="123"/>
    </row>
    <row r="11" spans="1:21" ht="15" customHeight="1" x14ac:dyDescent="0.3">
      <c r="A11" s="74"/>
      <c r="B11" s="74"/>
      <c r="C11" s="74"/>
      <c r="D11" s="74"/>
      <c r="E11" s="74"/>
      <c r="F11" s="74"/>
      <c r="G11" s="73"/>
      <c r="H11" s="1540" t="s">
        <v>20</v>
      </c>
      <c r="I11" s="124" t="s">
        <v>919</v>
      </c>
      <c r="J11" s="125"/>
      <c r="K11" s="126"/>
      <c r="L11" s="667">
        <f xml:space="preserve"> 'Form 1'!N11</f>
        <v>0</v>
      </c>
      <c r="M11" s="1310">
        <f>SUM(M12:M14)</f>
        <v>0</v>
      </c>
      <c r="N11" s="1310">
        <f t="shared" ref="N11:S11" si="0">SUM(N12:N14)</f>
        <v>0</v>
      </c>
      <c r="O11" s="1310">
        <f t="shared" si="0"/>
        <v>0</v>
      </c>
      <c r="P11" s="1310">
        <f t="shared" si="0"/>
        <v>0</v>
      </c>
      <c r="Q11" s="1310">
        <f t="shared" si="0"/>
        <v>0</v>
      </c>
      <c r="R11" s="1310">
        <f t="shared" si="0"/>
        <v>0</v>
      </c>
      <c r="S11" s="1310">
        <f t="shared" si="0"/>
        <v>0</v>
      </c>
      <c r="T11" s="1310">
        <f>SUM(T12:T14)</f>
        <v>0</v>
      </c>
      <c r="U11" s="123"/>
    </row>
    <row r="12" spans="1:21" ht="15" customHeight="1" x14ac:dyDescent="0.3">
      <c r="A12" s="74"/>
      <c r="B12" s="74"/>
      <c r="C12" s="74"/>
      <c r="D12" s="74"/>
      <c r="E12" s="74"/>
      <c r="F12" s="74"/>
      <c r="G12" s="73"/>
      <c r="H12" s="1540"/>
      <c r="I12" s="127" t="s">
        <v>561</v>
      </c>
      <c r="J12" s="128"/>
      <c r="K12" s="129"/>
      <c r="L12" s="667">
        <f>'Form 1'!K11</f>
        <v>0</v>
      </c>
      <c r="M12" s="671"/>
      <c r="N12" s="671"/>
      <c r="O12" s="671"/>
      <c r="P12" s="671"/>
      <c r="Q12" s="671"/>
      <c r="R12" s="671"/>
      <c r="S12" s="671"/>
      <c r="T12" s="671"/>
      <c r="U12" s="123"/>
    </row>
    <row r="13" spans="1:21" ht="15" customHeight="1" x14ac:dyDescent="0.3">
      <c r="A13" s="74"/>
      <c r="B13" s="74"/>
      <c r="C13" s="74"/>
      <c r="D13" s="74"/>
      <c r="E13" s="74"/>
      <c r="F13" s="74"/>
      <c r="G13" s="73"/>
      <c r="H13" s="1540"/>
      <c r="I13" s="127" t="s">
        <v>1017</v>
      </c>
      <c r="J13" s="128"/>
      <c r="K13" s="129"/>
      <c r="L13" s="667">
        <f>'Form 1'!L11</f>
        <v>0</v>
      </c>
      <c r="M13" s="671"/>
      <c r="N13" s="671"/>
      <c r="O13" s="671"/>
      <c r="P13" s="671"/>
      <c r="Q13" s="671"/>
      <c r="R13" s="671"/>
      <c r="S13" s="671"/>
      <c r="T13" s="671"/>
      <c r="U13" s="123"/>
    </row>
    <row r="14" spans="1:21" ht="15" customHeight="1" x14ac:dyDescent="0.3">
      <c r="A14" s="74"/>
      <c r="B14" s="74"/>
      <c r="C14" s="74"/>
      <c r="D14" s="74"/>
      <c r="E14" s="74"/>
      <c r="F14" s="74"/>
      <c r="G14" s="73"/>
      <c r="H14" s="1540"/>
      <c r="I14" s="127" t="s">
        <v>79</v>
      </c>
      <c r="J14" s="128"/>
      <c r="K14" s="129"/>
      <c r="L14" s="667">
        <f>'Form 1'!M11</f>
        <v>0</v>
      </c>
      <c r="M14" s="671"/>
      <c r="N14" s="671"/>
      <c r="O14" s="671"/>
      <c r="P14" s="671"/>
      <c r="Q14" s="671"/>
      <c r="R14" s="671"/>
      <c r="S14" s="671"/>
      <c r="T14" s="671"/>
      <c r="U14" s="123"/>
    </row>
    <row r="15" spans="1:21" ht="15" customHeight="1" x14ac:dyDescent="0.3">
      <c r="A15" s="74"/>
      <c r="B15" s="74"/>
      <c r="C15" s="74"/>
      <c r="D15" s="74"/>
      <c r="E15" s="74"/>
      <c r="F15" s="74"/>
      <c r="G15" s="73"/>
      <c r="H15" s="1540" t="s">
        <v>21</v>
      </c>
      <c r="I15" s="124" t="s">
        <v>932</v>
      </c>
      <c r="J15" s="125"/>
      <c r="K15" s="126"/>
      <c r="L15" s="667">
        <f>'Form 1'!N20</f>
        <v>0</v>
      </c>
      <c r="M15" s="1310">
        <f>SUM(M16:M18)</f>
        <v>0</v>
      </c>
      <c r="N15" s="1310">
        <f t="shared" ref="N15:S15" si="1">SUM(N16:N18)</f>
        <v>0</v>
      </c>
      <c r="O15" s="1310">
        <f t="shared" si="1"/>
        <v>0</v>
      </c>
      <c r="P15" s="1310">
        <f t="shared" si="1"/>
        <v>0</v>
      </c>
      <c r="Q15" s="1310">
        <f t="shared" si="1"/>
        <v>0</v>
      </c>
      <c r="R15" s="1310">
        <f t="shared" si="1"/>
        <v>0</v>
      </c>
      <c r="S15" s="1310">
        <f t="shared" si="1"/>
        <v>0</v>
      </c>
      <c r="T15" s="1310">
        <f>SUM(T16:T18)</f>
        <v>0</v>
      </c>
      <c r="U15" s="123"/>
    </row>
    <row r="16" spans="1:21" ht="15" customHeight="1" x14ac:dyDescent="0.3">
      <c r="A16" s="74"/>
      <c r="B16" s="74"/>
      <c r="C16" s="74"/>
      <c r="D16" s="74"/>
      <c r="E16" s="74"/>
      <c r="F16" s="74"/>
      <c r="G16" s="73"/>
      <c r="H16" s="1540"/>
      <c r="I16" s="127" t="s">
        <v>561</v>
      </c>
      <c r="J16" s="128"/>
      <c r="K16" s="129"/>
      <c r="L16" s="667">
        <f>'Form 1'!K20</f>
        <v>0</v>
      </c>
      <c r="M16" s="671"/>
      <c r="N16" s="671"/>
      <c r="O16" s="671"/>
      <c r="P16" s="671"/>
      <c r="Q16" s="671"/>
      <c r="R16" s="671"/>
      <c r="S16" s="671"/>
      <c r="T16" s="671"/>
      <c r="U16" s="123"/>
    </row>
    <row r="17" spans="1:21" ht="15" customHeight="1" x14ac:dyDescent="0.3">
      <c r="A17" s="74"/>
      <c r="B17" s="74"/>
      <c r="C17" s="74"/>
      <c r="D17" s="74"/>
      <c r="E17" s="74"/>
      <c r="F17" s="74"/>
      <c r="G17" s="73"/>
      <c r="H17" s="1540"/>
      <c r="I17" s="127" t="s">
        <v>1017</v>
      </c>
      <c r="J17" s="128"/>
      <c r="K17" s="129"/>
      <c r="L17" s="667">
        <f>'Form 1'!L20</f>
        <v>0</v>
      </c>
      <c r="M17" s="671"/>
      <c r="N17" s="671"/>
      <c r="O17" s="671"/>
      <c r="P17" s="671"/>
      <c r="Q17" s="671"/>
      <c r="R17" s="671"/>
      <c r="S17" s="671"/>
      <c r="T17" s="671"/>
      <c r="U17" s="123"/>
    </row>
    <row r="18" spans="1:21" ht="15" customHeight="1" x14ac:dyDescent="0.3">
      <c r="A18" s="74"/>
      <c r="B18" s="74"/>
      <c r="C18" s="74"/>
      <c r="D18" s="74"/>
      <c r="E18" s="74"/>
      <c r="F18" s="74"/>
      <c r="G18" s="73"/>
      <c r="H18" s="1540"/>
      <c r="I18" s="127" t="s">
        <v>79</v>
      </c>
      <c r="J18" s="128"/>
      <c r="K18" s="129"/>
      <c r="L18" s="667">
        <f>'Form 1'!M20</f>
        <v>0</v>
      </c>
      <c r="M18" s="671"/>
      <c r="N18" s="671"/>
      <c r="O18" s="671"/>
      <c r="P18" s="671"/>
      <c r="Q18" s="671"/>
      <c r="R18" s="671"/>
      <c r="S18" s="671"/>
      <c r="T18" s="671"/>
      <c r="U18" s="123"/>
    </row>
    <row r="19" spans="1:21" ht="15" customHeight="1" x14ac:dyDescent="0.3">
      <c r="A19" s="74"/>
      <c r="B19" s="74"/>
      <c r="C19" s="74"/>
      <c r="D19" s="74"/>
      <c r="E19" s="74"/>
      <c r="F19" s="74"/>
      <c r="G19" s="73"/>
      <c r="H19" s="1540" t="s">
        <v>22</v>
      </c>
      <c r="I19" s="130" t="s">
        <v>1810</v>
      </c>
      <c r="J19" s="131"/>
      <c r="K19" s="132"/>
      <c r="L19" s="667">
        <f>'Form 1'!N23</f>
        <v>0</v>
      </c>
      <c r="M19" s="1310">
        <f>SUM(M20:M22)</f>
        <v>0</v>
      </c>
      <c r="N19" s="1310">
        <f t="shared" ref="N19:S19" si="2">SUM(N20:N22)</f>
        <v>0</v>
      </c>
      <c r="O19" s="1310">
        <f t="shared" si="2"/>
        <v>0</v>
      </c>
      <c r="P19" s="1310">
        <f t="shared" si="2"/>
        <v>0</v>
      </c>
      <c r="Q19" s="1310">
        <f t="shared" si="2"/>
        <v>0</v>
      </c>
      <c r="R19" s="1310">
        <f t="shared" si="2"/>
        <v>0</v>
      </c>
      <c r="S19" s="1310">
        <f t="shared" si="2"/>
        <v>0</v>
      </c>
      <c r="T19" s="1310">
        <f>SUM(T20:T22)</f>
        <v>0</v>
      </c>
      <c r="U19" s="123"/>
    </row>
    <row r="20" spans="1:21" ht="15" customHeight="1" x14ac:dyDescent="0.3">
      <c r="A20" s="74"/>
      <c r="B20" s="74"/>
      <c r="C20" s="74"/>
      <c r="D20" s="74"/>
      <c r="E20" s="74"/>
      <c r="F20" s="74"/>
      <c r="G20" s="73"/>
      <c r="H20" s="1540"/>
      <c r="I20" s="127" t="s">
        <v>561</v>
      </c>
      <c r="J20" s="128"/>
      <c r="K20" s="129"/>
      <c r="L20" s="667">
        <f>'Form 1'!K23</f>
        <v>0</v>
      </c>
      <c r="M20" s="671"/>
      <c r="N20" s="671"/>
      <c r="O20" s="671"/>
      <c r="P20" s="671"/>
      <c r="Q20" s="671"/>
      <c r="R20" s="671"/>
      <c r="S20" s="671"/>
      <c r="T20" s="671"/>
      <c r="U20" s="123"/>
    </row>
    <row r="21" spans="1:21" ht="15" customHeight="1" x14ac:dyDescent="0.3">
      <c r="A21" s="74"/>
      <c r="B21" s="74"/>
      <c r="C21" s="74"/>
      <c r="D21" s="74"/>
      <c r="E21" s="74"/>
      <c r="F21" s="74"/>
      <c r="G21" s="73"/>
      <c r="H21" s="1540"/>
      <c r="I21" s="127" t="s">
        <v>1017</v>
      </c>
      <c r="J21" s="128"/>
      <c r="K21" s="129"/>
      <c r="L21" s="667">
        <f>'Form 1'!L23</f>
        <v>0</v>
      </c>
      <c r="M21" s="671"/>
      <c r="N21" s="671"/>
      <c r="O21" s="671"/>
      <c r="P21" s="671"/>
      <c r="Q21" s="671"/>
      <c r="R21" s="671"/>
      <c r="S21" s="671"/>
      <c r="T21" s="671"/>
      <c r="U21" s="123"/>
    </row>
    <row r="22" spans="1:21" ht="15" customHeight="1" x14ac:dyDescent="0.3">
      <c r="A22" s="74"/>
      <c r="B22" s="74"/>
      <c r="C22" s="74"/>
      <c r="D22" s="74"/>
      <c r="E22" s="74"/>
      <c r="F22" s="74"/>
      <c r="G22" s="73"/>
      <c r="H22" s="1540"/>
      <c r="I22" s="127" t="s">
        <v>79</v>
      </c>
      <c r="J22" s="128"/>
      <c r="K22" s="129"/>
      <c r="L22" s="667">
        <f>'Form 1'!M23</f>
        <v>0</v>
      </c>
      <c r="M22" s="671"/>
      <c r="N22" s="671"/>
      <c r="O22" s="671"/>
      <c r="P22" s="671"/>
      <c r="Q22" s="671"/>
      <c r="R22" s="671"/>
      <c r="S22" s="671"/>
      <c r="T22" s="671"/>
      <c r="U22" s="123"/>
    </row>
    <row r="23" spans="1:21" ht="15" customHeight="1" x14ac:dyDescent="0.3">
      <c r="A23" s="74"/>
      <c r="B23" s="74"/>
      <c r="C23" s="74"/>
      <c r="D23" s="74"/>
      <c r="E23" s="74"/>
      <c r="F23" s="74"/>
      <c r="G23" s="73"/>
      <c r="H23" s="1540" t="s">
        <v>23</v>
      </c>
      <c r="I23" s="130" t="s">
        <v>1811</v>
      </c>
      <c r="J23" s="125"/>
      <c r="K23" s="132"/>
      <c r="L23" s="667">
        <f>'Form 1'!N36</f>
        <v>0</v>
      </c>
      <c r="M23" s="1310">
        <f>SUM(M24:M26)</f>
        <v>0</v>
      </c>
      <c r="N23" s="1310">
        <f t="shared" ref="N23:S23" si="3">SUM(N24:N26)</f>
        <v>0</v>
      </c>
      <c r="O23" s="1310">
        <f t="shared" si="3"/>
        <v>0</v>
      </c>
      <c r="P23" s="1310">
        <f t="shared" si="3"/>
        <v>0</v>
      </c>
      <c r="Q23" s="1310">
        <f t="shared" si="3"/>
        <v>0</v>
      </c>
      <c r="R23" s="1310">
        <f t="shared" si="3"/>
        <v>0</v>
      </c>
      <c r="S23" s="1310">
        <f t="shared" si="3"/>
        <v>0</v>
      </c>
      <c r="T23" s="1310">
        <f>SUM(T24:T26)</f>
        <v>0</v>
      </c>
      <c r="U23" s="123"/>
    </row>
    <row r="24" spans="1:21" ht="15" customHeight="1" x14ac:dyDescent="0.3">
      <c r="A24" s="74"/>
      <c r="B24" s="74"/>
      <c r="C24" s="74"/>
      <c r="D24" s="74"/>
      <c r="E24" s="74"/>
      <c r="F24" s="74"/>
      <c r="G24" s="73"/>
      <c r="H24" s="1540"/>
      <c r="I24" s="127" t="s">
        <v>561</v>
      </c>
      <c r="J24" s="128"/>
      <c r="K24" s="129"/>
      <c r="L24" s="667">
        <f>'Form 1'!K36</f>
        <v>0</v>
      </c>
      <c r="M24" s="671"/>
      <c r="N24" s="671"/>
      <c r="O24" s="671"/>
      <c r="P24" s="671"/>
      <c r="Q24" s="671"/>
      <c r="R24" s="671"/>
      <c r="S24" s="671"/>
      <c r="T24" s="671"/>
      <c r="U24" s="123"/>
    </row>
    <row r="25" spans="1:21" ht="15" customHeight="1" x14ac:dyDescent="0.3">
      <c r="A25" s="74"/>
      <c r="B25" s="74"/>
      <c r="C25" s="74"/>
      <c r="D25" s="74"/>
      <c r="E25" s="74"/>
      <c r="F25" s="74"/>
      <c r="G25" s="73"/>
      <c r="H25" s="1540"/>
      <c r="I25" s="127" t="s">
        <v>1017</v>
      </c>
      <c r="J25" s="128"/>
      <c r="K25" s="129"/>
      <c r="L25" s="667">
        <f>'Form 1'!L36</f>
        <v>0</v>
      </c>
      <c r="M25" s="671"/>
      <c r="N25" s="671"/>
      <c r="O25" s="671"/>
      <c r="P25" s="671"/>
      <c r="Q25" s="671"/>
      <c r="R25" s="671"/>
      <c r="S25" s="671"/>
      <c r="T25" s="671"/>
      <c r="U25" s="123"/>
    </row>
    <row r="26" spans="1:21" ht="15" customHeight="1" x14ac:dyDescent="0.3">
      <c r="A26" s="74"/>
      <c r="B26" s="74"/>
      <c r="C26" s="74"/>
      <c r="D26" s="74"/>
      <c r="E26" s="74"/>
      <c r="F26" s="74"/>
      <c r="G26" s="73"/>
      <c r="H26" s="1540"/>
      <c r="I26" s="127" t="s">
        <v>79</v>
      </c>
      <c r="J26" s="128"/>
      <c r="K26" s="129"/>
      <c r="L26" s="667">
        <f>'Form 1'!M36</f>
        <v>0</v>
      </c>
      <c r="M26" s="671"/>
      <c r="N26" s="671"/>
      <c r="O26" s="671"/>
      <c r="P26" s="671"/>
      <c r="Q26" s="671"/>
      <c r="R26" s="671"/>
      <c r="S26" s="671"/>
      <c r="T26" s="671"/>
      <c r="U26" s="123"/>
    </row>
    <row r="27" spans="1:21" ht="15" customHeight="1" x14ac:dyDescent="0.3">
      <c r="A27" s="74"/>
      <c r="B27" s="74"/>
      <c r="C27" s="74"/>
      <c r="D27" s="74"/>
      <c r="E27" s="74"/>
      <c r="F27" s="74"/>
      <c r="G27" s="73"/>
      <c r="H27" s="1540" t="s">
        <v>24</v>
      </c>
      <c r="I27" s="124" t="s">
        <v>954</v>
      </c>
      <c r="J27" s="125"/>
      <c r="K27" s="126"/>
      <c r="L27" s="667">
        <f>'Form 1'!N46</f>
        <v>0</v>
      </c>
      <c r="M27" s="1310">
        <f>SUM(M28:M30)</f>
        <v>0</v>
      </c>
      <c r="N27" s="1310">
        <f t="shared" ref="N27:S27" si="4">SUM(N28:N30)</f>
        <v>0</v>
      </c>
      <c r="O27" s="1310">
        <f t="shared" si="4"/>
        <v>0</v>
      </c>
      <c r="P27" s="1310">
        <f t="shared" si="4"/>
        <v>0</v>
      </c>
      <c r="Q27" s="1310">
        <f t="shared" si="4"/>
        <v>0</v>
      </c>
      <c r="R27" s="1310">
        <f t="shared" si="4"/>
        <v>0</v>
      </c>
      <c r="S27" s="1310">
        <f t="shared" si="4"/>
        <v>0</v>
      </c>
      <c r="T27" s="1310">
        <f>SUM(T28:T30)</f>
        <v>0</v>
      </c>
      <c r="U27" s="123"/>
    </row>
    <row r="28" spans="1:21" ht="15" customHeight="1" x14ac:dyDescent="0.3">
      <c r="A28" s="74"/>
      <c r="B28" s="74"/>
      <c r="C28" s="74"/>
      <c r="D28" s="74"/>
      <c r="E28" s="74"/>
      <c r="F28" s="74"/>
      <c r="G28" s="73"/>
      <c r="H28" s="1540"/>
      <c r="I28" s="127" t="s">
        <v>561</v>
      </c>
      <c r="J28" s="128"/>
      <c r="K28" s="129"/>
      <c r="L28" s="667">
        <f>'Form 1'!K46</f>
        <v>0</v>
      </c>
      <c r="M28" s="671"/>
      <c r="N28" s="671"/>
      <c r="O28" s="671"/>
      <c r="P28" s="671"/>
      <c r="Q28" s="671"/>
      <c r="R28" s="671"/>
      <c r="S28" s="671"/>
      <c r="T28" s="671"/>
      <c r="U28" s="123"/>
    </row>
    <row r="29" spans="1:21" ht="15" customHeight="1" x14ac:dyDescent="0.3">
      <c r="A29" s="74"/>
      <c r="B29" s="74"/>
      <c r="C29" s="74"/>
      <c r="D29" s="74"/>
      <c r="E29" s="74"/>
      <c r="F29" s="74"/>
      <c r="G29" s="73"/>
      <c r="H29" s="1540"/>
      <c r="I29" s="127" t="s">
        <v>1017</v>
      </c>
      <c r="J29" s="128"/>
      <c r="K29" s="129"/>
      <c r="L29" s="667">
        <f>'Form 1'!L46</f>
        <v>0</v>
      </c>
      <c r="M29" s="671"/>
      <c r="N29" s="671"/>
      <c r="O29" s="671"/>
      <c r="P29" s="671"/>
      <c r="Q29" s="671"/>
      <c r="R29" s="671"/>
      <c r="S29" s="671"/>
      <c r="T29" s="671"/>
      <c r="U29" s="123"/>
    </row>
    <row r="30" spans="1:21" ht="15" customHeight="1" x14ac:dyDescent="0.3">
      <c r="A30" s="74"/>
      <c r="B30" s="74"/>
      <c r="C30" s="74"/>
      <c r="D30" s="74"/>
      <c r="E30" s="74"/>
      <c r="F30" s="74"/>
      <c r="G30" s="73"/>
      <c r="H30" s="1540"/>
      <c r="I30" s="127" t="s">
        <v>79</v>
      </c>
      <c r="J30" s="128"/>
      <c r="K30" s="129"/>
      <c r="L30" s="667">
        <f>'Form 1'!M46</f>
        <v>0</v>
      </c>
      <c r="M30" s="671"/>
      <c r="N30" s="671"/>
      <c r="O30" s="671"/>
      <c r="P30" s="671"/>
      <c r="Q30" s="671"/>
      <c r="R30" s="671"/>
      <c r="S30" s="671"/>
      <c r="T30" s="671"/>
      <c r="U30" s="123"/>
    </row>
    <row r="31" spans="1:21" ht="15" customHeight="1" x14ac:dyDescent="0.3">
      <c r="A31" s="74"/>
      <c r="B31" s="74"/>
      <c r="C31" s="74"/>
      <c r="D31" s="74"/>
      <c r="E31" s="74"/>
      <c r="F31" s="74"/>
      <c r="G31" s="73"/>
      <c r="H31" s="1540" t="s">
        <v>25</v>
      </c>
      <c r="I31" s="124" t="s">
        <v>957</v>
      </c>
      <c r="J31" s="125"/>
      <c r="K31" s="126"/>
      <c r="L31" s="667">
        <f>'Form 1'!N49</f>
        <v>0</v>
      </c>
      <c r="M31" s="1310">
        <f>SUM(M32:M34)</f>
        <v>0</v>
      </c>
      <c r="N31" s="1310">
        <f t="shared" ref="N31:S31" si="5">SUM(N32:N34)</f>
        <v>0</v>
      </c>
      <c r="O31" s="1310">
        <f t="shared" si="5"/>
        <v>0</v>
      </c>
      <c r="P31" s="1310">
        <f t="shared" si="5"/>
        <v>0</v>
      </c>
      <c r="Q31" s="1310">
        <f t="shared" si="5"/>
        <v>0</v>
      </c>
      <c r="R31" s="1310">
        <f t="shared" si="5"/>
        <v>0</v>
      </c>
      <c r="S31" s="1310">
        <f t="shared" si="5"/>
        <v>0</v>
      </c>
      <c r="T31" s="1310">
        <f>SUM(T32:T34)</f>
        <v>0</v>
      </c>
      <c r="U31" s="123"/>
    </row>
    <row r="32" spans="1:21" ht="15" customHeight="1" x14ac:dyDescent="0.3">
      <c r="A32" s="74"/>
      <c r="B32" s="74"/>
      <c r="C32" s="74"/>
      <c r="D32" s="74"/>
      <c r="E32" s="74"/>
      <c r="F32" s="74"/>
      <c r="G32" s="73"/>
      <c r="H32" s="1540"/>
      <c r="I32" s="127" t="s">
        <v>561</v>
      </c>
      <c r="J32" s="128"/>
      <c r="K32" s="129"/>
      <c r="L32" s="667">
        <f>'Form 1'!K49</f>
        <v>0</v>
      </c>
      <c r="M32" s="671"/>
      <c r="N32" s="671"/>
      <c r="O32" s="671"/>
      <c r="P32" s="671"/>
      <c r="Q32" s="671"/>
      <c r="R32" s="671"/>
      <c r="S32" s="671"/>
      <c r="T32" s="671"/>
      <c r="U32" s="123"/>
    </row>
    <row r="33" spans="1:21" ht="15" customHeight="1" x14ac:dyDescent="0.3">
      <c r="A33" s="74"/>
      <c r="B33" s="74"/>
      <c r="C33" s="74"/>
      <c r="D33" s="74"/>
      <c r="E33" s="74"/>
      <c r="F33" s="74"/>
      <c r="G33" s="73"/>
      <c r="H33" s="1540"/>
      <c r="I33" s="127" t="s">
        <v>1017</v>
      </c>
      <c r="J33" s="128"/>
      <c r="K33" s="129"/>
      <c r="L33" s="667">
        <f>'Form 1'!L49</f>
        <v>0</v>
      </c>
      <c r="M33" s="671"/>
      <c r="N33" s="671"/>
      <c r="O33" s="671"/>
      <c r="P33" s="671"/>
      <c r="Q33" s="671"/>
      <c r="R33" s="671"/>
      <c r="S33" s="671"/>
      <c r="T33" s="671"/>
      <c r="U33" s="123"/>
    </row>
    <row r="34" spans="1:21" ht="15" customHeight="1" x14ac:dyDescent="0.3">
      <c r="A34" s="74"/>
      <c r="B34" s="74"/>
      <c r="C34" s="74"/>
      <c r="D34" s="74"/>
      <c r="E34" s="74"/>
      <c r="F34" s="74"/>
      <c r="G34" s="73"/>
      <c r="H34" s="1540"/>
      <c r="I34" s="127" t="s">
        <v>79</v>
      </c>
      <c r="J34" s="128"/>
      <c r="K34" s="129"/>
      <c r="L34" s="667">
        <f>'Form 1'!M49</f>
        <v>0</v>
      </c>
      <c r="M34" s="671"/>
      <c r="N34" s="671"/>
      <c r="O34" s="671"/>
      <c r="P34" s="671"/>
      <c r="Q34" s="671"/>
      <c r="R34" s="671"/>
      <c r="S34" s="671"/>
      <c r="T34" s="671"/>
      <c r="U34" s="123"/>
    </row>
    <row r="35" spans="1:21" ht="15" customHeight="1" x14ac:dyDescent="0.3">
      <c r="A35" s="74"/>
      <c r="B35" s="74"/>
      <c r="C35" s="74"/>
      <c r="D35" s="74"/>
      <c r="E35" s="74"/>
      <c r="F35" s="74"/>
      <c r="G35" s="73"/>
      <c r="H35" s="1540" t="s">
        <v>26</v>
      </c>
      <c r="I35" s="124" t="s">
        <v>1812</v>
      </c>
      <c r="J35" s="125"/>
      <c r="K35" s="126"/>
      <c r="L35" s="667">
        <f>SUM('Form 1'!N52,'Form 1'!N53,'Form 1'!N58,'Form 1'!N61,'Form 1'!N65,'Form 1'!N66,'Form 1'!N69)</f>
        <v>0</v>
      </c>
      <c r="M35" s="1310">
        <f>SUM(M36:M38)</f>
        <v>0</v>
      </c>
      <c r="N35" s="1310">
        <f t="shared" ref="N35:S35" si="6">SUM(N36:N38)</f>
        <v>0</v>
      </c>
      <c r="O35" s="1310">
        <f t="shared" si="6"/>
        <v>0</v>
      </c>
      <c r="P35" s="1310">
        <f t="shared" si="6"/>
        <v>0</v>
      </c>
      <c r="Q35" s="1310">
        <f t="shared" si="6"/>
        <v>0</v>
      </c>
      <c r="R35" s="1310">
        <f t="shared" si="6"/>
        <v>0</v>
      </c>
      <c r="S35" s="1310">
        <f t="shared" si="6"/>
        <v>0</v>
      </c>
      <c r="T35" s="1310">
        <f>SUM(T36:T38)</f>
        <v>0</v>
      </c>
      <c r="U35" s="123"/>
    </row>
    <row r="36" spans="1:21" ht="15" customHeight="1" x14ac:dyDescent="0.3">
      <c r="A36" s="74"/>
      <c r="B36" s="74"/>
      <c r="C36" s="74"/>
      <c r="D36" s="74"/>
      <c r="E36" s="74"/>
      <c r="F36" s="74"/>
      <c r="G36" s="73"/>
      <c r="H36" s="1540"/>
      <c r="I36" s="127" t="s">
        <v>561</v>
      </c>
      <c r="J36" s="128"/>
      <c r="K36" s="129"/>
      <c r="L36" s="667">
        <f>SUM('Form 1'!K52,'Form 1'!K53,'Form 1'!K58,'Form 1'!K61,'Form 1'!K65,'Form 1'!K66,'Form 1'!K69)</f>
        <v>0</v>
      </c>
      <c r="M36" s="671"/>
      <c r="N36" s="671"/>
      <c r="O36" s="671"/>
      <c r="P36" s="671"/>
      <c r="Q36" s="671"/>
      <c r="R36" s="671"/>
      <c r="S36" s="671"/>
      <c r="T36" s="671"/>
      <c r="U36" s="123"/>
    </row>
    <row r="37" spans="1:21" ht="15" customHeight="1" x14ac:dyDescent="0.3">
      <c r="A37" s="74"/>
      <c r="B37" s="74"/>
      <c r="C37" s="74"/>
      <c r="D37" s="74"/>
      <c r="E37" s="74"/>
      <c r="F37" s="74"/>
      <c r="G37" s="73"/>
      <c r="H37" s="1540"/>
      <c r="I37" s="127" t="s">
        <v>1017</v>
      </c>
      <c r="J37" s="128"/>
      <c r="K37" s="129"/>
      <c r="L37" s="667">
        <f>SUM('Form 1'!L52,'Form 1'!L53,'Form 1'!L58,'Form 1'!L61,'Form 1'!L65,'Form 1'!L66,'Form 1'!L69)</f>
        <v>0</v>
      </c>
      <c r="M37" s="671"/>
      <c r="N37" s="671"/>
      <c r="O37" s="671"/>
      <c r="P37" s="671"/>
      <c r="Q37" s="671"/>
      <c r="R37" s="671"/>
      <c r="S37" s="671"/>
      <c r="T37" s="671"/>
      <c r="U37" s="123"/>
    </row>
    <row r="38" spans="1:21" ht="15" customHeight="1" x14ac:dyDescent="0.3">
      <c r="A38" s="74"/>
      <c r="B38" s="74"/>
      <c r="C38" s="74"/>
      <c r="D38" s="74"/>
      <c r="E38" s="74"/>
      <c r="F38" s="74"/>
      <c r="G38" s="73"/>
      <c r="H38" s="1540"/>
      <c r="I38" s="127" t="s">
        <v>79</v>
      </c>
      <c r="J38" s="128"/>
      <c r="K38" s="129"/>
      <c r="L38" s="667">
        <f>SUM('Form 1'!M52,'Form 1'!M53,'Form 1'!M58,'Form 1'!M61,'Form 1'!M65,'Form 1'!M66,'Form 1'!M69)</f>
        <v>0</v>
      </c>
      <c r="M38" s="671"/>
      <c r="N38" s="671"/>
      <c r="O38" s="671"/>
      <c r="P38" s="671"/>
      <c r="Q38" s="671"/>
      <c r="R38" s="671"/>
      <c r="S38" s="671"/>
      <c r="T38" s="671"/>
      <c r="U38" s="123"/>
    </row>
    <row r="39" spans="1:21" ht="15" customHeight="1" x14ac:dyDescent="0.3">
      <c r="A39" s="74"/>
      <c r="B39" s="74"/>
      <c r="C39" s="74"/>
      <c r="D39" s="74"/>
      <c r="E39" s="74"/>
      <c r="F39" s="74"/>
      <c r="G39" s="73"/>
      <c r="H39" s="3119" t="s">
        <v>27</v>
      </c>
      <c r="I39" s="3134" t="s">
        <v>2055</v>
      </c>
      <c r="J39" s="3135"/>
      <c r="K39" s="3136"/>
      <c r="L39" s="3100">
        <f t="shared" ref="L39:T39" si="7">SUM(L11,L15,L19,L23,L27,L31,L35)</f>
        <v>0</v>
      </c>
      <c r="M39" s="3100">
        <f t="shared" si="7"/>
        <v>0</v>
      </c>
      <c r="N39" s="3100">
        <f t="shared" si="7"/>
        <v>0</v>
      </c>
      <c r="O39" s="3100">
        <f t="shared" si="7"/>
        <v>0</v>
      </c>
      <c r="P39" s="3100">
        <f t="shared" si="7"/>
        <v>0</v>
      </c>
      <c r="Q39" s="3100">
        <f t="shared" si="7"/>
        <v>0</v>
      </c>
      <c r="R39" s="3100">
        <f t="shared" si="7"/>
        <v>0</v>
      </c>
      <c r="S39" s="3100">
        <f t="shared" si="7"/>
        <v>0</v>
      </c>
      <c r="T39" s="3100">
        <f t="shared" si="7"/>
        <v>0</v>
      </c>
      <c r="U39" s="123"/>
    </row>
    <row r="40" spans="1:21" ht="15" customHeight="1" x14ac:dyDescent="0.3">
      <c r="A40" s="74"/>
      <c r="B40" s="74"/>
      <c r="C40" s="74"/>
      <c r="D40" s="74"/>
      <c r="E40" s="74"/>
      <c r="F40" s="74"/>
      <c r="G40" s="73"/>
      <c r="H40" s="3119"/>
      <c r="I40" s="3137"/>
      <c r="J40" s="3138"/>
      <c r="K40" s="3139"/>
      <c r="L40" s="3101"/>
      <c r="M40" s="3101"/>
      <c r="N40" s="3101"/>
      <c r="O40" s="3101"/>
      <c r="P40" s="3101"/>
      <c r="Q40" s="3101"/>
      <c r="R40" s="3101"/>
      <c r="S40" s="3101"/>
      <c r="T40" s="3101"/>
      <c r="U40" s="123"/>
    </row>
    <row r="41" spans="1:21" ht="15" customHeight="1" x14ac:dyDescent="0.3">
      <c r="A41" s="74"/>
      <c r="B41" s="74"/>
      <c r="C41" s="74"/>
      <c r="D41" s="74"/>
      <c r="E41" s="74"/>
      <c r="F41" s="74"/>
      <c r="G41" s="73"/>
      <c r="H41" s="1539"/>
      <c r="I41" s="133"/>
      <c r="J41" s="134"/>
      <c r="K41" s="134"/>
      <c r="L41" s="747"/>
      <c r="M41" s="153"/>
      <c r="N41" s="152"/>
      <c r="O41" s="152"/>
      <c r="P41" s="152"/>
      <c r="Q41" s="152"/>
      <c r="R41" s="152"/>
      <c r="S41" s="153"/>
      <c r="T41" s="153"/>
      <c r="U41" s="123"/>
    </row>
    <row r="42" spans="1:21" ht="15" customHeight="1" x14ac:dyDescent="0.3">
      <c r="A42" s="74"/>
      <c r="B42" s="74"/>
      <c r="C42" s="74"/>
      <c r="D42" s="74"/>
      <c r="E42" s="74"/>
      <c r="F42" s="74"/>
      <c r="G42" s="73"/>
      <c r="H42" s="1539"/>
      <c r="I42" s="3122" t="s">
        <v>1018</v>
      </c>
      <c r="J42" s="3122"/>
      <c r="K42" s="3123"/>
      <c r="L42" s="3128" t="s">
        <v>30</v>
      </c>
      <c r="M42" s="3131" t="s">
        <v>1015</v>
      </c>
      <c r="N42" s="3116" t="s">
        <v>1804</v>
      </c>
      <c r="O42" s="3116" t="s">
        <v>1805</v>
      </c>
      <c r="P42" s="3116" t="s">
        <v>1806</v>
      </c>
      <c r="Q42" s="3116" t="s">
        <v>1807</v>
      </c>
      <c r="R42" s="3116" t="s">
        <v>1808</v>
      </c>
      <c r="S42" s="3116" t="s">
        <v>1809</v>
      </c>
      <c r="T42" s="3116" t="s">
        <v>1828</v>
      </c>
      <c r="U42" s="123"/>
    </row>
    <row r="43" spans="1:21" ht="15" customHeight="1" x14ac:dyDescent="0.3">
      <c r="A43" s="74"/>
      <c r="B43" s="74"/>
      <c r="C43" s="74"/>
      <c r="D43" s="74"/>
      <c r="E43" s="74"/>
      <c r="F43" s="74"/>
      <c r="G43" s="73"/>
      <c r="H43" s="1539"/>
      <c r="I43" s="3124"/>
      <c r="J43" s="3124"/>
      <c r="K43" s="3125"/>
      <c r="L43" s="3129"/>
      <c r="M43" s="3132"/>
      <c r="N43" s="3117"/>
      <c r="O43" s="3117"/>
      <c r="P43" s="3117"/>
      <c r="Q43" s="3117"/>
      <c r="R43" s="3117"/>
      <c r="S43" s="3117"/>
      <c r="T43" s="3117"/>
      <c r="U43" s="123"/>
    </row>
    <row r="44" spans="1:21" ht="15" customHeight="1" x14ac:dyDescent="0.3">
      <c r="A44" s="74"/>
      <c r="B44" s="74"/>
      <c r="C44" s="74"/>
      <c r="D44" s="74"/>
      <c r="E44" s="74"/>
      <c r="F44" s="74"/>
      <c r="G44" s="73"/>
      <c r="H44" s="1539"/>
      <c r="I44" s="3126"/>
      <c r="J44" s="3126"/>
      <c r="K44" s="3127"/>
      <c r="L44" s="3130"/>
      <c r="M44" s="3133"/>
      <c r="N44" s="3118"/>
      <c r="O44" s="3118"/>
      <c r="P44" s="3118"/>
      <c r="Q44" s="3118"/>
      <c r="R44" s="3118"/>
      <c r="S44" s="3118"/>
      <c r="T44" s="3118"/>
      <c r="U44" s="123"/>
    </row>
    <row r="45" spans="1:21" ht="15" customHeight="1" x14ac:dyDescent="0.3">
      <c r="A45" s="74"/>
      <c r="B45" s="74"/>
      <c r="C45" s="74"/>
      <c r="D45" s="74"/>
      <c r="E45" s="74"/>
      <c r="F45" s="74"/>
      <c r="G45" s="73"/>
      <c r="H45" s="1540" t="s">
        <v>20</v>
      </c>
      <c r="I45" s="124" t="s">
        <v>1813</v>
      </c>
      <c r="J45" s="125"/>
      <c r="K45" s="126"/>
      <c r="L45" s="667">
        <f>Form2!N9</f>
        <v>0</v>
      </c>
      <c r="M45" s="1310">
        <f>SUM(M46:M48)</f>
        <v>0</v>
      </c>
      <c r="N45" s="1310">
        <f t="shared" ref="N45:S45" si="8">SUM(N46:N48)</f>
        <v>0</v>
      </c>
      <c r="O45" s="1310">
        <f t="shared" si="8"/>
        <v>0</v>
      </c>
      <c r="P45" s="1310">
        <f t="shared" si="8"/>
        <v>0</v>
      </c>
      <c r="Q45" s="1310">
        <f t="shared" si="8"/>
        <v>0</v>
      </c>
      <c r="R45" s="1310">
        <f t="shared" si="8"/>
        <v>0</v>
      </c>
      <c r="S45" s="1310">
        <f t="shared" si="8"/>
        <v>0</v>
      </c>
      <c r="T45" s="1310">
        <f>SUM(T46:T48)</f>
        <v>0</v>
      </c>
      <c r="U45" s="123"/>
    </row>
    <row r="46" spans="1:21" ht="15" customHeight="1" x14ac:dyDescent="0.3">
      <c r="A46" s="74"/>
      <c r="B46" s="74"/>
      <c r="C46" s="74"/>
      <c r="D46" s="74"/>
      <c r="E46" s="74"/>
      <c r="F46" s="74"/>
      <c r="G46" s="73"/>
      <c r="H46" s="1540"/>
      <c r="I46" s="127" t="s">
        <v>561</v>
      </c>
      <c r="J46" s="128"/>
      <c r="K46" s="129"/>
      <c r="L46" s="667">
        <f>Form2!K9</f>
        <v>0</v>
      </c>
      <c r="M46" s="671"/>
      <c r="N46" s="671"/>
      <c r="O46" s="671"/>
      <c r="P46" s="671"/>
      <c r="Q46" s="671"/>
      <c r="R46" s="671"/>
      <c r="S46" s="671"/>
      <c r="T46" s="671"/>
      <c r="U46" s="123"/>
    </row>
    <row r="47" spans="1:21" ht="15" customHeight="1" x14ac:dyDescent="0.3">
      <c r="A47" s="74"/>
      <c r="B47" s="74"/>
      <c r="C47" s="74"/>
      <c r="D47" s="74"/>
      <c r="E47" s="74"/>
      <c r="F47" s="74"/>
      <c r="G47" s="73"/>
      <c r="H47" s="1540"/>
      <c r="I47" s="127" t="s">
        <v>1017</v>
      </c>
      <c r="J47" s="128"/>
      <c r="K47" s="129"/>
      <c r="L47" s="667">
        <f>Form2!L9</f>
        <v>0</v>
      </c>
      <c r="M47" s="671"/>
      <c r="N47" s="671"/>
      <c r="O47" s="671"/>
      <c r="P47" s="671"/>
      <c r="Q47" s="671"/>
      <c r="R47" s="671"/>
      <c r="S47" s="671"/>
      <c r="T47" s="671"/>
      <c r="U47" s="123"/>
    </row>
    <row r="48" spans="1:21" ht="15" customHeight="1" x14ac:dyDescent="0.3">
      <c r="A48" s="74"/>
      <c r="B48" s="74"/>
      <c r="C48" s="74"/>
      <c r="D48" s="74"/>
      <c r="E48" s="74"/>
      <c r="F48" s="74"/>
      <c r="G48" s="73"/>
      <c r="H48" s="1540"/>
      <c r="I48" s="127" t="s">
        <v>79</v>
      </c>
      <c r="J48" s="128"/>
      <c r="K48" s="129"/>
      <c r="L48" s="667">
        <f>Form2!M9</f>
        <v>0</v>
      </c>
      <c r="M48" s="671"/>
      <c r="N48" s="671"/>
      <c r="O48" s="671"/>
      <c r="P48" s="671"/>
      <c r="Q48" s="671"/>
      <c r="R48" s="671"/>
      <c r="S48" s="671"/>
      <c r="T48" s="671"/>
      <c r="U48" s="123"/>
    </row>
    <row r="49" spans="1:21" ht="15" customHeight="1" x14ac:dyDescent="0.3">
      <c r="A49" s="74"/>
      <c r="B49" s="74"/>
      <c r="C49" s="74"/>
      <c r="D49" s="74"/>
      <c r="E49" s="74"/>
      <c r="F49" s="74"/>
      <c r="G49" s="73"/>
      <c r="H49" s="1540" t="s">
        <v>21</v>
      </c>
      <c r="I49" s="124" t="s">
        <v>1414</v>
      </c>
      <c r="J49" s="125"/>
      <c r="K49" s="126"/>
      <c r="L49" s="667">
        <f>Form2!N10</f>
        <v>0</v>
      </c>
      <c r="M49" s="1310">
        <f>SUM(M50:M52)</f>
        <v>0</v>
      </c>
      <c r="N49" s="1310">
        <f t="shared" ref="N49:S49" si="9">SUM(N50:N52)</f>
        <v>0</v>
      </c>
      <c r="O49" s="1310">
        <f t="shared" si="9"/>
        <v>0</v>
      </c>
      <c r="P49" s="1310">
        <f t="shared" si="9"/>
        <v>0</v>
      </c>
      <c r="Q49" s="1310">
        <f t="shared" si="9"/>
        <v>0</v>
      </c>
      <c r="R49" s="1310">
        <f t="shared" si="9"/>
        <v>0</v>
      </c>
      <c r="S49" s="1310">
        <f t="shared" si="9"/>
        <v>0</v>
      </c>
      <c r="T49" s="1310">
        <f>SUM(T50:T52)</f>
        <v>0</v>
      </c>
      <c r="U49" s="123"/>
    </row>
    <row r="50" spans="1:21" ht="15" customHeight="1" x14ac:dyDescent="0.3">
      <c r="A50" s="74"/>
      <c r="B50" s="74"/>
      <c r="C50" s="74"/>
      <c r="D50" s="74"/>
      <c r="E50" s="74"/>
      <c r="F50" s="74"/>
      <c r="G50" s="73"/>
      <c r="H50" s="1540"/>
      <c r="I50" s="127" t="s">
        <v>561</v>
      </c>
      <c r="J50" s="128"/>
      <c r="K50" s="129"/>
      <c r="L50" s="667">
        <f>Form2!K10</f>
        <v>0</v>
      </c>
      <c r="M50" s="671"/>
      <c r="N50" s="671"/>
      <c r="O50" s="671"/>
      <c r="P50" s="671"/>
      <c r="Q50" s="671"/>
      <c r="R50" s="671"/>
      <c r="S50" s="671"/>
      <c r="T50" s="671"/>
      <c r="U50" s="123"/>
    </row>
    <row r="51" spans="1:21" ht="15" customHeight="1" x14ac:dyDescent="0.3">
      <c r="A51" s="74"/>
      <c r="B51" s="74"/>
      <c r="C51" s="74"/>
      <c r="D51" s="74"/>
      <c r="E51" s="74"/>
      <c r="F51" s="74"/>
      <c r="G51" s="73"/>
      <c r="H51" s="1540"/>
      <c r="I51" s="127" t="s">
        <v>1017</v>
      </c>
      <c r="J51" s="128"/>
      <c r="K51" s="129"/>
      <c r="L51" s="667">
        <f>Form2!L10</f>
        <v>0</v>
      </c>
      <c r="M51" s="671"/>
      <c r="N51" s="671"/>
      <c r="O51" s="671"/>
      <c r="P51" s="671"/>
      <c r="Q51" s="671"/>
      <c r="R51" s="671"/>
      <c r="S51" s="671"/>
      <c r="T51" s="671"/>
      <c r="U51" s="123"/>
    </row>
    <row r="52" spans="1:21" ht="15" customHeight="1" x14ac:dyDescent="0.3">
      <c r="A52" s="74"/>
      <c r="B52" s="74"/>
      <c r="C52" s="74"/>
      <c r="D52" s="74"/>
      <c r="E52" s="74"/>
      <c r="F52" s="74"/>
      <c r="G52" s="73"/>
      <c r="H52" s="1540"/>
      <c r="I52" s="127" t="s">
        <v>79</v>
      </c>
      <c r="J52" s="128"/>
      <c r="K52" s="129"/>
      <c r="L52" s="667">
        <f>Form2!M10</f>
        <v>0</v>
      </c>
      <c r="M52" s="671"/>
      <c r="N52" s="671"/>
      <c r="O52" s="671"/>
      <c r="P52" s="671"/>
      <c r="Q52" s="671"/>
      <c r="R52" s="671"/>
      <c r="S52" s="671"/>
      <c r="T52" s="671"/>
      <c r="U52" s="123"/>
    </row>
    <row r="53" spans="1:21" ht="15" customHeight="1" x14ac:dyDescent="0.3">
      <c r="A53" s="74"/>
      <c r="B53" s="74"/>
      <c r="C53" s="74"/>
      <c r="D53" s="74"/>
      <c r="E53" s="74"/>
      <c r="F53" s="74"/>
      <c r="G53" s="73"/>
      <c r="H53" s="1540" t="s">
        <v>22</v>
      </c>
      <c r="I53" s="136" t="s">
        <v>1814</v>
      </c>
      <c r="J53" s="131"/>
      <c r="K53" s="132"/>
      <c r="L53" s="667">
        <f>Form2!N22</f>
        <v>0</v>
      </c>
      <c r="M53" s="1310">
        <f>SUM(M54:M56)</f>
        <v>0</v>
      </c>
      <c r="N53" s="1310">
        <f t="shared" ref="N53:S53" si="10">SUM(N54:N56)</f>
        <v>0</v>
      </c>
      <c r="O53" s="1310">
        <f t="shared" si="10"/>
        <v>0</v>
      </c>
      <c r="P53" s="1310">
        <f t="shared" si="10"/>
        <v>0</v>
      </c>
      <c r="Q53" s="1310">
        <f t="shared" si="10"/>
        <v>0</v>
      </c>
      <c r="R53" s="1310">
        <f t="shared" si="10"/>
        <v>0</v>
      </c>
      <c r="S53" s="1310">
        <f t="shared" si="10"/>
        <v>0</v>
      </c>
      <c r="T53" s="1310">
        <f>SUM(T54:T56)</f>
        <v>0</v>
      </c>
      <c r="U53" s="123"/>
    </row>
    <row r="54" spans="1:21" ht="15" customHeight="1" x14ac:dyDescent="0.3">
      <c r="A54" s="74"/>
      <c r="B54" s="74"/>
      <c r="C54" s="74"/>
      <c r="D54" s="74"/>
      <c r="E54" s="74"/>
      <c r="F54" s="74"/>
      <c r="G54" s="73"/>
      <c r="H54" s="1540"/>
      <c r="I54" s="127" t="s">
        <v>561</v>
      </c>
      <c r="J54" s="128"/>
      <c r="K54" s="129"/>
      <c r="L54" s="667">
        <f>Form2!K22</f>
        <v>0</v>
      </c>
      <c r="M54" s="671"/>
      <c r="N54" s="671"/>
      <c r="O54" s="671"/>
      <c r="P54" s="671"/>
      <c r="Q54" s="671"/>
      <c r="R54" s="671"/>
      <c r="S54" s="671"/>
      <c r="T54" s="671"/>
      <c r="U54" s="123"/>
    </row>
    <row r="55" spans="1:21" ht="15" customHeight="1" x14ac:dyDescent="0.3">
      <c r="A55" s="74"/>
      <c r="B55" s="74"/>
      <c r="C55" s="74"/>
      <c r="D55" s="74"/>
      <c r="E55" s="74"/>
      <c r="F55" s="74"/>
      <c r="G55" s="73"/>
      <c r="H55" s="1540"/>
      <c r="I55" s="127" t="s">
        <v>1017</v>
      </c>
      <c r="J55" s="128"/>
      <c r="K55" s="129"/>
      <c r="L55" s="667">
        <f>Form2!L22</f>
        <v>0</v>
      </c>
      <c r="M55" s="671"/>
      <c r="N55" s="671"/>
      <c r="O55" s="671"/>
      <c r="P55" s="671"/>
      <c r="Q55" s="671"/>
      <c r="R55" s="671"/>
      <c r="S55" s="671"/>
      <c r="T55" s="671"/>
      <c r="U55" s="123"/>
    </row>
    <row r="56" spans="1:21" ht="15" customHeight="1" x14ac:dyDescent="0.3">
      <c r="A56" s="74"/>
      <c r="B56" s="74"/>
      <c r="C56" s="74"/>
      <c r="D56" s="74"/>
      <c r="E56" s="74"/>
      <c r="F56" s="74"/>
      <c r="G56" s="73"/>
      <c r="H56" s="1540"/>
      <c r="I56" s="127" t="s">
        <v>79</v>
      </c>
      <c r="J56" s="128"/>
      <c r="K56" s="129"/>
      <c r="L56" s="667">
        <f>Form2!M22</f>
        <v>0</v>
      </c>
      <c r="M56" s="671"/>
      <c r="N56" s="671"/>
      <c r="O56" s="671"/>
      <c r="P56" s="671"/>
      <c r="Q56" s="671"/>
      <c r="R56" s="671"/>
      <c r="S56" s="671"/>
      <c r="T56" s="671"/>
      <c r="U56" s="123"/>
    </row>
    <row r="57" spans="1:21" ht="15" customHeight="1" x14ac:dyDescent="0.3">
      <c r="A57" s="74"/>
      <c r="B57" s="74"/>
      <c r="C57" s="74"/>
      <c r="D57" s="74"/>
      <c r="E57" s="74"/>
      <c r="F57" s="74"/>
      <c r="G57" s="73"/>
      <c r="H57" s="1540" t="s">
        <v>23</v>
      </c>
      <c r="I57" s="136" t="s">
        <v>1815</v>
      </c>
      <c r="J57" s="131"/>
      <c r="K57" s="132"/>
      <c r="L57" s="667">
        <f>Form2!N38</f>
        <v>0</v>
      </c>
      <c r="M57" s="1310">
        <f>SUM(M58:M60)</f>
        <v>0</v>
      </c>
      <c r="N57" s="1310">
        <f t="shared" ref="N57:S57" si="11">SUM(N58:N60)</f>
        <v>0</v>
      </c>
      <c r="O57" s="1310">
        <f t="shared" si="11"/>
        <v>0</v>
      </c>
      <c r="P57" s="1310">
        <f t="shared" si="11"/>
        <v>0</v>
      </c>
      <c r="Q57" s="1310">
        <f t="shared" si="11"/>
        <v>0</v>
      </c>
      <c r="R57" s="1310">
        <f t="shared" si="11"/>
        <v>0</v>
      </c>
      <c r="S57" s="1310">
        <f t="shared" si="11"/>
        <v>0</v>
      </c>
      <c r="T57" s="1310">
        <f>SUM(T58:T60)</f>
        <v>0</v>
      </c>
      <c r="U57" s="123"/>
    </row>
    <row r="58" spans="1:21" ht="15" customHeight="1" x14ac:dyDescent="0.3">
      <c r="A58" s="74"/>
      <c r="B58" s="74"/>
      <c r="C58" s="74"/>
      <c r="D58" s="74"/>
      <c r="E58" s="74"/>
      <c r="F58" s="74"/>
      <c r="G58" s="73"/>
      <c r="H58" s="1540"/>
      <c r="I58" s="127" t="s">
        <v>561</v>
      </c>
      <c r="J58" s="128"/>
      <c r="K58" s="129"/>
      <c r="L58" s="667">
        <f>Form2!K38</f>
        <v>0</v>
      </c>
      <c r="M58" s="671"/>
      <c r="N58" s="671"/>
      <c r="O58" s="671"/>
      <c r="P58" s="671"/>
      <c r="Q58" s="671"/>
      <c r="R58" s="671"/>
      <c r="S58" s="671"/>
      <c r="T58" s="671"/>
      <c r="U58" s="123"/>
    </row>
    <row r="59" spans="1:21" ht="15" customHeight="1" x14ac:dyDescent="0.3">
      <c r="A59" s="74"/>
      <c r="B59" s="74"/>
      <c r="C59" s="74"/>
      <c r="D59" s="74"/>
      <c r="E59" s="74"/>
      <c r="F59" s="74"/>
      <c r="G59" s="73"/>
      <c r="H59" s="1540"/>
      <c r="I59" s="127" t="s">
        <v>1017</v>
      </c>
      <c r="J59" s="128"/>
      <c r="K59" s="129"/>
      <c r="L59" s="667">
        <f>Form2!L38</f>
        <v>0</v>
      </c>
      <c r="M59" s="671"/>
      <c r="N59" s="671"/>
      <c r="O59" s="671"/>
      <c r="P59" s="671"/>
      <c r="Q59" s="671"/>
      <c r="R59" s="671"/>
      <c r="S59" s="671"/>
      <c r="T59" s="671"/>
      <c r="U59" s="123"/>
    </row>
    <row r="60" spans="1:21" ht="15" customHeight="1" x14ac:dyDescent="0.3">
      <c r="A60" s="74"/>
      <c r="B60" s="74"/>
      <c r="C60" s="74"/>
      <c r="D60" s="74"/>
      <c r="E60" s="74"/>
      <c r="F60" s="74"/>
      <c r="G60" s="73"/>
      <c r="H60" s="1540"/>
      <c r="I60" s="127" t="s">
        <v>79</v>
      </c>
      <c r="J60" s="128"/>
      <c r="K60" s="129"/>
      <c r="L60" s="667">
        <f>Form2!M38</f>
        <v>0</v>
      </c>
      <c r="M60" s="671"/>
      <c r="N60" s="671"/>
      <c r="O60" s="671"/>
      <c r="P60" s="671"/>
      <c r="Q60" s="671"/>
      <c r="R60" s="671"/>
      <c r="S60" s="671"/>
      <c r="T60" s="671"/>
      <c r="U60" s="123"/>
    </row>
    <row r="61" spans="1:21" ht="15" customHeight="1" x14ac:dyDescent="0.3">
      <c r="A61" s="74"/>
      <c r="B61" s="74"/>
      <c r="C61" s="74"/>
      <c r="D61" s="74"/>
      <c r="E61" s="74"/>
      <c r="F61" s="74"/>
      <c r="G61" s="73"/>
      <c r="H61" s="1540" t="s">
        <v>24</v>
      </c>
      <c r="I61" s="124" t="s">
        <v>1299</v>
      </c>
      <c r="J61" s="125"/>
      <c r="K61" s="126"/>
      <c r="L61" s="667">
        <f>Form2!N50</f>
        <v>0</v>
      </c>
      <c r="M61" s="1310">
        <f>SUM(M62:M64)</f>
        <v>0</v>
      </c>
      <c r="N61" s="1310">
        <f t="shared" ref="N61:S61" si="12">SUM(N62:N64)</f>
        <v>0</v>
      </c>
      <c r="O61" s="1310">
        <f t="shared" si="12"/>
        <v>0</v>
      </c>
      <c r="P61" s="1310">
        <f t="shared" si="12"/>
        <v>0</v>
      </c>
      <c r="Q61" s="1310">
        <f t="shared" si="12"/>
        <v>0</v>
      </c>
      <c r="R61" s="1310">
        <f t="shared" si="12"/>
        <v>0</v>
      </c>
      <c r="S61" s="1310">
        <f t="shared" si="12"/>
        <v>0</v>
      </c>
      <c r="T61" s="1310">
        <f>SUM(T62:T64)</f>
        <v>0</v>
      </c>
      <c r="U61" s="123"/>
    </row>
    <row r="62" spans="1:21" ht="15" customHeight="1" x14ac:dyDescent="0.3">
      <c r="A62" s="74"/>
      <c r="B62" s="74"/>
      <c r="C62" s="74"/>
      <c r="D62" s="74"/>
      <c r="E62" s="74"/>
      <c r="F62" s="74"/>
      <c r="G62" s="73"/>
      <c r="H62" s="1540"/>
      <c r="I62" s="127" t="s">
        <v>561</v>
      </c>
      <c r="J62" s="128"/>
      <c r="K62" s="129"/>
      <c r="L62" s="667">
        <f>Form2!K50</f>
        <v>0</v>
      </c>
      <c r="M62" s="671"/>
      <c r="N62" s="671"/>
      <c r="O62" s="671"/>
      <c r="P62" s="671"/>
      <c r="Q62" s="671"/>
      <c r="R62" s="671"/>
      <c r="S62" s="671"/>
      <c r="T62" s="671"/>
      <c r="U62" s="123"/>
    </row>
    <row r="63" spans="1:21" ht="15" customHeight="1" x14ac:dyDescent="0.3">
      <c r="A63" s="74"/>
      <c r="B63" s="74"/>
      <c r="C63" s="74"/>
      <c r="D63" s="74"/>
      <c r="E63" s="74"/>
      <c r="F63" s="74"/>
      <c r="G63" s="73"/>
      <c r="H63" s="1540"/>
      <c r="I63" s="127" t="s">
        <v>1017</v>
      </c>
      <c r="J63" s="128"/>
      <c r="K63" s="129"/>
      <c r="L63" s="667">
        <f>Form2!L50</f>
        <v>0</v>
      </c>
      <c r="M63" s="671"/>
      <c r="N63" s="671"/>
      <c r="O63" s="671"/>
      <c r="P63" s="671"/>
      <c r="Q63" s="671"/>
      <c r="R63" s="671"/>
      <c r="S63" s="671"/>
      <c r="T63" s="671"/>
      <c r="U63" s="123"/>
    </row>
    <row r="64" spans="1:21" ht="15" customHeight="1" x14ac:dyDescent="0.3">
      <c r="A64" s="74"/>
      <c r="B64" s="74"/>
      <c r="C64" s="74"/>
      <c r="D64" s="74"/>
      <c r="E64" s="74"/>
      <c r="F64" s="74"/>
      <c r="G64" s="73"/>
      <c r="H64" s="1540"/>
      <c r="I64" s="127" t="s">
        <v>79</v>
      </c>
      <c r="J64" s="128"/>
      <c r="K64" s="129"/>
      <c r="L64" s="667">
        <f>Form2!M50</f>
        <v>0</v>
      </c>
      <c r="M64" s="671"/>
      <c r="N64" s="671"/>
      <c r="O64" s="671"/>
      <c r="P64" s="671"/>
      <c r="Q64" s="671"/>
      <c r="R64" s="671"/>
      <c r="S64" s="671"/>
      <c r="T64" s="671"/>
      <c r="U64" s="123"/>
    </row>
    <row r="65" spans="1:21" ht="15" customHeight="1" x14ac:dyDescent="0.3">
      <c r="A65" s="74"/>
      <c r="B65" s="74"/>
      <c r="C65" s="74"/>
      <c r="D65" s="74"/>
      <c r="E65" s="74"/>
      <c r="F65" s="74"/>
      <c r="G65" s="73"/>
      <c r="H65" s="1540" t="s">
        <v>25</v>
      </c>
      <c r="I65" s="124" t="s">
        <v>1415</v>
      </c>
      <c r="J65" s="125"/>
      <c r="K65" s="126"/>
      <c r="L65" s="667">
        <f>Form2!N11</f>
        <v>0</v>
      </c>
      <c r="M65" s="1310">
        <f>SUM(M66:M68)</f>
        <v>0</v>
      </c>
      <c r="N65" s="1310">
        <f t="shared" ref="N65:S65" si="13">SUM(N66:N68)</f>
        <v>0</v>
      </c>
      <c r="O65" s="1310">
        <f t="shared" si="13"/>
        <v>0</v>
      </c>
      <c r="P65" s="1310">
        <f t="shared" si="13"/>
        <v>0</v>
      </c>
      <c r="Q65" s="1310">
        <f t="shared" si="13"/>
        <v>0</v>
      </c>
      <c r="R65" s="1310">
        <f t="shared" si="13"/>
        <v>0</v>
      </c>
      <c r="S65" s="1310">
        <f t="shared" si="13"/>
        <v>0</v>
      </c>
      <c r="T65" s="1310">
        <f>SUM(T66:T68)</f>
        <v>0</v>
      </c>
      <c r="U65" s="123"/>
    </row>
    <row r="66" spans="1:21" ht="15" customHeight="1" x14ac:dyDescent="0.3">
      <c r="A66" s="74"/>
      <c r="B66" s="74"/>
      <c r="C66" s="74"/>
      <c r="D66" s="74"/>
      <c r="E66" s="74"/>
      <c r="F66" s="74"/>
      <c r="G66" s="73"/>
      <c r="H66" s="1540"/>
      <c r="I66" s="127" t="s">
        <v>561</v>
      </c>
      <c r="J66" s="128"/>
      <c r="K66" s="129"/>
      <c r="L66" s="667">
        <f>Form2!K11</f>
        <v>0</v>
      </c>
      <c r="M66" s="671"/>
      <c r="N66" s="671"/>
      <c r="O66" s="671"/>
      <c r="P66" s="671"/>
      <c r="Q66" s="671"/>
      <c r="R66" s="671"/>
      <c r="S66" s="671"/>
      <c r="T66" s="671"/>
      <c r="U66" s="123"/>
    </row>
    <row r="67" spans="1:21" ht="15" customHeight="1" x14ac:dyDescent="0.3">
      <c r="A67" s="74"/>
      <c r="B67" s="74"/>
      <c r="C67" s="74"/>
      <c r="D67" s="74"/>
      <c r="E67" s="74"/>
      <c r="F67" s="74"/>
      <c r="G67" s="73"/>
      <c r="H67" s="1540"/>
      <c r="I67" s="127" t="s">
        <v>1017</v>
      </c>
      <c r="J67" s="128"/>
      <c r="K67" s="129"/>
      <c r="L67" s="667">
        <f>Form2!L11</f>
        <v>0</v>
      </c>
      <c r="M67" s="671"/>
      <c r="N67" s="671"/>
      <c r="O67" s="671"/>
      <c r="P67" s="671"/>
      <c r="Q67" s="671"/>
      <c r="R67" s="726"/>
      <c r="S67" s="671"/>
      <c r="T67" s="671"/>
      <c r="U67" s="123"/>
    </row>
    <row r="68" spans="1:21" ht="15" customHeight="1" x14ac:dyDescent="0.3">
      <c r="A68" s="74"/>
      <c r="B68" s="74"/>
      <c r="C68" s="74"/>
      <c r="D68" s="74"/>
      <c r="E68" s="74"/>
      <c r="F68" s="74"/>
      <c r="G68" s="73"/>
      <c r="H68" s="1540"/>
      <c r="I68" s="127" t="s">
        <v>79</v>
      </c>
      <c r="J68" s="128"/>
      <c r="K68" s="129"/>
      <c r="L68" s="667">
        <f>Form2!M11</f>
        <v>0</v>
      </c>
      <c r="M68" s="671"/>
      <c r="N68" s="671"/>
      <c r="O68" s="671"/>
      <c r="P68" s="671"/>
      <c r="Q68" s="671"/>
      <c r="R68" s="726"/>
      <c r="S68" s="671"/>
      <c r="T68" s="671"/>
      <c r="U68" s="123"/>
    </row>
    <row r="69" spans="1:21" ht="15" customHeight="1" x14ac:dyDescent="0.3">
      <c r="A69" s="74"/>
      <c r="B69" s="74"/>
      <c r="C69" s="74"/>
      <c r="D69" s="74"/>
      <c r="E69" s="74"/>
      <c r="F69" s="74"/>
      <c r="G69" s="73"/>
      <c r="H69" s="1540" t="s">
        <v>26</v>
      </c>
      <c r="I69" s="124" t="s">
        <v>52</v>
      </c>
      <c r="J69" s="125"/>
      <c r="K69" s="126"/>
      <c r="L69" s="667">
        <f>Form2!N75</f>
        <v>0</v>
      </c>
      <c r="M69" s="1310">
        <f>SUM(M70:M72)</f>
        <v>0</v>
      </c>
      <c r="N69" s="1310">
        <f t="shared" ref="N69:S69" si="14">SUM(N70:N72)</f>
        <v>0</v>
      </c>
      <c r="O69" s="1310">
        <f t="shared" si="14"/>
        <v>0</v>
      </c>
      <c r="P69" s="1310">
        <f t="shared" si="14"/>
        <v>0</v>
      </c>
      <c r="Q69" s="1310">
        <f t="shared" si="14"/>
        <v>0</v>
      </c>
      <c r="R69" s="1310">
        <f t="shared" si="14"/>
        <v>0</v>
      </c>
      <c r="S69" s="1310">
        <f t="shared" si="14"/>
        <v>0</v>
      </c>
      <c r="T69" s="1310">
        <f>SUM(T70:T72)</f>
        <v>0</v>
      </c>
      <c r="U69" s="123"/>
    </row>
    <row r="70" spans="1:21" ht="15" customHeight="1" x14ac:dyDescent="0.3">
      <c r="A70" s="74"/>
      <c r="B70" s="74"/>
      <c r="C70" s="74"/>
      <c r="D70" s="74"/>
      <c r="E70" s="74"/>
      <c r="F70" s="74"/>
      <c r="G70" s="73"/>
      <c r="H70" s="1540"/>
      <c r="I70" s="127" t="s">
        <v>561</v>
      </c>
      <c r="J70" s="128"/>
      <c r="K70" s="129"/>
      <c r="L70" s="667">
        <f>Form2!K75</f>
        <v>0</v>
      </c>
      <c r="M70" s="671"/>
      <c r="N70" s="671"/>
      <c r="O70" s="671"/>
      <c r="P70" s="671"/>
      <c r="Q70" s="671"/>
      <c r="R70" s="671"/>
      <c r="S70" s="671"/>
      <c r="T70" s="671"/>
      <c r="U70" s="123"/>
    </row>
    <row r="71" spans="1:21" ht="15" customHeight="1" x14ac:dyDescent="0.3">
      <c r="A71" s="74"/>
      <c r="B71" s="74"/>
      <c r="C71" s="74"/>
      <c r="D71" s="74"/>
      <c r="E71" s="74"/>
      <c r="F71" s="74"/>
      <c r="G71" s="73"/>
      <c r="H71" s="1540"/>
      <c r="I71" s="127" t="s">
        <v>1017</v>
      </c>
      <c r="J71" s="128"/>
      <c r="K71" s="129"/>
      <c r="L71" s="667">
        <f>Form2!L75</f>
        <v>0</v>
      </c>
      <c r="M71" s="671"/>
      <c r="N71" s="671"/>
      <c r="O71" s="671"/>
      <c r="P71" s="671"/>
      <c r="Q71" s="671"/>
      <c r="R71" s="671"/>
      <c r="S71" s="671"/>
      <c r="T71" s="671"/>
      <c r="U71" s="123"/>
    </row>
    <row r="72" spans="1:21" ht="15" customHeight="1" x14ac:dyDescent="0.3">
      <c r="A72" s="74"/>
      <c r="B72" s="74"/>
      <c r="C72" s="74"/>
      <c r="D72" s="74"/>
      <c r="E72" s="74"/>
      <c r="F72" s="74"/>
      <c r="G72" s="73"/>
      <c r="H72" s="1540"/>
      <c r="I72" s="127" t="s">
        <v>79</v>
      </c>
      <c r="J72" s="128"/>
      <c r="K72" s="129"/>
      <c r="L72" s="667">
        <f>Form2!M75</f>
        <v>0</v>
      </c>
      <c r="M72" s="671"/>
      <c r="N72" s="671"/>
      <c r="O72" s="671"/>
      <c r="P72" s="671"/>
      <c r="Q72" s="671"/>
      <c r="R72" s="671"/>
      <c r="S72" s="671"/>
      <c r="T72" s="671"/>
      <c r="U72" s="123"/>
    </row>
    <row r="73" spans="1:21" ht="15" customHeight="1" x14ac:dyDescent="0.3">
      <c r="A73" s="74"/>
      <c r="B73" s="74"/>
      <c r="C73" s="74"/>
      <c r="D73" s="74"/>
      <c r="E73" s="74"/>
      <c r="F73" s="74"/>
      <c r="G73" s="73"/>
      <c r="H73" s="1540" t="s">
        <v>27</v>
      </c>
      <c r="I73" s="124" t="s">
        <v>1816</v>
      </c>
      <c r="J73" s="125"/>
      <c r="K73" s="126"/>
      <c r="L73" s="667">
        <f>Form2!N87+Form2!N86+Form2!N82+Form2!N81+Form2!N49</f>
        <v>0</v>
      </c>
      <c r="M73" s="1310">
        <f>SUM(M74:M76)</f>
        <v>0</v>
      </c>
      <c r="N73" s="1310">
        <f t="shared" ref="N73:S73" si="15">SUM(N74:N76)</f>
        <v>0</v>
      </c>
      <c r="O73" s="1310">
        <f t="shared" si="15"/>
        <v>0</v>
      </c>
      <c r="P73" s="1310">
        <f t="shared" si="15"/>
        <v>0</v>
      </c>
      <c r="Q73" s="1310">
        <f t="shared" si="15"/>
        <v>0</v>
      </c>
      <c r="R73" s="1310">
        <f t="shared" si="15"/>
        <v>0</v>
      </c>
      <c r="S73" s="1310">
        <f t="shared" si="15"/>
        <v>0</v>
      </c>
      <c r="T73" s="1310">
        <f>SUM(T74:T76)</f>
        <v>0</v>
      </c>
      <c r="U73" s="123"/>
    </row>
    <row r="74" spans="1:21" ht="15" customHeight="1" x14ac:dyDescent="0.3">
      <c r="A74" s="74"/>
      <c r="B74" s="74"/>
      <c r="C74" s="74"/>
      <c r="D74" s="74"/>
      <c r="E74" s="74"/>
      <c r="F74" s="74"/>
      <c r="G74" s="73"/>
      <c r="H74" s="1540"/>
      <c r="I74" s="127" t="s">
        <v>561</v>
      </c>
      <c r="J74" s="128"/>
      <c r="K74" s="129"/>
      <c r="L74" s="667">
        <f>Form2!K87+Form2!K86+Form2!K82+Form2!K81+Form2!K49</f>
        <v>0</v>
      </c>
      <c r="M74" s="671"/>
      <c r="N74" s="671"/>
      <c r="O74" s="671"/>
      <c r="P74" s="671"/>
      <c r="Q74" s="671"/>
      <c r="R74" s="671"/>
      <c r="S74" s="671"/>
      <c r="T74" s="671"/>
      <c r="U74" s="123"/>
    </row>
    <row r="75" spans="1:21" ht="15" customHeight="1" x14ac:dyDescent="0.3">
      <c r="A75" s="74"/>
      <c r="B75" s="74"/>
      <c r="C75" s="74"/>
      <c r="D75" s="74"/>
      <c r="E75" s="74"/>
      <c r="F75" s="74"/>
      <c r="G75" s="73"/>
      <c r="H75" s="1540"/>
      <c r="I75" s="127" t="s">
        <v>1017</v>
      </c>
      <c r="J75" s="128"/>
      <c r="K75" s="129"/>
      <c r="L75" s="667">
        <f>Form2!L87+Form2!L86+Form2!L82+Form2!L81+Form2!L49</f>
        <v>0</v>
      </c>
      <c r="M75" s="671"/>
      <c r="N75" s="671"/>
      <c r="O75" s="671"/>
      <c r="P75" s="671"/>
      <c r="Q75" s="671"/>
      <c r="R75" s="671"/>
      <c r="S75" s="671"/>
      <c r="T75" s="671"/>
      <c r="U75" s="123"/>
    </row>
    <row r="76" spans="1:21" ht="15" customHeight="1" x14ac:dyDescent="0.3">
      <c r="A76" s="74"/>
      <c r="B76" s="74"/>
      <c r="C76" s="74"/>
      <c r="D76" s="74"/>
      <c r="E76" s="74"/>
      <c r="F76" s="74"/>
      <c r="G76" s="73"/>
      <c r="H76" s="1540"/>
      <c r="I76" s="127" t="s">
        <v>79</v>
      </c>
      <c r="J76" s="128"/>
      <c r="K76" s="129"/>
      <c r="L76" s="1309">
        <f>Form2!M87+Form2!M86+Form2!M82+Form2!M81+Form2!M49</f>
        <v>0</v>
      </c>
      <c r="M76" s="671"/>
      <c r="N76" s="671"/>
      <c r="O76" s="671"/>
      <c r="P76" s="671"/>
      <c r="Q76" s="671"/>
      <c r="R76" s="671"/>
      <c r="S76" s="671"/>
      <c r="T76" s="671"/>
      <c r="U76" s="123"/>
    </row>
    <row r="77" spans="1:21" ht="15" customHeight="1" x14ac:dyDescent="0.3">
      <c r="A77" s="74"/>
      <c r="B77" s="74"/>
      <c r="C77" s="74"/>
      <c r="D77" s="74"/>
      <c r="E77" s="74"/>
      <c r="F77" s="74"/>
      <c r="G77" s="73"/>
      <c r="H77" s="3119" t="s">
        <v>28</v>
      </c>
      <c r="I77" s="3120" t="s">
        <v>1772</v>
      </c>
      <c r="J77" s="3120"/>
      <c r="K77" s="3120"/>
      <c r="L77" s="3100">
        <f>SUM(L45,L49,L53,L57,L61,L65,L69,L73)</f>
        <v>0</v>
      </c>
      <c r="M77" s="3100">
        <f>SUM(M45,M49,M53,M57,M61,M65,M69,M73)</f>
        <v>0</v>
      </c>
      <c r="N77" s="3100">
        <f t="shared" ref="N77:S77" si="16">SUM(N45,N49,N53,N57,N61,N65,N69,N73)</f>
        <v>0</v>
      </c>
      <c r="O77" s="3100">
        <f t="shared" si="16"/>
        <v>0</v>
      </c>
      <c r="P77" s="3100">
        <f t="shared" si="16"/>
        <v>0</v>
      </c>
      <c r="Q77" s="3100">
        <f t="shared" si="16"/>
        <v>0</v>
      </c>
      <c r="R77" s="3100">
        <f t="shared" si="16"/>
        <v>0</v>
      </c>
      <c r="S77" s="3100">
        <f t="shared" si="16"/>
        <v>0</v>
      </c>
      <c r="T77" s="3100">
        <f>SUM(T45,T49,T53,T57,T61,T65,T69,T73)</f>
        <v>0</v>
      </c>
      <c r="U77" s="123"/>
    </row>
    <row r="78" spans="1:21" ht="15" customHeight="1" x14ac:dyDescent="0.3">
      <c r="A78" s="74"/>
      <c r="B78" s="74"/>
      <c r="C78" s="74"/>
      <c r="D78" s="74"/>
      <c r="E78" s="74"/>
      <c r="F78" s="74"/>
      <c r="G78" s="73"/>
      <c r="H78" s="3119"/>
      <c r="I78" s="3121"/>
      <c r="J78" s="3121"/>
      <c r="K78" s="3121"/>
      <c r="L78" s="3101"/>
      <c r="M78" s="3101"/>
      <c r="N78" s="3101"/>
      <c r="O78" s="3101"/>
      <c r="P78" s="3101"/>
      <c r="Q78" s="3101"/>
      <c r="R78" s="3101"/>
      <c r="S78" s="3101"/>
      <c r="T78" s="3101"/>
      <c r="U78" s="123"/>
    </row>
    <row r="79" spans="1:21" ht="15" customHeight="1" x14ac:dyDescent="0.3">
      <c r="A79" s="74"/>
      <c r="B79" s="74"/>
      <c r="C79" s="74"/>
      <c r="D79" s="74"/>
      <c r="E79" s="74"/>
      <c r="F79" s="74"/>
      <c r="G79" s="73"/>
      <c r="H79" s="1540"/>
      <c r="I79" s="137"/>
      <c r="J79" s="135"/>
      <c r="K79" s="135"/>
      <c r="L79" s="744"/>
      <c r="M79" s="153"/>
      <c r="N79" s="152"/>
      <c r="O79" s="152"/>
      <c r="P79" s="152"/>
      <c r="Q79" s="152"/>
      <c r="R79" s="152"/>
      <c r="S79" s="153"/>
      <c r="T79" s="153"/>
      <c r="U79" s="123"/>
    </row>
    <row r="80" spans="1:21" ht="15" customHeight="1" x14ac:dyDescent="0.3">
      <c r="A80" s="74"/>
      <c r="B80" s="74"/>
      <c r="C80" s="74"/>
      <c r="D80" s="74"/>
      <c r="E80" s="74"/>
      <c r="F80" s="74"/>
      <c r="G80" s="73"/>
      <c r="H80" s="1540"/>
      <c r="I80" s="1302" t="s">
        <v>1817</v>
      </c>
      <c r="J80" s="1303"/>
      <c r="K80" s="1304"/>
      <c r="L80" s="668">
        <f>L77-L39</f>
        <v>0</v>
      </c>
      <c r="M80" s="668">
        <f>M77-M39</f>
        <v>0</v>
      </c>
      <c r="N80" s="668">
        <f t="shared" ref="N80:S80" si="17">N77-N39</f>
        <v>0</v>
      </c>
      <c r="O80" s="668">
        <f t="shared" si="17"/>
        <v>0</v>
      </c>
      <c r="P80" s="668">
        <f t="shared" si="17"/>
        <v>0</v>
      </c>
      <c r="Q80" s="668">
        <f t="shared" si="17"/>
        <v>0</v>
      </c>
      <c r="R80" s="668">
        <f t="shared" si="17"/>
        <v>0</v>
      </c>
      <c r="S80" s="668">
        <f t="shared" si="17"/>
        <v>0</v>
      </c>
      <c r="T80" s="668">
        <f>T77-T39</f>
        <v>0</v>
      </c>
      <c r="U80" s="123"/>
    </row>
    <row r="81" spans="1:21" ht="15" customHeight="1" x14ac:dyDescent="0.3">
      <c r="A81" s="74"/>
      <c r="B81" s="74"/>
      <c r="C81" s="74"/>
      <c r="D81" s="74"/>
      <c r="E81" s="74"/>
      <c r="F81" s="74"/>
      <c r="G81" s="73"/>
      <c r="H81" s="1540"/>
      <c r="I81" s="1305" t="s">
        <v>1818</v>
      </c>
      <c r="J81" s="1306"/>
      <c r="K81" s="1307"/>
      <c r="L81" s="1308">
        <f>L80</f>
        <v>0</v>
      </c>
      <c r="M81" s="1308">
        <f>L80+M80</f>
        <v>0</v>
      </c>
      <c r="N81" s="1308">
        <f>L80+M80+N80</f>
        <v>0</v>
      </c>
      <c r="O81" s="1308">
        <f>L80+M80+N80+O80</f>
        <v>0</v>
      </c>
      <c r="P81" s="1308">
        <f>+L80+M80+N80+O80+P80</f>
        <v>0</v>
      </c>
      <c r="Q81" s="1308">
        <f>L80+M80+N80+O80+P80+Q80</f>
        <v>0</v>
      </c>
      <c r="R81" s="1308">
        <f>L80+M80+N80+O80+P80+Q80+R80</f>
        <v>0</v>
      </c>
      <c r="S81" s="1308">
        <f>L80+M80+N80+O80+P80+Q80+R80+S80</f>
        <v>0</v>
      </c>
      <c r="T81" s="1308">
        <f>L80+M80+N80+O80+P80+Q80+R80+S80+T80</f>
        <v>0</v>
      </c>
      <c r="U81" s="123"/>
    </row>
    <row r="82" spans="1:21" ht="15" customHeight="1" thickBot="1" x14ac:dyDescent="0.35">
      <c r="A82" s="74"/>
      <c r="B82" s="74"/>
      <c r="C82" s="74"/>
      <c r="D82" s="74"/>
      <c r="E82" s="74"/>
      <c r="F82" s="74"/>
      <c r="G82" s="79"/>
      <c r="H82" s="1541"/>
      <c r="I82" s="745"/>
      <c r="J82" s="745"/>
      <c r="K82" s="745"/>
      <c r="L82" s="745"/>
      <c r="M82" s="746"/>
      <c r="N82" s="745"/>
      <c r="O82" s="745"/>
      <c r="P82" s="745"/>
      <c r="Q82" s="745"/>
      <c r="R82" s="745"/>
      <c r="S82" s="745"/>
      <c r="T82" s="745"/>
      <c r="U82" s="191"/>
    </row>
    <row r="83" spans="1:21" ht="15" customHeight="1" x14ac:dyDescent="0.25"/>
    <row r="84" spans="1:21" ht="15" customHeight="1" x14ac:dyDescent="0.25"/>
    <row r="85" spans="1:21" ht="15" customHeight="1" x14ac:dyDescent="0.25"/>
    <row r="86" spans="1:21" ht="15" customHeight="1" x14ac:dyDescent="0.25"/>
  </sheetData>
  <sheetProtection password="C4B6" sheet="1" objects="1" scenarios="1"/>
  <mergeCells count="44">
    <mergeCell ref="L2:R2"/>
    <mergeCell ref="L3:R3"/>
    <mergeCell ref="R39:R40"/>
    <mergeCell ref="S39:S40"/>
    <mergeCell ref="T39:T40"/>
    <mergeCell ref="R8:R10"/>
    <mergeCell ref="S8:S10"/>
    <mergeCell ref="T8:T10"/>
    <mergeCell ref="O39:O40"/>
    <mergeCell ref="P8:P10"/>
    <mergeCell ref="Q8:Q10"/>
    <mergeCell ref="P39:P40"/>
    <mergeCell ref="Q39:Q40"/>
    <mergeCell ref="I8:K10"/>
    <mergeCell ref="L8:L10"/>
    <mergeCell ref="M8:M10"/>
    <mergeCell ref="N8:N10"/>
    <mergeCell ref="O8:O10"/>
    <mergeCell ref="H39:H40"/>
    <mergeCell ref="I39:K40"/>
    <mergeCell ref="L39:L40"/>
    <mergeCell ref="M39:M40"/>
    <mergeCell ref="N39:N40"/>
    <mergeCell ref="I42:K44"/>
    <mergeCell ref="L42:L44"/>
    <mergeCell ref="M42:M44"/>
    <mergeCell ref="N42:N44"/>
    <mergeCell ref="O42:O44"/>
    <mergeCell ref="H77:H78"/>
    <mergeCell ref="I77:K78"/>
    <mergeCell ref="L77:L78"/>
    <mergeCell ref="M77:M78"/>
    <mergeCell ref="N77:N78"/>
    <mergeCell ref="R42:R44"/>
    <mergeCell ref="S42:S44"/>
    <mergeCell ref="T42:T44"/>
    <mergeCell ref="T77:T78"/>
    <mergeCell ref="O77:O78"/>
    <mergeCell ref="P77:P78"/>
    <mergeCell ref="Q77:Q78"/>
    <mergeCell ref="R77:R78"/>
    <mergeCell ref="S77:S78"/>
    <mergeCell ref="P42:P44"/>
    <mergeCell ref="Q42:Q44"/>
  </mergeCells>
  <pageMargins left="0.17" right="0.18" top="1" bottom="0.75" header="0.3" footer="0.3"/>
  <pageSetup paperSize="5" scale="86" fitToHeight="0" orientation="landscape" r:id="rId1"/>
  <headerFooter>
    <oddFooter>&amp;C&amp;1#&amp;"Calibri"&amp;10&amp;K000000I n t e r n a l</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6">
    <pageSetUpPr fitToPage="1"/>
  </sheetPr>
  <dimension ref="A1:Q84"/>
  <sheetViews>
    <sheetView showGridLines="0" zoomScaleNormal="100" workbookViewId="0">
      <selection activeCell="G38" sqref="G38"/>
    </sheetView>
  </sheetViews>
  <sheetFormatPr defaultRowHeight="14.5" x14ac:dyDescent="0.35"/>
  <cols>
    <col min="1" max="1" width="2.81640625" customWidth="1" collapsed="1"/>
    <col min="2" max="2" width="5.81640625" customWidth="1" collapsed="1"/>
    <col min="3" max="3" width="50.81640625" customWidth="1" collapsed="1"/>
    <col min="4" max="16" width="10.81640625" customWidth="1" collapsed="1"/>
    <col min="17" max="17" width="2.81640625" customWidth="1" collapsed="1"/>
  </cols>
  <sheetData>
    <row r="1" spans="1:17" ht="15" customHeight="1" x14ac:dyDescent="0.35">
      <c r="A1" s="280"/>
      <c r="B1" s="281"/>
      <c r="C1" s="281"/>
      <c r="D1" s="281"/>
      <c r="E1" s="281"/>
      <c r="F1" s="281"/>
      <c r="G1" s="281"/>
      <c r="H1" s="281"/>
      <c r="I1" s="281"/>
      <c r="J1" s="281"/>
      <c r="K1" s="281"/>
      <c r="L1" s="281"/>
      <c r="M1" s="281"/>
      <c r="N1" s="281"/>
      <c r="O1" s="281"/>
      <c r="P1" s="281"/>
      <c r="Q1" s="282"/>
    </row>
    <row r="2" spans="1:17" ht="30" customHeight="1" x14ac:dyDescent="0.35">
      <c r="A2" s="283"/>
      <c r="B2" s="551"/>
      <c r="C2" s="253"/>
      <c r="D2" s="2317" t="s">
        <v>1833</v>
      </c>
      <c r="E2" s="2317"/>
      <c r="F2" s="2317"/>
      <c r="G2" s="2317"/>
      <c r="H2" s="2317"/>
      <c r="I2" s="2317"/>
      <c r="J2" s="2317"/>
      <c r="K2" s="2317"/>
      <c r="L2" s="552"/>
      <c r="M2" s="284"/>
      <c r="N2" s="284"/>
      <c r="O2" s="284"/>
      <c r="P2" s="284"/>
      <c r="Q2" s="285"/>
    </row>
    <row r="3" spans="1:17" ht="15" customHeight="1" x14ac:dyDescent="0.35">
      <c r="A3" s="283"/>
      <c r="B3" s="286"/>
      <c r="C3" s="284"/>
      <c r="D3" s="2374" t="s">
        <v>1103</v>
      </c>
      <c r="E3" s="2374"/>
      <c r="F3" s="2374"/>
      <c r="G3" s="2374"/>
      <c r="H3" s="2374"/>
      <c r="I3" s="2374"/>
      <c r="J3" s="2374"/>
      <c r="K3" s="2374"/>
      <c r="L3" s="423"/>
      <c r="M3" s="284"/>
      <c r="N3" s="284"/>
      <c r="O3" s="284"/>
      <c r="P3" s="284"/>
      <c r="Q3" s="285"/>
    </row>
    <row r="4" spans="1:17" ht="15" customHeight="1" x14ac:dyDescent="0.35">
      <c r="A4" s="283"/>
      <c r="B4" s="2203"/>
      <c r="C4" s="2206" t="s">
        <v>2884</v>
      </c>
      <c r="D4" s="2204"/>
      <c r="E4" s="2204"/>
      <c r="F4" s="2204"/>
      <c r="G4" s="2204"/>
      <c r="H4" s="2204"/>
      <c r="I4" s="2204"/>
      <c r="J4" s="2204"/>
      <c r="K4" s="2204"/>
      <c r="L4" s="2204"/>
      <c r="M4" s="2204"/>
      <c r="N4" s="2204"/>
      <c r="O4" s="2204"/>
      <c r="P4" s="2205"/>
      <c r="Q4" s="285"/>
    </row>
    <row r="5" spans="1:17" ht="20" customHeight="1" x14ac:dyDescent="0.35">
      <c r="A5" s="283"/>
      <c r="B5" s="3143" t="s">
        <v>52</v>
      </c>
      <c r="C5" s="3143"/>
      <c r="D5" s="3145" t="s">
        <v>1345</v>
      </c>
      <c r="E5" s="3145"/>
      <c r="F5" s="3145"/>
      <c r="G5" s="3145"/>
      <c r="H5" s="3145" t="s">
        <v>70</v>
      </c>
      <c r="I5" s="3145"/>
      <c r="J5" s="3145"/>
      <c r="K5" s="3145"/>
      <c r="L5" s="3145" t="s">
        <v>1346</v>
      </c>
      <c r="M5" s="3145"/>
      <c r="N5" s="3145"/>
      <c r="O5" s="3145"/>
      <c r="P5" s="3141" t="s">
        <v>1347</v>
      </c>
      <c r="Q5" s="285"/>
    </row>
    <row r="6" spans="1:17" ht="20" customHeight="1" x14ac:dyDescent="0.35">
      <c r="A6" s="283"/>
      <c r="B6" s="3144"/>
      <c r="C6" s="3143"/>
      <c r="D6" s="1311" t="s">
        <v>561</v>
      </c>
      <c r="E6" s="1311" t="s">
        <v>917</v>
      </c>
      <c r="F6" s="1311" t="s">
        <v>1348</v>
      </c>
      <c r="G6" s="1312" t="s">
        <v>1840</v>
      </c>
      <c r="H6" s="1311" t="s">
        <v>561</v>
      </c>
      <c r="I6" s="1311" t="s">
        <v>917</v>
      </c>
      <c r="J6" s="1311" t="s">
        <v>1348</v>
      </c>
      <c r="K6" s="1312" t="s">
        <v>1840</v>
      </c>
      <c r="L6" s="1311" t="s">
        <v>561</v>
      </c>
      <c r="M6" s="1311" t="s">
        <v>917</v>
      </c>
      <c r="N6" s="1311" t="s">
        <v>1348</v>
      </c>
      <c r="O6" s="1312" t="s">
        <v>1840</v>
      </c>
      <c r="P6" s="3141"/>
      <c r="Q6" s="285"/>
    </row>
    <row r="7" spans="1:17" ht="15" customHeight="1" x14ac:dyDescent="0.35">
      <c r="A7" s="283"/>
      <c r="B7" s="1297" t="s">
        <v>20</v>
      </c>
      <c r="C7" s="287" t="s">
        <v>1834</v>
      </c>
      <c r="D7" s="755"/>
      <c r="E7" s="755"/>
      <c r="F7" s="755"/>
      <c r="G7" s="755"/>
      <c r="H7" s="755"/>
      <c r="I7" s="755"/>
      <c r="J7" s="756"/>
      <c r="K7" s="755"/>
      <c r="L7" s="757">
        <f t="shared" ref="L7:O22" si="0">SUM(H7-D7)</f>
        <v>0</v>
      </c>
      <c r="M7" s="757">
        <f t="shared" si="0"/>
        <v>0</v>
      </c>
      <c r="N7" s="757">
        <f t="shared" si="0"/>
        <v>0</v>
      </c>
      <c r="O7" s="757">
        <f t="shared" si="0"/>
        <v>0</v>
      </c>
      <c r="P7" s="761"/>
      <c r="Q7" s="285"/>
    </row>
    <row r="8" spans="1:17" ht="15" customHeight="1" x14ac:dyDescent="0.35">
      <c r="A8" s="283"/>
      <c r="B8" s="1297" t="s">
        <v>21</v>
      </c>
      <c r="C8" s="288" t="s">
        <v>1349</v>
      </c>
      <c r="D8" s="755"/>
      <c r="E8" s="755"/>
      <c r="F8" s="755"/>
      <c r="G8" s="755"/>
      <c r="H8" s="755"/>
      <c r="I8" s="755"/>
      <c r="J8" s="756"/>
      <c r="K8" s="755"/>
      <c r="L8" s="757">
        <f t="shared" si="0"/>
        <v>0</v>
      </c>
      <c r="M8" s="757">
        <f t="shared" si="0"/>
        <v>0</v>
      </c>
      <c r="N8" s="757">
        <f t="shared" si="0"/>
        <v>0</v>
      </c>
      <c r="O8" s="757">
        <f t="shared" si="0"/>
        <v>0</v>
      </c>
      <c r="P8" s="761"/>
      <c r="Q8" s="285"/>
    </row>
    <row r="9" spans="1:17" ht="15" customHeight="1" x14ac:dyDescent="0.35">
      <c r="A9" s="283"/>
      <c r="B9" s="1297" t="s">
        <v>22</v>
      </c>
      <c r="C9" s="288" t="s">
        <v>1350</v>
      </c>
      <c r="D9" s="755"/>
      <c r="E9" s="755"/>
      <c r="F9" s="755"/>
      <c r="G9" s="755"/>
      <c r="H9" s="755"/>
      <c r="I9" s="755"/>
      <c r="J9" s="756"/>
      <c r="K9" s="755"/>
      <c r="L9" s="757">
        <f t="shared" si="0"/>
        <v>0</v>
      </c>
      <c r="M9" s="757">
        <f t="shared" si="0"/>
        <v>0</v>
      </c>
      <c r="N9" s="757">
        <f t="shared" si="0"/>
        <v>0</v>
      </c>
      <c r="O9" s="757">
        <f t="shared" si="0"/>
        <v>0</v>
      </c>
      <c r="P9" s="761"/>
      <c r="Q9" s="285"/>
    </row>
    <row r="10" spans="1:17" ht="15" customHeight="1" x14ac:dyDescent="0.35">
      <c r="A10" s="283"/>
      <c r="B10" s="1297" t="s">
        <v>23</v>
      </c>
      <c r="C10" s="288" t="s">
        <v>1351</v>
      </c>
      <c r="D10" s="755"/>
      <c r="E10" s="755"/>
      <c r="F10" s="755"/>
      <c r="G10" s="755"/>
      <c r="H10" s="755"/>
      <c r="I10" s="755"/>
      <c r="J10" s="756"/>
      <c r="K10" s="755"/>
      <c r="L10" s="757">
        <f t="shared" si="0"/>
        <v>0</v>
      </c>
      <c r="M10" s="757">
        <f t="shared" si="0"/>
        <v>0</v>
      </c>
      <c r="N10" s="757">
        <f t="shared" si="0"/>
        <v>0</v>
      </c>
      <c r="O10" s="757">
        <f t="shared" si="0"/>
        <v>0</v>
      </c>
      <c r="P10" s="761"/>
      <c r="Q10" s="285"/>
    </row>
    <row r="11" spans="1:17" ht="15" customHeight="1" x14ac:dyDescent="0.35">
      <c r="A11" s="283"/>
      <c r="B11" s="1297" t="s">
        <v>24</v>
      </c>
      <c r="C11" s="287" t="s">
        <v>1835</v>
      </c>
      <c r="D11" s="755"/>
      <c r="E11" s="755"/>
      <c r="F11" s="755"/>
      <c r="G11" s="755"/>
      <c r="H11" s="755"/>
      <c r="I11" s="758"/>
      <c r="J11" s="755"/>
      <c r="K11" s="755"/>
      <c r="L11" s="757">
        <f t="shared" si="0"/>
        <v>0</v>
      </c>
      <c r="M11" s="757">
        <f t="shared" si="0"/>
        <v>0</v>
      </c>
      <c r="N11" s="757">
        <f t="shared" si="0"/>
        <v>0</v>
      </c>
      <c r="O11" s="757">
        <f t="shared" si="0"/>
        <v>0</v>
      </c>
      <c r="P11" s="761"/>
      <c r="Q11" s="285"/>
    </row>
    <row r="12" spans="1:17" ht="15" customHeight="1" x14ac:dyDescent="0.35">
      <c r="A12" s="283"/>
      <c r="B12" s="1297" t="s">
        <v>25</v>
      </c>
      <c r="C12" s="288" t="s">
        <v>1352</v>
      </c>
      <c r="D12" s="757">
        <f>SUM(D13:D15)</f>
        <v>0</v>
      </c>
      <c r="E12" s="757">
        <f t="shared" ref="E12:K12" si="1">SUM(E13:E15)</f>
        <v>0</v>
      </c>
      <c r="F12" s="757">
        <f t="shared" si="1"/>
        <v>0</v>
      </c>
      <c r="G12" s="757">
        <f t="shared" si="1"/>
        <v>0</v>
      </c>
      <c r="H12" s="757">
        <f t="shared" si="1"/>
        <v>0</v>
      </c>
      <c r="I12" s="757">
        <f t="shared" si="1"/>
        <v>0</v>
      </c>
      <c r="J12" s="757">
        <f t="shared" si="1"/>
        <v>0</v>
      </c>
      <c r="K12" s="757">
        <f t="shared" si="1"/>
        <v>0</v>
      </c>
      <c r="L12" s="757">
        <f t="shared" si="0"/>
        <v>0</v>
      </c>
      <c r="M12" s="757">
        <f t="shared" si="0"/>
        <v>0</v>
      </c>
      <c r="N12" s="757">
        <f t="shared" si="0"/>
        <v>0</v>
      </c>
      <c r="O12" s="757">
        <f t="shared" si="0"/>
        <v>0</v>
      </c>
      <c r="P12" s="761"/>
      <c r="Q12" s="285"/>
    </row>
    <row r="13" spans="1:17" ht="15" customHeight="1" x14ac:dyDescent="0.35">
      <c r="A13" s="283"/>
      <c r="B13" s="1138"/>
      <c r="C13" s="289" t="s">
        <v>1838</v>
      </c>
      <c r="D13" s="755"/>
      <c r="E13" s="755"/>
      <c r="F13" s="755"/>
      <c r="G13" s="755"/>
      <c r="H13" s="755"/>
      <c r="I13" s="755"/>
      <c r="J13" s="755"/>
      <c r="K13" s="755"/>
      <c r="L13" s="757">
        <f t="shared" si="0"/>
        <v>0</v>
      </c>
      <c r="M13" s="757">
        <f t="shared" si="0"/>
        <v>0</v>
      </c>
      <c r="N13" s="757">
        <f t="shared" si="0"/>
        <v>0</v>
      </c>
      <c r="O13" s="757">
        <f t="shared" si="0"/>
        <v>0</v>
      </c>
      <c r="P13" s="761"/>
      <c r="Q13" s="285"/>
    </row>
    <row r="14" spans="1:17" ht="15" customHeight="1" x14ac:dyDescent="0.35">
      <c r="A14" s="283"/>
      <c r="B14" s="1138"/>
      <c r="C14" s="289" t="s">
        <v>1837</v>
      </c>
      <c r="D14" s="755"/>
      <c r="E14" s="755"/>
      <c r="F14" s="755"/>
      <c r="G14" s="755"/>
      <c r="H14" s="755"/>
      <c r="I14" s="755"/>
      <c r="J14" s="755"/>
      <c r="K14" s="755"/>
      <c r="L14" s="757">
        <f t="shared" si="0"/>
        <v>0</v>
      </c>
      <c r="M14" s="757">
        <f t="shared" si="0"/>
        <v>0</v>
      </c>
      <c r="N14" s="757">
        <f t="shared" si="0"/>
        <v>0</v>
      </c>
      <c r="O14" s="757">
        <f t="shared" si="0"/>
        <v>0</v>
      </c>
      <c r="P14" s="761"/>
      <c r="Q14" s="285"/>
    </row>
    <row r="15" spans="1:17" ht="15" customHeight="1" x14ac:dyDescent="0.35">
      <c r="A15" s="283"/>
      <c r="B15" s="1138"/>
      <c r="C15" s="289" t="s">
        <v>1836</v>
      </c>
      <c r="D15" s="755"/>
      <c r="E15" s="755"/>
      <c r="F15" s="755"/>
      <c r="G15" s="755"/>
      <c r="H15" s="755"/>
      <c r="I15" s="755"/>
      <c r="J15" s="755"/>
      <c r="K15" s="755"/>
      <c r="L15" s="757">
        <f t="shared" si="0"/>
        <v>0</v>
      </c>
      <c r="M15" s="757">
        <f t="shared" si="0"/>
        <v>0</v>
      </c>
      <c r="N15" s="757">
        <f t="shared" si="0"/>
        <v>0</v>
      </c>
      <c r="O15" s="757">
        <f t="shared" si="0"/>
        <v>0</v>
      </c>
      <c r="P15" s="761"/>
      <c r="Q15" s="285"/>
    </row>
    <row r="16" spans="1:17" ht="15" customHeight="1" x14ac:dyDescent="0.35">
      <c r="A16" s="283"/>
      <c r="B16" s="1297" t="s">
        <v>26</v>
      </c>
      <c r="C16" s="288" t="s">
        <v>1353</v>
      </c>
      <c r="D16" s="757">
        <f>SUM(D17:D20)</f>
        <v>0</v>
      </c>
      <c r="E16" s="757">
        <f t="shared" ref="E16:K16" si="2">SUM(E17:E20)</f>
        <v>0</v>
      </c>
      <c r="F16" s="757">
        <f t="shared" si="2"/>
        <v>0</v>
      </c>
      <c r="G16" s="757">
        <f t="shared" si="2"/>
        <v>0</v>
      </c>
      <c r="H16" s="757">
        <f t="shared" si="2"/>
        <v>0</v>
      </c>
      <c r="I16" s="757">
        <f t="shared" si="2"/>
        <v>0</v>
      </c>
      <c r="J16" s="757">
        <f t="shared" si="2"/>
        <v>0</v>
      </c>
      <c r="K16" s="757">
        <f t="shared" si="2"/>
        <v>0</v>
      </c>
      <c r="L16" s="757">
        <f t="shared" si="0"/>
        <v>0</v>
      </c>
      <c r="M16" s="757">
        <f t="shared" si="0"/>
        <v>0</v>
      </c>
      <c r="N16" s="757">
        <f t="shared" si="0"/>
        <v>0</v>
      </c>
      <c r="O16" s="757">
        <f t="shared" si="0"/>
        <v>0</v>
      </c>
      <c r="P16" s="761"/>
      <c r="Q16" s="285"/>
    </row>
    <row r="17" spans="1:17" ht="15" customHeight="1" x14ac:dyDescent="0.35">
      <c r="A17" s="283"/>
      <c r="B17" s="1138"/>
      <c r="C17" s="289" t="s">
        <v>1354</v>
      </c>
      <c r="D17" s="755"/>
      <c r="E17" s="755"/>
      <c r="F17" s="755"/>
      <c r="G17" s="755"/>
      <c r="H17" s="755"/>
      <c r="I17" s="755"/>
      <c r="J17" s="755"/>
      <c r="K17" s="755"/>
      <c r="L17" s="757">
        <f t="shared" si="0"/>
        <v>0</v>
      </c>
      <c r="M17" s="757">
        <f t="shared" si="0"/>
        <v>0</v>
      </c>
      <c r="N17" s="757">
        <f t="shared" si="0"/>
        <v>0</v>
      </c>
      <c r="O17" s="757">
        <f t="shared" si="0"/>
        <v>0</v>
      </c>
      <c r="P17" s="761"/>
      <c r="Q17" s="285"/>
    </row>
    <row r="18" spans="1:17" ht="15" customHeight="1" x14ac:dyDescent="0.35">
      <c r="A18" s="283"/>
      <c r="B18" s="1138"/>
      <c r="C18" s="289" t="s">
        <v>1355</v>
      </c>
      <c r="D18" s="755"/>
      <c r="E18" s="755"/>
      <c r="F18" s="755"/>
      <c r="G18" s="755"/>
      <c r="H18" s="755"/>
      <c r="I18" s="755"/>
      <c r="J18" s="755"/>
      <c r="K18" s="755"/>
      <c r="L18" s="757">
        <f t="shared" si="0"/>
        <v>0</v>
      </c>
      <c r="M18" s="757">
        <f t="shared" si="0"/>
        <v>0</v>
      </c>
      <c r="N18" s="757">
        <f t="shared" si="0"/>
        <v>0</v>
      </c>
      <c r="O18" s="757">
        <f t="shared" si="0"/>
        <v>0</v>
      </c>
      <c r="P18" s="761"/>
      <c r="Q18" s="285"/>
    </row>
    <row r="19" spans="1:17" ht="15" customHeight="1" x14ac:dyDescent="0.35">
      <c r="A19" s="283"/>
      <c r="B19" s="1138"/>
      <c r="C19" s="289" t="s">
        <v>1356</v>
      </c>
      <c r="D19" s="755"/>
      <c r="E19" s="755"/>
      <c r="F19" s="755"/>
      <c r="G19" s="755"/>
      <c r="H19" s="755"/>
      <c r="I19" s="755"/>
      <c r="J19" s="755"/>
      <c r="K19" s="755"/>
      <c r="L19" s="757">
        <f t="shared" si="0"/>
        <v>0</v>
      </c>
      <c r="M19" s="757">
        <f t="shared" si="0"/>
        <v>0</v>
      </c>
      <c r="N19" s="757">
        <f t="shared" si="0"/>
        <v>0</v>
      </c>
      <c r="O19" s="757">
        <f t="shared" si="0"/>
        <v>0</v>
      </c>
      <c r="P19" s="761"/>
      <c r="Q19" s="285"/>
    </row>
    <row r="20" spans="1:17" ht="15" customHeight="1" x14ac:dyDescent="0.35">
      <c r="A20" s="283"/>
      <c r="B20" s="1138"/>
      <c r="C20" s="289" t="s">
        <v>1357</v>
      </c>
      <c r="D20" s="755"/>
      <c r="E20" s="755"/>
      <c r="F20" s="755"/>
      <c r="G20" s="755"/>
      <c r="H20" s="755"/>
      <c r="I20" s="755"/>
      <c r="J20" s="755"/>
      <c r="K20" s="755"/>
      <c r="L20" s="757">
        <f t="shared" si="0"/>
        <v>0</v>
      </c>
      <c r="M20" s="757">
        <f t="shared" si="0"/>
        <v>0</v>
      </c>
      <c r="N20" s="757">
        <f t="shared" si="0"/>
        <v>0</v>
      </c>
      <c r="O20" s="757">
        <f t="shared" si="0"/>
        <v>0</v>
      </c>
      <c r="P20" s="761"/>
      <c r="Q20" s="285"/>
    </row>
    <row r="21" spans="1:17" ht="15" customHeight="1" x14ac:dyDescent="0.35">
      <c r="A21" s="283"/>
      <c r="B21" s="1297" t="s">
        <v>27</v>
      </c>
      <c r="C21" s="288" t="s">
        <v>1358</v>
      </c>
      <c r="D21" s="757">
        <f>SUM(D22:D25)</f>
        <v>0</v>
      </c>
      <c r="E21" s="757">
        <f t="shared" ref="E21:K21" si="3">SUM(E22:E25)</f>
        <v>0</v>
      </c>
      <c r="F21" s="757">
        <f t="shared" si="3"/>
        <v>0</v>
      </c>
      <c r="G21" s="757">
        <f t="shared" si="3"/>
        <v>0</v>
      </c>
      <c r="H21" s="757">
        <f t="shared" si="3"/>
        <v>0</v>
      </c>
      <c r="I21" s="757">
        <f t="shared" si="3"/>
        <v>0</v>
      </c>
      <c r="J21" s="757">
        <f t="shared" si="3"/>
        <v>0</v>
      </c>
      <c r="K21" s="757">
        <f t="shared" si="3"/>
        <v>0</v>
      </c>
      <c r="L21" s="757">
        <f t="shared" si="0"/>
        <v>0</v>
      </c>
      <c r="M21" s="757">
        <f t="shared" si="0"/>
        <v>0</v>
      </c>
      <c r="N21" s="757">
        <f t="shared" si="0"/>
        <v>0</v>
      </c>
      <c r="O21" s="757">
        <f t="shared" si="0"/>
        <v>0</v>
      </c>
      <c r="P21" s="761"/>
      <c r="Q21" s="285"/>
    </row>
    <row r="22" spans="1:17" ht="15" customHeight="1" x14ac:dyDescent="0.35">
      <c r="A22" s="283"/>
      <c r="B22" s="1138"/>
      <c r="C22" s="289" t="s">
        <v>1359</v>
      </c>
      <c r="D22" s="755"/>
      <c r="E22" s="755"/>
      <c r="F22" s="755"/>
      <c r="G22" s="755"/>
      <c r="H22" s="755"/>
      <c r="I22" s="755"/>
      <c r="J22" s="755"/>
      <c r="K22" s="755"/>
      <c r="L22" s="757">
        <f t="shared" si="0"/>
        <v>0</v>
      </c>
      <c r="M22" s="757">
        <f t="shared" si="0"/>
        <v>0</v>
      </c>
      <c r="N22" s="757">
        <f t="shared" si="0"/>
        <v>0</v>
      </c>
      <c r="O22" s="757">
        <f t="shared" si="0"/>
        <v>0</v>
      </c>
      <c r="P22" s="761"/>
      <c r="Q22" s="285"/>
    </row>
    <row r="23" spans="1:17" ht="15" customHeight="1" x14ac:dyDescent="0.35">
      <c r="A23" s="283"/>
      <c r="B23" s="1138"/>
      <c r="C23" s="289" t="s">
        <v>1360</v>
      </c>
      <c r="D23" s="755"/>
      <c r="E23" s="755"/>
      <c r="F23" s="755"/>
      <c r="G23" s="755"/>
      <c r="H23" s="755"/>
      <c r="I23" s="755"/>
      <c r="J23" s="755"/>
      <c r="K23" s="755"/>
      <c r="L23" s="757">
        <f t="shared" ref="L23:O28" si="4">SUM(H23-D23)</f>
        <v>0</v>
      </c>
      <c r="M23" s="757">
        <f t="shared" si="4"/>
        <v>0</v>
      </c>
      <c r="N23" s="757">
        <f t="shared" si="4"/>
        <v>0</v>
      </c>
      <c r="O23" s="757">
        <f t="shared" si="4"/>
        <v>0</v>
      </c>
      <c r="P23" s="761"/>
      <c r="Q23" s="285"/>
    </row>
    <row r="24" spans="1:17" ht="15" customHeight="1" x14ac:dyDescent="0.35">
      <c r="A24" s="283"/>
      <c r="B24" s="1138"/>
      <c r="C24" s="289" t="s">
        <v>1361</v>
      </c>
      <c r="D24" s="755"/>
      <c r="E24" s="755"/>
      <c r="F24" s="755"/>
      <c r="G24" s="755"/>
      <c r="H24" s="755"/>
      <c r="I24" s="755"/>
      <c r="J24" s="755"/>
      <c r="K24" s="755"/>
      <c r="L24" s="757">
        <f t="shared" si="4"/>
        <v>0</v>
      </c>
      <c r="M24" s="757">
        <f t="shared" si="4"/>
        <v>0</v>
      </c>
      <c r="N24" s="757">
        <f t="shared" si="4"/>
        <v>0</v>
      </c>
      <c r="O24" s="757">
        <f t="shared" si="4"/>
        <v>0</v>
      </c>
      <c r="P24" s="761"/>
      <c r="Q24" s="285"/>
    </row>
    <row r="25" spans="1:17" ht="15" customHeight="1" x14ac:dyDescent="0.35">
      <c r="A25" s="283"/>
      <c r="B25" s="1138"/>
      <c r="C25" s="289" t="s">
        <v>1362</v>
      </c>
      <c r="D25" s="755"/>
      <c r="E25" s="755"/>
      <c r="F25" s="755"/>
      <c r="G25" s="755"/>
      <c r="H25" s="755"/>
      <c r="I25" s="755"/>
      <c r="J25" s="755"/>
      <c r="K25" s="755"/>
      <c r="L25" s="757">
        <f t="shared" si="4"/>
        <v>0</v>
      </c>
      <c r="M25" s="757">
        <f t="shared" si="4"/>
        <v>0</v>
      </c>
      <c r="N25" s="757">
        <f t="shared" si="4"/>
        <v>0</v>
      </c>
      <c r="O25" s="757">
        <f t="shared" si="4"/>
        <v>0</v>
      </c>
      <c r="P25" s="761"/>
      <c r="Q25" s="285"/>
    </row>
    <row r="26" spans="1:17" ht="15" customHeight="1" x14ac:dyDescent="0.35">
      <c r="A26" s="283"/>
      <c r="B26" s="1297" t="s">
        <v>28</v>
      </c>
      <c r="C26" s="288" t="s">
        <v>1363</v>
      </c>
      <c r="D26" s="755"/>
      <c r="E26" s="755"/>
      <c r="F26" s="755"/>
      <c r="G26" s="755"/>
      <c r="H26" s="755"/>
      <c r="I26" s="755"/>
      <c r="J26" s="755"/>
      <c r="K26" s="755"/>
      <c r="L26" s="757">
        <f t="shared" si="4"/>
        <v>0</v>
      </c>
      <c r="M26" s="757">
        <f t="shared" si="4"/>
        <v>0</v>
      </c>
      <c r="N26" s="757">
        <f t="shared" si="4"/>
        <v>0</v>
      </c>
      <c r="O26" s="757">
        <f t="shared" si="4"/>
        <v>0</v>
      </c>
      <c r="P26" s="761"/>
      <c r="Q26" s="285"/>
    </row>
    <row r="27" spans="1:17" ht="15" customHeight="1" x14ac:dyDescent="0.35">
      <c r="A27" s="283"/>
      <c r="B27" s="1297" t="s">
        <v>29</v>
      </c>
      <c r="C27" s="288" t="s">
        <v>1364</v>
      </c>
      <c r="D27" s="755"/>
      <c r="E27" s="755"/>
      <c r="F27" s="755"/>
      <c r="G27" s="755"/>
      <c r="H27" s="755"/>
      <c r="I27" s="755"/>
      <c r="J27" s="755"/>
      <c r="K27" s="755"/>
      <c r="L27" s="757">
        <f t="shared" si="4"/>
        <v>0</v>
      </c>
      <c r="M27" s="757">
        <f t="shared" si="4"/>
        <v>0</v>
      </c>
      <c r="N27" s="757">
        <f t="shared" si="4"/>
        <v>0</v>
      </c>
      <c r="O27" s="757">
        <f t="shared" si="4"/>
        <v>0</v>
      </c>
      <c r="P27" s="761"/>
      <c r="Q27" s="285"/>
    </row>
    <row r="28" spans="1:17" ht="15" customHeight="1" x14ac:dyDescent="0.35">
      <c r="A28" s="283"/>
      <c r="B28" s="1297" t="s">
        <v>58</v>
      </c>
      <c r="C28" s="288" t="s">
        <v>79</v>
      </c>
      <c r="D28" s="755"/>
      <c r="E28" s="755"/>
      <c r="F28" s="755"/>
      <c r="G28" s="755"/>
      <c r="H28" s="755"/>
      <c r="I28" s="755"/>
      <c r="J28" s="755"/>
      <c r="K28" s="755"/>
      <c r="L28" s="757">
        <f t="shared" si="4"/>
        <v>0</v>
      </c>
      <c r="M28" s="757">
        <f t="shared" si="4"/>
        <v>0</v>
      </c>
      <c r="N28" s="757">
        <f t="shared" si="4"/>
        <v>0</v>
      </c>
      <c r="O28" s="757">
        <f t="shared" si="4"/>
        <v>0</v>
      </c>
      <c r="P28" s="761"/>
      <c r="Q28" s="285"/>
    </row>
    <row r="29" spans="1:17" ht="20" customHeight="1" x14ac:dyDescent="0.35">
      <c r="A29" s="283"/>
      <c r="B29" s="1313" t="s">
        <v>59</v>
      </c>
      <c r="C29" s="754" t="s">
        <v>1839</v>
      </c>
      <c r="D29" s="759">
        <f t="shared" ref="D29:K29" si="5">SUM(D7:D12,D16,D21,D26:D28)</f>
        <v>0</v>
      </c>
      <c r="E29" s="759">
        <f t="shared" si="5"/>
        <v>0</v>
      </c>
      <c r="F29" s="759">
        <f t="shared" si="5"/>
        <v>0</v>
      </c>
      <c r="G29" s="759">
        <f t="shared" si="5"/>
        <v>0</v>
      </c>
      <c r="H29" s="759">
        <f t="shared" si="5"/>
        <v>0</v>
      </c>
      <c r="I29" s="759">
        <f t="shared" si="5"/>
        <v>0</v>
      </c>
      <c r="J29" s="759">
        <f t="shared" si="5"/>
        <v>0</v>
      </c>
      <c r="K29" s="759">
        <f t="shared" si="5"/>
        <v>0</v>
      </c>
      <c r="L29" s="759">
        <f>SUM(H29-D29)</f>
        <v>0</v>
      </c>
      <c r="M29" s="759">
        <f>SUM(I29-E29)</f>
        <v>0</v>
      </c>
      <c r="N29" s="759">
        <f>SUM(J29-F29)</f>
        <v>0</v>
      </c>
      <c r="O29" s="759">
        <f>SUM(K29-G29)</f>
        <v>0</v>
      </c>
      <c r="P29" s="762">
        <f>SUM(P7:P12,P16,P21,P26:P28)</f>
        <v>0</v>
      </c>
      <c r="Q29" s="285"/>
    </row>
    <row r="30" spans="1:17" ht="20" customHeight="1" x14ac:dyDescent="0.35">
      <c r="A30" s="283"/>
      <c r="B30" s="2209"/>
      <c r="C30" s="2210"/>
      <c r="D30" s="2207"/>
      <c r="E30" s="2207"/>
      <c r="F30" s="2207"/>
      <c r="G30" s="2207"/>
      <c r="H30" s="2207"/>
      <c r="I30" s="2207"/>
      <c r="J30" s="2207"/>
      <c r="K30" s="2207"/>
      <c r="L30" s="2207"/>
      <c r="M30" s="2207"/>
      <c r="N30" s="2207"/>
      <c r="O30" s="2207"/>
      <c r="P30" s="2208"/>
      <c r="Q30" s="285"/>
    </row>
    <row r="31" spans="1:17" ht="20" customHeight="1" x14ac:dyDescent="0.35">
      <c r="A31" s="283"/>
      <c r="B31" s="2209"/>
      <c r="C31" s="2210"/>
      <c r="D31" s="2207"/>
      <c r="E31" s="2207"/>
      <c r="F31" s="2207"/>
      <c r="G31" s="2207"/>
      <c r="H31" s="2207"/>
      <c r="I31" s="2207"/>
      <c r="J31" s="2207"/>
      <c r="K31" s="2207"/>
      <c r="L31" s="2207"/>
      <c r="M31" s="2207"/>
      <c r="N31" s="2207"/>
      <c r="O31" s="2207"/>
      <c r="P31" s="2208"/>
      <c r="Q31" s="285"/>
    </row>
    <row r="32" spans="1:17" ht="20" customHeight="1" x14ac:dyDescent="0.35">
      <c r="A32" s="283"/>
      <c r="B32" s="2203"/>
      <c r="C32" s="2206" t="s">
        <v>2864</v>
      </c>
      <c r="D32" s="2204"/>
      <c r="E32" s="2204"/>
      <c r="F32" s="2204"/>
      <c r="G32" s="2204"/>
      <c r="H32" s="2204"/>
      <c r="I32" s="2204"/>
      <c r="J32" s="2204"/>
      <c r="K32" s="2205"/>
      <c r="L32" s="2207"/>
      <c r="M32" s="2207"/>
      <c r="N32" s="2207"/>
      <c r="O32" s="2207"/>
      <c r="P32" s="2208"/>
      <c r="Q32" s="285"/>
    </row>
    <row r="33" spans="1:17" ht="20" customHeight="1" x14ac:dyDescent="0.35">
      <c r="A33" s="283"/>
      <c r="B33" s="3146" t="s">
        <v>2865</v>
      </c>
      <c r="C33" s="3147"/>
      <c r="D33" s="2790" t="s">
        <v>2866</v>
      </c>
      <c r="E33" s="3148" t="s">
        <v>2867</v>
      </c>
      <c r="F33" s="3148"/>
      <c r="G33" s="3148"/>
      <c r="H33" s="3148"/>
      <c r="I33" s="3148"/>
      <c r="J33" s="3141" t="s">
        <v>2868</v>
      </c>
      <c r="K33" s="3145" t="s">
        <v>2869</v>
      </c>
      <c r="L33" s="2207"/>
      <c r="M33" s="2207"/>
      <c r="N33" s="2207"/>
      <c r="O33" s="2207"/>
      <c r="P33" s="2208"/>
      <c r="Q33" s="285"/>
    </row>
    <row r="34" spans="1:17" ht="20" customHeight="1" x14ac:dyDescent="0.35">
      <c r="A34" s="283"/>
      <c r="B34" s="3146"/>
      <c r="C34" s="3147"/>
      <c r="D34" s="2786"/>
      <c r="E34" s="3148" t="s">
        <v>2870</v>
      </c>
      <c r="F34" s="3148"/>
      <c r="G34" s="3148"/>
      <c r="H34" s="3148" t="s">
        <v>2871</v>
      </c>
      <c r="I34" s="3148"/>
      <c r="J34" s="3141"/>
      <c r="K34" s="3145"/>
      <c r="L34" s="2207"/>
      <c r="M34" s="2207"/>
      <c r="N34" s="2207"/>
      <c r="O34" s="2207"/>
      <c r="P34" s="2208"/>
      <c r="Q34" s="285"/>
    </row>
    <row r="35" spans="1:17" ht="34.5" customHeight="1" x14ac:dyDescent="0.35">
      <c r="A35" s="283"/>
      <c r="B35" s="3146"/>
      <c r="C35" s="3147"/>
      <c r="D35" s="2786"/>
      <c r="E35" s="2212" t="s">
        <v>2872</v>
      </c>
      <c r="F35" s="2212" t="s">
        <v>2873</v>
      </c>
      <c r="G35" s="2212" t="s">
        <v>2874</v>
      </c>
      <c r="H35" s="2213" t="s">
        <v>2875</v>
      </c>
      <c r="I35" s="2212" t="s">
        <v>79</v>
      </c>
      <c r="J35" s="3141"/>
      <c r="K35" s="3145"/>
      <c r="L35" s="2207"/>
      <c r="M35" s="2207"/>
      <c r="N35" s="2207"/>
      <c r="O35" s="2207"/>
      <c r="P35" s="2208"/>
      <c r="Q35" s="285"/>
    </row>
    <row r="36" spans="1:17" ht="20" customHeight="1" x14ac:dyDescent="0.35">
      <c r="A36" s="283"/>
      <c r="B36" s="2199"/>
      <c r="C36" s="2202" t="s">
        <v>2876</v>
      </c>
      <c r="D36" s="2211" t="s">
        <v>0</v>
      </c>
      <c r="E36" s="2212" t="s">
        <v>1</v>
      </c>
      <c r="F36" s="2212" t="s">
        <v>2</v>
      </c>
      <c r="G36" s="2212" t="s">
        <v>31</v>
      </c>
      <c r="H36" s="2212" t="s">
        <v>2877</v>
      </c>
      <c r="I36" s="2212" t="s">
        <v>33</v>
      </c>
      <c r="J36" s="2212" t="s">
        <v>2878</v>
      </c>
      <c r="K36" s="2212" t="s">
        <v>5</v>
      </c>
      <c r="L36" s="2207"/>
      <c r="M36" s="2207"/>
      <c r="N36" s="2207"/>
      <c r="O36" s="2207"/>
      <c r="P36" s="2208"/>
      <c r="Q36" s="285"/>
    </row>
    <row r="37" spans="1:17" ht="20" customHeight="1" x14ac:dyDescent="0.35">
      <c r="A37" s="283"/>
      <c r="B37" s="1297" t="s">
        <v>20</v>
      </c>
      <c r="C37" s="287" t="s">
        <v>2879</v>
      </c>
      <c r="D37" s="646"/>
      <c r="E37" s="646"/>
      <c r="F37" s="646"/>
      <c r="G37" s="2200">
        <f>+E37-F37</f>
        <v>0</v>
      </c>
      <c r="H37" s="646"/>
      <c r="I37" s="646"/>
      <c r="J37" s="2200">
        <f>D37+G37+H37+I37</f>
        <v>0</v>
      </c>
      <c r="K37" s="646"/>
      <c r="L37" s="2207"/>
      <c r="M37" s="2207"/>
      <c r="N37" s="2207"/>
      <c r="O37" s="2207"/>
      <c r="P37" s="2208"/>
      <c r="Q37" s="285"/>
    </row>
    <row r="38" spans="1:17" ht="20" customHeight="1" x14ac:dyDescent="0.35">
      <c r="A38" s="283"/>
      <c r="B38" s="1297" t="s">
        <v>21</v>
      </c>
      <c r="C38" s="288" t="s">
        <v>2880</v>
      </c>
      <c r="D38" s="2200">
        <f>SUM(D39:D40)</f>
        <v>0</v>
      </c>
      <c r="E38" s="2200">
        <f t="shared" ref="E38:F38" si="6">SUM(E39:E40)</f>
        <v>0</v>
      </c>
      <c r="F38" s="2200">
        <f t="shared" si="6"/>
        <v>0</v>
      </c>
      <c r="G38" s="2200">
        <f t="shared" ref="G38:G57" si="7">+E38-F38</f>
        <v>0</v>
      </c>
      <c r="H38" s="2200">
        <f>SUM(H39:H40)</f>
        <v>0</v>
      </c>
      <c r="I38" s="2200">
        <f t="shared" ref="I38" si="8">SUM(I39:I40)</f>
        <v>0</v>
      </c>
      <c r="J38" s="2200">
        <f t="shared" ref="J38:J57" si="9">D38+G38+H38+I38</f>
        <v>0</v>
      </c>
      <c r="K38" s="646"/>
      <c r="L38" s="2207"/>
      <c r="M38" s="2207"/>
      <c r="N38" s="2207"/>
      <c r="O38" s="2207"/>
      <c r="P38" s="2208"/>
      <c r="Q38" s="285"/>
    </row>
    <row r="39" spans="1:17" ht="20" customHeight="1" x14ac:dyDescent="0.35">
      <c r="A39" s="283"/>
      <c r="B39" s="1297"/>
      <c r="C39" s="289" t="s">
        <v>2881</v>
      </c>
      <c r="D39" s="646"/>
      <c r="E39" s="646"/>
      <c r="F39" s="646"/>
      <c r="G39" s="2200">
        <f t="shared" si="7"/>
        <v>0</v>
      </c>
      <c r="H39" s="646"/>
      <c r="I39" s="646"/>
      <c r="J39" s="2200">
        <f t="shared" si="9"/>
        <v>0</v>
      </c>
      <c r="K39" s="646"/>
      <c r="L39" s="2207"/>
      <c r="M39" s="2207"/>
      <c r="N39" s="2207"/>
      <c r="O39" s="2207"/>
      <c r="P39" s="2208"/>
      <c r="Q39" s="285"/>
    </row>
    <row r="40" spans="1:17" ht="20" customHeight="1" x14ac:dyDescent="0.35">
      <c r="A40" s="283"/>
      <c r="B40" s="1297"/>
      <c r="C40" s="289" t="s">
        <v>2882</v>
      </c>
      <c r="D40" s="646"/>
      <c r="E40" s="646"/>
      <c r="F40" s="646"/>
      <c r="G40" s="2200">
        <f t="shared" si="7"/>
        <v>0</v>
      </c>
      <c r="H40" s="646"/>
      <c r="I40" s="646"/>
      <c r="J40" s="2200">
        <f t="shared" si="9"/>
        <v>0</v>
      </c>
      <c r="K40" s="646"/>
      <c r="L40" s="2207"/>
      <c r="M40" s="2207"/>
      <c r="N40" s="2207"/>
      <c r="O40" s="2207"/>
      <c r="P40" s="2208"/>
      <c r="Q40" s="285"/>
    </row>
    <row r="41" spans="1:17" ht="20" customHeight="1" x14ac:dyDescent="0.35">
      <c r="A41" s="283"/>
      <c r="B41" s="1297" t="s">
        <v>22</v>
      </c>
      <c r="C41" s="287" t="s">
        <v>1358</v>
      </c>
      <c r="D41" s="2200">
        <f>SUM(D42:D45)</f>
        <v>0</v>
      </c>
      <c r="E41" s="2200">
        <f t="shared" ref="E41:F41" si="10">SUM(E42:E45)</f>
        <v>0</v>
      </c>
      <c r="F41" s="2200">
        <f t="shared" si="10"/>
        <v>0</v>
      </c>
      <c r="G41" s="2200">
        <f t="shared" si="7"/>
        <v>0</v>
      </c>
      <c r="H41" s="2200">
        <f>SUM(H42:H45)</f>
        <v>0</v>
      </c>
      <c r="I41" s="2200">
        <f t="shared" ref="I41" si="11">SUM(I42:I45)</f>
        <v>0</v>
      </c>
      <c r="J41" s="2200">
        <f t="shared" si="9"/>
        <v>0</v>
      </c>
      <c r="K41" s="646"/>
      <c r="L41" s="2207"/>
      <c r="M41" s="2207"/>
      <c r="N41" s="2207"/>
      <c r="O41" s="2207"/>
      <c r="P41" s="2208"/>
      <c r="Q41" s="285"/>
    </row>
    <row r="42" spans="1:17" ht="20" customHeight="1" x14ac:dyDescent="0.35">
      <c r="A42" s="283"/>
      <c r="B42" s="1297"/>
      <c r="C42" s="289" t="s">
        <v>1359</v>
      </c>
      <c r="D42" s="646"/>
      <c r="E42" s="646"/>
      <c r="F42" s="646"/>
      <c r="G42" s="2200">
        <f t="shared" si="7"/>
        <v>0</v>
      </c>
      <c r="H42" s="646"/>
      <c r="I42" s="646"/>
      <c r="J42" s="2200">
        <f t="shared" si="9"/>
        <v>0</v>
      </c>
      <c r="K42" s="646"/>
      <c r="L42" s="2207"/>
      <c r="M42" s="2207"/>
      <c r="N42" s="2207"/>
      <c r="O42" s="2207"/>
      <c r="P42" s="2208"/>
      <c r="Q42" s="285"/>
    </row>
    <row r="43" spans="1:17" ht="20" customHeight="1" x14ac:dyDescent="0.35">
      <c r="A43" s="283"/>
      <c r="B43" s="1138"/>
      <c r="C43" s="289" t="s">
        <v>1360</v>
      </c>
      <c r="D43" s="646"/>
      <c r="E43" s="646"/>
      <c r="F43" s="646"/>
      <c r="G43" s="2200">
        <f t="shared" si="7"/>
        <v>0</v>
      </c>
      <c r="H43" s="646"/>
      <c r="I43" s="646"/>
      <c r="J43" s="2200">
        <f t="shared" si="9"/>
        <v>0</v>
      </c>
      <c r="K43" s="646"/>
      <c r="L43" s="2207"/>
      <c r="M43" s="2207"/>
      <c r="N43" s="2207"/>
      <c r="O43" s="2207"/>
      <c r="P43" s="2208"/>
      <c r="Q43" s="285"/>
    </row>
    <row r="44" spans="1:17" ht="20" customHeight="1" x14ac:dyDescent="0.35">
      <c r="A44" s="283"/>
      <c r="B44" s="1138"/>
      <c r="C44" s="289" t="s">
        <v>1361</v>
      </c>
      <c r="D44" s="646"/>
      <c r="E44" s="646"/>
      <c r="F44" s="646"/>
      <c r="G44" s="2200">
        <f t="shared" si="7"/>
        <v>0</v>
      </c>
      <c r="H44" s="646"/>
      <c r="I44" s="646"/>
      <c r="J44" s="2200">
        <f t="shared" si="9"/>
        <v>0</v>
      </c>
      <c r="K44" s="646"/>
      <c r="L44" s="2207"/>
      <c r="M44" s="2207"/>
      <c r="N44" s="2207"/>
      <c r="O44" s="2207"/>
      <c r="P44" s="2208"/>
      <c r="Q44" s="285"/>
    </row>
    <row r="45" spans="1:17" ht="20" customHeight="1" x14ac:dyDescent="0.35">
      <c r="A45" s="283"/>
      <c r="B45" s="1138"/>
      <c r="C45" s="289" t="s">
        <v>1362</v>
      </c>
      <c r="D45" s="646"/>
      <c r="E45" s="646"/>
      <c r="F45" s="646"/>
      <c r="G45" s="2200">
        <f t="shared" si="7"/>
        <v>0</v>
      </c>
      <c r="H45" s="646"/>
      <c r="I45" s="646"/>
      <c r="J45" s="2200">
        <f t="shared" si="9"/>
        <v>0</v>
      </c>
      <c r="K45" s="646"/>
      <c r="L45" s="2207"/>
      <c r="M45" s="2207"/>
      <c r="N45" s="2207"/>
      <c r="O45" s="2207"/>
      <c r="P45" s="2208"/>
      <c r="Q45" s="285"/>
    </row>
    <row r="46" spans="1:17" ht="20" customHeight="1" x14ac:dyDescent="0.35">
      <c r="A46" s="283"/>
      <c r="B46" s="1297"/>
      <c r="C46" s="288"/>
      <c r="D46" s="2200"/>
      <c r="E46" s="2200"/>
      <c r="F46" s="2200"/>
      <c r="G46" s="2200"/>
      <c r="H46" s="2200"/>
      <c r="I46" s="2200"/>
      <c r="J46" s="2200"/>
      <c r="K46" s="646"/>
      <c r="L46" s="2207"/>
      <c r="M46" s="2207"/>
      <c r="N46" s="2207"/>
      <c r="O46" s="2207"/>
      <c r="P46" s="2208"/>
      <c r="Q46" s="285"/>
    </row>
    <row r="47" spans="1:17" ht="20" customHeight="1" x14ac:dyDescent="0.35">
      <c r="A47" s="283"/>
      <c r="B47" s="1138"/>
      <c r="C47" s="289"/>
      <c r="D47" s="2200"/>
      <c r="E47" s="2200"/>
      <c r="F47" s="2200"/>
      <c r="G47" s="2200"/>
      <c r="H47" s="2200"/>
      <c r="I47" s="2200"/>
      <c r="J47" s="2200"/>
      <c r="K47" s="646"/>
      <c r="L47" s="2207"/>
      <c r="M47" s="2207"/>
      <c r="N47" s="2207"/>
      <c r="O47" s="2207"/>
      <c r="P47" s="2208"/>
      <c r="Q47" s="285"/>
    </row>
    <row r="48" spans="1:17" ht="20" customHeight="1" x14ac:dyDescent="0.35">
      <c r="A48" s="283"/>
      <c r="B48" s="1138"/>
      <c r="C48" s="2201" t="s">
        <v>2883</v>
      </c>
      <c r="D48" s="2200"/>
      <c r="E48" s="2200"/>
      <c r="F48" s="2200"/>
      <c r="G48" s="2200"/>
      <c r="H48" s="2200"/>
      <c r="I48" s="2200"/>
      <c r="J48" s="2200"/>
      <c r="K48" s="646"/>
      <c r="L48" s="2207"/>
      <c r="M48" s="2207"/>
      <c r="N48" s="2207"/>
      <c r="O48" s="2207"/>
      <c r="P48" s="2208"/>
      <c r="Q48" s="285"/>
    </row>
    <row r="49" spans="1:17" ht="20" customHeight="1" x14ac:dyDescent="0.35">
      <c r="A49" s="283"/>
      <c r="B49" s="1297" t="s">
        <v>20</v>
      </c>
      <c r="C49" s="287" t="s">
        <v>2879</v>
      </c>
      <c r="D49" s="646"/>
      <c r="E49" s="646"/>
      <c r="F49" s="646"/>
      <c r="G49" s="2200">
        <f t="shared" si="7"/>
        <v>0</v>
      </c>
      <c r="H49" s="646"/>
      <c r="I49" s="646"/>
      <c r="J49" s="2200">
        <f t="shared" si="9"/>
        <v>0</v>
      </c>
      <c r="K49" s="646"/>
      <c r="L49" s="2207"/>
      <c r="M49" s="2207"/>
      <c r="N49" s="2207"/>
      <c r="O49" s="2207"/>
      <c r="P49" s="2208"/>
      <c r="Q49" s="285"/>
    </row>
    <row r="50" spans="1:17" ht="20" customHeight="1" x14ac:dyDescent="0.35">
      <c r="A50" s="283"/>
      <c r="B50" s="1297" t="s">
        <v>21</v>
      </c>
      <c r="C50" s="288" t="s">
        <v>2880</v>
      </c>
      <c r="D50" s="2200">
        <f>SUM(D51:D52)</f>
        <v>0</v>
      </c>
      <c r="E50" s="2200">
        <f t="shared" ref="E50:F50" si="12">SUM(E51:E52)</f>
        <v>0</v>
      </c>
      <c r="F50" s="2200">
        <f t="shared" si="12"/>
        <v>0</v>
      </c>
      <c r="G50" s="2200">
        <f t="shared" si="7"/>
        <v>0</v>
      </c>
      <c r="H50" s="2200">
        <f>SUM(H51:H52)</f>
        <v>0</v>
      </c>
      <c r="I50" s="2200">
        <f t="shared" ref="I50" si="13">SUM(I51:I52)</f>
        <v>0</v>
      </c>
      <c r="J50" s="2200">
        <f t="shared" si="9"/>
        <v>0</v>
      </c>
      <c r="K50" s="646"/>
      <c r="L50" s="2207"/>
      <c r="M50" s="2207"/>
      <c r="N50" s="2207"/>
      <c r="O50" s="2207"/>
      <c r="P50" s="2208"/>
      <c r="Q50" s="285"/>
    </row>
    <row r="51" spans="1:17" ht="20" customHeight="1" x14ac:dyDescent="0.35">
      <c r="A51" s="283"/>
      <c r="B51" s="1297"/>
      <c r="C51" s="289" t="s">
        <v>2881</v>
      </c>
      <c r="D51" s="646"/>
      <c r="E51" s="646"/>
      <c r="F51" s="646"/>
      <c r="G51" s="2200">
        <f t="shared" si="7"/>
        <v>0</v>
      </c>
      <c r="H51" s="646"/>
      <c r="I51" s="646"/>
      <c r="J51" s="2200">
        <f t="shared" si="9"/>
        <v>0</v>
      </c>
      <c r="K51" s="646"/>
      <c r="L51" s="2207"/>
      <c r="M51" s="2207"/>
      <c r="N51" s="2207"/>
      <c r="O51" s="2207"/>
      <c r="P51" s="2208"/>
      <c r="Q51" s="285"/>
    </row>
    <row r="52" spans="1:17" ht="20" customHeight="1" x14ac:dyDescent="0.35">
      <c r="A52" s="283"/>
      <c r="B52" s="1297"/>
      <c r="C52" s="289" t="s">
        <v>2882</v>
      </c>
      <c r="D52" s="646"/>
      <c r="E52" s="646"/>
      <c r="F52" s="646"/>
      <c r="G52" s="2200">
        <f t="shared" si="7"/>
        <v>0</v>
      </c>
      <c r="H52" s="646"/>
      <c r="I52" s="646"/>
      <c r="J52" s="2200">
        <f t="shared" si="9"/>
        <v>0</v>
      </c>
      <c r="K52" s="646"/>
      <c r="L52" s="2207"/>
      <c r="M52" s="2207"/>
      <c r="N52" s="2207"/>
      <c r="O52" s="2207"/>
      <c r="P52" s="2208"/>
      <c r="Q52" s="285"/>
    </row>
    <row r="53" spans="1:17" ht="20" customHeight="1" x14ac:dyDescent="0.35">
      <c r="A53" s="283"/>
      <c r="B53" s="1297" t="s">
        <v>22</v>
      </c>
      <c r="C53" s="287" t="s">
        <v>1358</v>
      </c>
      <c r="D53" s="2200">
        <f>SUM(D54:D57)</f>
        <v>0</v>
      </c>
      <c r="E53" s="2200">
        <f t="shared" ref="E53:F53" si="14">SUM(E54:E57)</f>
        <v>0</v>
      </c>
      <c r="F53" s="2200">
        <f t="shared" si="14"/>
        <v>0</v>
      </c>
      <c r="G53" s="2200">
        <f t="shared" si="7"/>
        <v>0</v>
      </c>
      <c r="H53" s="2200">
        <f>SUM(H54:H57)</f>
        <v>0</v>
      </c>
      <c r="I53" s="2200">
        <f t="shared" ref="I53" si="15">SUM(I54:I57)</f>
        <v>0</v>
      </c>
      <c r="J53" s="2200">
        <f t="shared" si="9"/>
        <v>0</v>
      </c>
      <c r="K53" s="646"/>
      <c r="L53" s="2207"/>
      <c r="M53" s="2207"/>
      <c r="N53" s="2207"/>
      <c r="O53" s="2207"/>
      <c r="P53" s="2208"/>
      <c r="Q53" s="285"/>
    </row>
    <row r="54" spans="1:17" ht="20" customHeight="1" x14ac:dyDescent="0.35">
      <c r="A54" s="283"/>
      <c r="B54" s="1297"/>
      <c r="C54" s="289" t="s">
        <v>1359</v>
      </c>
      <c r="D54" s="646"/>
      <c r="E54" s="646"/>
      <c r="F54" s="646"/>
      <c r="G54" s="2200">
        <f t="shared" si="7"/>
        <v>0</v>
      </c>
      <c r="H54" s="646"/>
      <c r="I54" s="646"/>
      <c r="J54" s="2200">
        <f t="shared" si="9"/>
        <v>0</v>
      </c>
      <c r="K54" s="646"/>
      <c r="L54" s="2207"/>
      <c r="M54" s="2207"/>
      <c r="N54" s="2207"/>
      <c r="O54" s="2207"/>
      <c r="P54" s="2208"/>
      <c r="Q54" s="285"/>
    </row>
    <row r="55" spans="1:17" ht="20" customHeight="1" x14ac:dyDescent="0.35">
      <c r="A55" s="283"/>
      <c r="B55" s="1138"/>
      <c r="C55" s="289" t="s">
        <v>1360</v>
      </c>
      <c r="D55" s="646"/>
      <c r="E55" s="646"/>
      <c r="F55" s="646"/>
      <c r="G55" s="2200">
        <f t="shared" si="7"/>
        <v>0</v>
      </c>
      <c r="H55" s="646"/>
      <c r="I55" s="646"/>
      <c r="J55" s="2200">
        <f t="shared" si="9"/>
        <v>0</v>
      </c>
      <c r="K55" s="646"/>
      <c r="L55" s="2207"/>
      <c r="M55" s="2207"/>
      <c r="N55" s="2207"/>
      <c r="O55" s="2207"/>
      <c r="P55" s="2208"/>
      <c r="Q55" s="285"/>
    </row>
    <row r="56" spans="1:17" ht="20" customHeight="1" x14ac:dyDescent="0.35">
      <c r="A56" s="283"/>
      <c r="B56" s="1138"/>
      <c r="C56" s="289" t="s">
        <v>1361</v>
      </c>
      <c r="D56" s="646"/>
      <c r="E56" s="646"/>
      <c r="F56" s="646"/>
      <c r="G56" s="2200">
        <f t="shared" si="7"/>
        <v>0</v>
      </c>
      <c r="H56" s="646"/>
      <c r="I56" s="646"/>
      <c r="J56" s="2200">
        <f t="shared" si="9"/>
        <v>0</v>
      </c>
      <c r="K56" s="646"/>
      <c r="L56" s="2207"/>
      <c r="M56" s="2207"/>
      <c r="N56" s="2207"/>
      <c r="O56" s="2207"/>
      <c r="P56" s="2208"/>
      <c r="Q56" s="285"/>
    </row>
    <row r="57" spans="1:17" ht="20" customHeight="1" x14ac:dyDescent="0.35">
      <c r="A57" s="283"/>
      <c r="B57" s="1138"/>
      <c r="C57" s="289" t="s">
        <v>1362</v>
      </c>
      <c r="D57" s="646"/>
      <c r="E57" s="646"/>
      <c r="F57" s="646"/>
      <c r="G57" s="2200">
        <f t="shared" si="7"/>
        <v>0</v>
      </c>
      <c r="H57" s="646"/>
      <c r="I57" s="646"/>
      <c r="J57" s="2200">
        <f t="shared" si="9"/>
        <v>0</v>
      </c>
      <c r="K57" s="646"/>
      <c r="L57" s="2207"/>
      <c r="M57" s="2207"/>
      <c r="N57" s="2207"/>
      <c r="O57" s="2207"/>
      <c r="P57" s="2208"/>
      <c r="Q57" s="285"/>
    </row>
    <row r="58" spans="1:17" ht="20" customHeight="1" x14ac:dyDescent="0.35">
      <c r="A58" s="283"/>
      <c r="B58" s="1313"/>
      <c r="C58" s="754"/>
      <c r="D58" s="759"/>
      <c r="E58" s="759"/>
      <c r="F58" s="759"/>
      <c r="G58" s="759"/>
      <c r="H58" s="759"/>
      <c r="I58" s="759"/>
      <c r="J58" s="759"/>
      <c r="K58" s="759"/>
      <c r="L58" s="2207"/>
      <c r="M58" s="2207"/>
      <c r="N58" s="2207"/>
      <c r="O58" s="2207"/>
      <c r="P58" s="2208"/>
      <c r="Q58" s="285"/>
    </row>
    <row r="59" spans="1:17" ht="20" customHeight="1" x14ac:dyDescent="0.35">
      <c r="A59" s="283"/>
      <c r="B59" s="2209"/>
      <c r="C59" s="2210"/>
      <c r="D59" s="2207"/>
      <c r="E59" s="2207"/>
      <c r="F59" s="2207"/>
      <c r="G59" s="2207"/>
      <c r="H59" s="2207"/>
      <c r="I59" s="2207"/>
      <c r="J59" s="2207"/>
      <c r="K59" s="2207"/>
      <c r="L59" s="2207"/>
      <c r="M59" s="2207"/>
      <c r="N59" s="2207"/>
      <c r="O59" s="2207"/>
      <c r="P59" s="2208"/>
      <c r="Q59" s="285"/>
    </row>
    <row r="60" spans="1:17" ht="20" hidden="1" customHeight="1" x14ac:dyDescent="0.35">
      <c r="A60" s="283"/>
      <c r="B60" s="2209"/>
      <c r="C60" s="2210"/>
      <c r="D60" s="2207"/>
      <c r="E60" s="2207"/>
      <c r="F60" s="2207"/>
      <c r="G60" s="2207"/>
      <c r="H60" s="2207"/>
      <c r="I60" s="2207"/>
      <c r="J60" s="2207"/>
      <c r="K60" s="2207"/>
      <c r="L60" s="2207"/>
      <c r="M60" s="2207"/>
      <c r="N60" s="2207"/>
      <c r="O60" s="2207"/>
      <c r="P60" s="2208"/>
      <c r="Q60" s="285"/>
    </row>
    <row r="61" spans="1:17" ht="20" hidden="1" customHeight="1" x14ac:dyDescent="0.35">
      <c r="A61" s="283"/>
      <c r="B61" s="2209"/>
      <c r="C61" s="2210"/>
      <c r="D61" s="2207"/>
      <c r="E61" s="2207"/>
      <c r="F61" s="2207"/>
      <c r="G61" s="2207"/>
      <c r="H61" s="2207"/>
      <c r="I61" s="2207"/>
      <c r="J61" s="2207"/>
      <c r="K61" s="2207"/>
      <c r="L61" s="2207"/>
      <c r="M61" s="2207"/>
      <c r="N61" s="2207"/>
      <c r="O61" s="2207"/>
      <c r="P61" s="2208"/>
      <c r="Q61" s="285"/>
    </row>
    <row r="62" spans="1:17" ht="20" hidden="1" customHeight="1" x14ac:dyDescent="0.35">
      <c r="A62" s="283"/>
      <c r="B62" s="2209"/>
      <c r="C62" s="2210"/>
      <c r="D62" s="2207"/>
      <c r="E62" s="2207"/>
      <c r="F62" s="2207"/>
      <c r="G62" s="2207"/>
      <c r="H62" s="2207"/>
      <c r="I62" s="2207"/>
      <c r="J62" s="2207"/>
      <c r="K62" s="2207"/>
      <c r="L62" s="2207"/>
      <c r="M62" s="2207"/>
      <c r="N62" s="2207"/>
      <c r="O62" s="2207"/>
      <c r="P62" s="2208"/>
      <c r="Q62" s="285"/>
    </row>
    <row r="63" spans="1:17" ht="20" hidden="1" customHeight="1" x14ac:dyDescent="0.35">
      <c r="A63" s="283"/>
      <c r="B63" s="2209"/>
      <c r="C63" s="2210"/>
      <c r="D63" s="2207"/>
      <c r="E63" s="2207"/>
      <c r="F63" s="2207"/>
      <c r="G63" s="2207"/>
      <c r="H63" s="2207"/>
      <c r="I63" s="2207"/>
      <c r="J63" s="2207"/>
      <c r="K63" s="2207"/>
      <c r="L63" s="2207"/>
      <c r="M63" s="2207"/>
      <c r="N63" s="2207"/>
      <c r="O63" s="2207"/>
      <c r="P63" s="2208"/>
      <c r="Q63" s="285"/>
    </row>
    <row r="64" spans="1:17" ht="20" hidden="1" customHeight="1" x14ac:dyDescent="0.35">
      <c r="A64" s="283"/>
      <c r="B64" s="2209"/>
      <c r="C64" s="2210"/>
      <c r="D64" s="2207"/>
      <c r="E64" s="2207"/>
      <c r="F64" s="2207"/>
      <c r="G64" s="2207"/>
      <c r="H64" s="2207"/>
      <c r="I64" s="2207"/>
      <c r="J64" s="2207"/>
      <c r="K64" s="2207"/>
      <c r="L64" s="2207"/>
      <c r="M64" s="2207"/>
      <c r="N64" s="2207"/>
      <c r="O64" s="2207"/>
      <c r="P64" s="2208"/>
      <c r="Q64" s="285"/>
    </row>
    <row r="65" spans="1:17" ht="20" hidden="1" customHeight="1" x14ac:dyDescent="0.35">
      <c r="A65" s="283"/>
      <c r="B65" s="2209"/>
      <c r="C65" s="2210"/>
      <c r="D65" s="2207"/>
      <c r="E65" s="2207"/>
      <c r="F65" s="2207"/>
      <c r="G65" s="2207"/>
      <c r="H65" s="2207"/>
      <c r="I65" s="2207"/>
      <c r="J65" s="2207"/>
      <c r="K65" s="2207"/>
      <c r="L65" s="2207"/>
      <c r="M65" s="2207"/>
      <c r="N65" s="2207"/>
      <c r="O65" s="2207"/>
      <c r="P65" s="2208"/>
      <c r="Q65" s="285"/>
    </row>
    <row r="66" spans="1:17" ht="20" hidden="1" customHeight="1" x14ac:dyDescent="0.35">
      <c r="A66" s="283"/>
      <c r="B66" s="2209"/>
      <c r="C66" s="2210"/>
      <c r="D66" s="2207"/>
      <c r="E66" s="2207"/>
      <c r="F66" s="2207"/>
      <c r="G66" s="2207"/>
      <c r="H66" s="2207"/>
      <c r="I66" s="2207"/>
      <c r="J66" s="2207"/>
      <c r="K66" s="2207"/>
      <c r="L66" s="2207"/>
      <c r="M66" s="2207"/>
      <c r="N66" s="2207"/>
      <c r="O66" s="2207"/>
      <c r="P66" s="2208"/>
      <c r="Q66" s="285"/>
    </row>
    <row r="67" spans="1:17" ht="20" hidden="1" customHeight="1" x14ac:dyDescent="0.35">
      <c r="A67" s="283"/>
      <c r="B67" s="2209"/>
      <c r="C67" s="2210"/>
      <c r="D67" s="2207"/>
      <c r="E67" s="2207"/>
      <c r="F67" s="2207"/>
      <c r="G67" s="2207"/>
      <c r="H67" s="2207"/>
      <c r="I67" s="2207"/>
      <c r="J67" s="2207"/>
      <c r="K67" s="2207"/>
      <c r="L67" s="2207"/>
      <c r="M67" s="2207"/>
      <c r="N67" s="2207"/>
      <c r="O67" s="2207"/>
      <c r="P67" s="2208"/>
      <c r="Q67" s="285"/>
    </row>
    <row r="68" spans="1:17" ht="15" hidden="1" customHeight="1" x14ac:dyDescent="0.35">
      <c r="A68" s="283"/>
      <c r="B68" s="284"/>
      <c r="C68" s="284"/>
      <c r="D68" s="284"/>
      <c r="E68" s="284"/>
      <c r="F68" s="284"/>
      <c r="G68" s="284"/>
      <c r="H68" s="284"/>
      <c r="I68" s="284"/>
      <c r="J68" s="284"/>
      <c r="K68" s="284"/>
      <c r="L68" s="284"/>
      <c r="M68" s="284"/>
      <c r="N68" s="284"/>
      <c r="O68" s="284"/>
      <c r="P68" s="284"/>
      <c r="Q68" s="285"/>
    </row>
    <row r="69" spans="1:17" ht="15.75" hidden="1" customHeight="1" x14ac:dyDescent="0.35">
      <c r="A69" s="283"/>
      <c r="B69" s="284"/>
      <c r="C69" s="284"/>
      <c r="D69" s="284"/>
      <c r="E69" s="284"/>
      <c r="F69" s="284"/>
      <c r="G69" s="284"/>
      <c r="H69" s="284"/>
      <c r="I69" s="284"/>
      <c r="J69" s="284"/>
      <c r="K69" s="284"/>
      <c r="L69" s="284"/>
      <c r="M69" s="284"/>
      <c r="N69" s="284"/>
      <c r="O69" s="284"/>
      <c r="P69" s="284"/>
      <c r="Q69" s="285"/>
    </row>
    <row r="70" spans="1:17" ht="15.75" customHeight="1" x14ac:dyDescent="0.35">
      <c r="A70" s="283"/>
      <c r="B70" s="284"/>
      <c r="C70" s="284"/>
      <c r="D70" s="284"/>
      <c r="E70" s="284"/>
      <c r="F70" s="284"/>
      <c r="G70" s="284"/>
      <c r="H70" s="284"/>
      <c r="I70" s="284"/>
      <c r="J70" s="284"/>
      <c r="K70" s="284"/>
      <c r="L70" s="284"/>
      <c r="M70" s="284"/>
      <c r="N70" s="284"/>
      <c r="O70" s="284"/>
      <c r="P70" s="284"/>
      <c r="Q70" s="285"/>
    </row>
    <row r="71" spans="1:17" ht="15" customHeight="1" x14ac:dyDescent="0.35">
      <c r="A71" s="283"/>
      <c r="B71" s="3142" t="s">
        <v>2056</v>
      </c>
      <c r="C71" s="3142"/>
      <c r="D71" s="3142"/>
      <c r="E71" s="3142"/>
      <c r="F71" s="3142"/>
      <c r="G71" s="3142"/>
      <c r="H71" s="3142"/>
      <c r="I71" s="3142"/>
      <c r="J71" s="3142"/>
      <c r="K71" s="3142"/>
      <c r="L71" s="3142"/>
      <c r="M71" s="3142"/>
      <c r="N71" s="3142"/>
      <c r="O71" s="3142"/>
      <c r="P71" s="284"/>
      <c r="Q71" s="285"/>
    </row>
    <row r="72" spans="1:17" ht="15" customHeight="1" x14ac:dyDescent="0.35">
      <c r="A72" s="283"/>
      <c r="B72" s="284"/>
      <c r="C72" s="284"/>
      <c r="D72" s="284"/>
      <c r="E72" s="284"/>
      <c r="F72" s="284"/>
      <c r="G72" s="284"/>
      <c r="H72" s="284"/>
      <c r="I72" s="284"/>
      <c r="J72" s="284"/>
      <c r="K72" s="284"/>
      <c r="L72" s="284"/>
      <c r="M72" s="284"/>
      <c r="N72" s="284"/>
      <c r="O72" s="284"/>
      <c r="P72" s="284"/>
      <c r="Q72" s="285"/>
    </row>
    <row r="73" spans="1:17" ht="15" customHeight="1" x14ac:dyDescent="0.35">
      <c r="A73" s="283"/>
      <c r="B73" s="284"/>
      <c r="C73" s="1314" t="s">
        <v>1365</v>
      </c>
      <c r="D73" s="284"/>
      <c r="E73" s="284"/>
      <c r="F73" s="284"/>
      <c r="G73" s="284"/>
      <c r="H73" s="284"/>
      <c r="I73" s="284"/>
      <c r="J73" s="284"/>
      <c r="K73" s="284"/>
      <c r="L73" s="284"/>
      <c r="M73" s="284"/>
      <c r="N73" s="284"/>
      <c r="O73" s="284"/>
      <c r="P73" s="284"/>
      <c r="Q73" s="285"/>
    </row>
    <row r="74" spans="1:17" ht="15" customHeight="1" x14ac:dyDescent="0.35">
      <c r="A74" s="283"/>
      <c r="B74" s="284"/>
      <c r="C74" s="760"/>
      <c r="D74" s="284"/>
      <c r="E74" s="284"/>
      <c r="F74" s="284"/>
      <c r="G74" s="284"/>
      <c r="H74" s="284"/>
      <c r="I74" s="284"/>
      <c r="J74" s="284"/>
      <c r="K74" s="284"/>
      <c r="L74" s="284"/>
      <c r="M74" s="284"/>
      <c r="N74" s="284"/>
      <c r="O74" s="284"/>
      <c r="P74" s="284"/>
      <c r="Q74" s="285"/>
    </row>
    <row r="75" spans="1:17" ht="15" customHeight="1" x14ac:dyDescent="0.35">
      <c r="A75" s="283"/>
      <c r="B75" s="284"/>
      <c r="C75" s="760"/>
      <c r="D75" s="284"/>
      <c r="E75" s="284"/>
      <c r="F75" s="284"/>
      <c r="G75" s="284"/>
      <c r="H75" s="284"/>
      <c r="I75" s="284"/>
      <c r="J75" s="284"/>
      <c r="K75" s="284"/>
      <c r="L75" s="284"/>
      <c r="M75" s="284"/>
      <c r="N75" s="284"/>
      <c r="O75" s="284"/>
      <c r="P75" s="284"/>
      <c r="Q75" s="285"/>
    </row>
    <row r="76" spans="1:17" ht="15" customHeight="1" x14ac:dyDescent="0.35">
      <c r="A76" s="283"/>
      <c r="B76" s="284"/>
      <c r="C76" s="760"/>
      <c r="D76" s="284"/>
      <c r="E76" s="284"/>
      <c r="F76" s="284"/>
      <c r="G76" s="284"/>
      <c r="H76" s="284"/>
      <c r="I76" s="284"/>
      <c r="J76" s="284"/>
      <c r="K76" s="284"/>
      <c r="L76" s="284"/>
      <c r="M76" s="284"/>
      <c r="N76" s="284"/>
      <c r="O76" s="284"/>
      <c r="P76" s="284"/>
      <c r="Q76" s="285"/>
    </row>
    <row r="77" spans="1:17" ht="15" customHeight="1" x14ac:dyDescent="0.35">
      <c r="A77" s="283"/>
      <c r="B77" s="284"/>
      <c r="C77" s="760"/>
      <c r="D77" s="284"/>
      <c r="E77" s="284"/>
      <c r="F77" s="284"/>
      <c r="G77" s="284"/>
      <c r="H77" s="284"/>
      <c r="I77" s="284"/>
      <c r="J77" s="284"/>
      <c r="K77" s="284"/>
      <c r="L77" s="284"/>
      <c r="M77" s="284"/>
      <c r="N77" s="284"/>
      <c r="O77" s="284"/>
      <c r="P77" s="284"/>
      <c r="Q77" s="285"/>
    </row>
    <row r="78" spans="1:17" ht="15" customHeight="1" x14ac:dyDescent="0.35">
      <c r="A78" s="283"/>
      <c r="B78" s="284"/>
      <c r="C78" s="760"/>
      <c r="D78" s="284"/>
      <c r="E78" s="284"/>
      <c r="F78" s="284"/>
      <c r="G78" s="284"/>
      <c r="H78" s="284"/>
      <c r="I78" s="284"/>
      <c r="J78" s="284"/>
      <c r="K78" s="284"/>
      <c r="L78" s="284"/>
      <c r="M78" s="284"/>
      <c r="N78" s="284"/>
      <c r="O78" s="284"/>
      <c r="P78" s="284"/>
      <c r="Q78" s="285"/>
    </row>
    <row r="79" spans="1:17" ht="15" customHeight="1" x14ac:dyDescent="0.35">
      <c r="A79" s="283"/>
      <c r="B79" s="284"/>
      <c r="C79" s="760"/>
      <c r="D79" s="284"/>
      <c r="E79" s="284"/>
      <c r="F79" s="284"/>
      <c r="G79" s="284"/>
      <c r="H79" s="284"/>
      <c r="I79" s="284"/>
      <c r="J79" s="284"/>
      <c r="K79" s="284"/>
      <c r="L79" s="284"/>
      <c r="M79" s="284"/>
      <c r="N79" s="284"/>
      <c r="O79" s="284"/>
      <c r="P79" s="284"/>
      <c r="Q79" s="285"/>
    </row>
    <row r="80" spans="1:17" ht="15" customHeight="1" x14ac:dyDescent="0.35">
      <c r="A80" s="283"/>
      <c r="B80" s="284"/>
      <c r="C80" s="760"/>
      <c r="D80" s="284"/>
      <c r="E80" s="284"/>
      <c r="F80" s="284"/>
      <c r="G80" s="284"/>
      <c r="H80" s="284"/>
      <c r="I80" s="284"/>
      <c r="J80" s="284"/>
      <c r="K80" s="284"/>
      <c r="L80" s="284"/>
      <c r="M80" s="284"/>
      <c r="N80" s="284"/>
      <c r="O80" s="284"/>
      <c r="P80" s="284"/>
      <c r="Q80" s="285"/>
    </row>
    <row r="81" spans="1:17" ht="15" customHeight="1" x14ac:dyDescent="0.35">
      <c r="A81" s="283"/>
      <c r="B81" s="284"/>
      <c r="C81" s="760"/>
      <c r="D81" s="284"/>
      <c r="E81" s="284"/>
      <c r="F81" s="284"/>
      <c r="G81" s="284"/>
      <c r="H81" s="284"/>
      <c r="I81" s="284"/>
      <c r="J81" s="284"/>
      <c r="K81" s="284"/>
      <c r="L81" s="284"/>
      <c r="M81" s="284"/>
      <c r="N81" s="284"/>
      <c r="O81" s="284"/>
      <c r="P81" s="284"/>
      <c r="Q81" s="285"/>
    </row>
    <row r="82" spans="1:17" ht="15" customHeight="1" thickBot="1" x14ac:dyDescent="0.4">
      <c r="A82" s="290"/>
      <c r="B82" s="291"/>
      <c r="C82" s="291"/>
      <c r="D82" s="291"/>
      <c r="E82" s="291"/>
      <c r="F82" s="291"/>
      <c r="G82" s="291"/>
      <c r="H82" s="291"/>
      <c r="I82" s="291"/>
      <c r="J82" s="291"/>
      <c r="K82" s="291"/>
      <c r="L82" s="291"/>
      <c r="M82" s="291"/>
      <c r="N82" s="291"/>
      <c r="O82" s="291"/>
      <c r="P82" s="291"/>
      <c r="Q82" s="292"/>
    </row>
    <row r="83" spans="1:17" ht="15" customHeight="1" x14ac:dyDescent="0.35"/>
    <row r="84" spans="1:17" ht="15" customHeight="1" x14ac:dyDescent="0.35"/>
  </sheetData>
  <sheetProtection algorithmName="SHA-512" hashValue="zT62LKry2nsZCPG7SokKj6Zds8CR/pTz08HgdsUG6m0hyB4M333e5EDiJ3q/1v98JogLpHkrFK8BlIJGRHAhKA==" saltValue="T5DHGR3KCT3gOL8870Z95A==" spinCount="100000" sheet="1" objects="1" scenarios="1"/>
  <mergeCells count="15">
    <mergeCell ref="D2:K2"/>
    <mergeCell ref="D3:K3"/>
    <mergeCell ref="P5:P6"/>
    <mergeCell ref="B71:O71"/>
    <mergeCell ref="B5:C6"/>
    <mergeCell ref="D5:G5"/>
    <mergeCell ref="H5:K5"/>
    <mergeCell ref="L5:O5"/>
    <mergeCell ref="B33:C35"/>
    <mergeCell ref="D33:D35"/>
    <mergeCell ref="E33:I33"/>
    <mergeCell ref="J33:J35"/>
    <mergeCell ref="K33:K35"/>
    <mergeCell ref="E34:G34"/>
    <mergeCell ref="H34:I34"/>
  </mergeCells>
  <pageMargins left="0.7" right="0.7" top="0.5" bottom="0.5" header="0.3" footer="0.3"/>
  <pageSetup paperSize="5" scale="80" fitToHeight="0" orientation="landscape" r:id="rId1"/>
  <headerFooter>
    <oddFooter>&amp;C&amp;1#&amp;"Calibri"&amp;10&amp;K000000I n t e r n a l</oddFooter>
  </headerFooter>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2900-000000000000}">
          <x14:formula1>
            <xm:f>Currency!$B$4:$B$18</xm:f>
          </x14:formula1>
          <xm:sqref>C74:C81</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E143"/>
  <sheetViews>
    <sheetView showGridLines="0" zoomScaleNormal="100" zoomScaleSheetLayoutView="90" workbookViewId="0">
      <selection activeCell="G38" sqref="G38"/>
    </sheetView>
  </sheetViews>
  <sheetFormatPr defaultRowHeight="12.5" x14ac:dyDescent="0.25"/>
  <cols>
    <col min="1" max="1" width="2.81640625" style="1511" customWidth="1" collapsed="1"/>
    <col min="2" max="2" width="82.54296875" style="1511" customWidth="1" collapsed="1"/>
    <col min="3" max="3" width="2.81640625" style="1511" customWidth="1" collapsed="1"/>
    <col min="4" max="4" width="17.81640625" style="1511" customWidth="1" collapsed="1"/>
    <col min="5" max="5" width="2.81640625" style="1511" customWidth="1" collapsed="1"/>
    <col min="6" max="256" width="9.1796875" style="1511" collapsed="1"/>
    <col min="257" max="257" width="9.1796875" style="1511" customWidth="1" collapsed="1"/>
    <col min="258" max="258" width="82.54296875" style="1511" customWidth="1" collapsed="1"/>
    <col min="259" max="259" width="6.81640625" style="1511" customWidth="1" collapsed="1"/>
    <col min="260" max="260" width="17.81640625" style="1511" customWidth="1" collapsed="1"/>
    <col min="261" max="261" width="9.1796875" style="1511" customWidth="1" collapsed="1"/>
    <col min="262" max="512" width="9.1796875" style="1511" collapsed="1"/>
    <col min="513" max="513" width="9.1796875" style="1511" customWidth="1" collapsed="1"/>
    <col min="514" max="514" width="82.54296875" style="1511" customWidth="1" collapsed="1"/>
    <col min="515" max="515" width="6.81640625" style="1511" customWidth="1" collapsed="1"/>
    <col min="516" max="516" width="17.81640625" style="1511" customWidth="1" collapsed="1"/>
    <col min="517" max="517" width="9.1796875" style="1511" customWidth="1" collapsed="1"/>
    <col min="518" max="768" width="9.1796875" style="1511" collapsed="1"/>
    <col min="769" max="769" width="9.1796875" style="1511" customWidth="1" collapsed="1"/>
    <col min="770" max="770" width="82.54296875" style="1511" customWidth="1" collapsed="1"/>
    <col min="771" max="771" width="6.81640625" style="1511" customWidth="1" collapsed="1"/>
    <col min="772" max="772" width="17.81640625" style="1511" customWidth="1" collapsed="1"/>
    <col min="773" max="773" width="9.1796875" style="1511" customWidth="1" collapsed="1"/>
    <col min="774" max="1024" width="9.1796875" style="1511" collapsed="1"/>
    <col min="1025" max="1025" width="9.1796875" style="1511" customWidth="1" collapsed="1"/>
    <col min="1026" max="1026" width="82.54296875" style="1511" customWidth="1" collapsed="1"/>
    <col min="1027" max="1027" width="6.81640625" style="1511" customWidth="1" collapsed="1"/>
    <col min="1028" max="1028" width="17.81640625" style="1511" customWidth="1" collapsed="1"/>
    <col min="1029" max="1029" width="9.1796875" style="1511" customWidth="1" collapsed="1"/>
    <col min="1030" max="1280" width="9.1796875" style="1511" collapsed="1"/>
    <col min="1281" max="1281" width="9.1796875" style="1511" customWidth="1" collapsed="1"/>
    <col min="1282" max="1282" width="82.54296875" style="1511" customWidth="1" collapsed="1"/>
    <col min="1283" max="1283" width="6.81640625" style="1511" customWidth="1" collapsed="1"/>
    <col min="1284" max="1284" width="17.81640625" style="1511" customWidth="1" collapsed="1"/>
    <col min="1285" max="1285" width="9.1796875" style="1511" customWidth="1" collapsed="1"/>
    <col min="1286" max="1536" width="9.1796875" style="1511" collapsed="1"/>
    <col min="1537" max="1537" width="9.1796875" style="1511" customWidth="1" collapsed="1"/>
    <col min="1538" max="1538" width="82.54296875" style="1511" customWidth="1" collapsed="1"/>
    <col min="1539" max="1539" width="6.81640625" style="1511" customWidth="1" collapsed="1"/>
    <col min="1540" max="1540" width="17.81640625" style="1511" customWidth="1" collapsed="1"/>
    <col min="1541" max="1541" width="9.1796875" style="1511" customWidth="1" collapsed="1"/>
    <col min="1542" max="1792" width="9.1796875" style="1511" collapsed="1"/>
    <col min="1793" max="1793" width="9.1796875" style="1511" customWidth="1" collapsed="1"/>
    <col min="1794" max="1794" width="82.54296875" style="1511" customWidth="1" collapsed="1"/>
    <col min="1795" max="1795" width="6.81640625" style="1511" customWidth="1" collapsed="1"/>
    <col min="1796" max="1796" width="17.81640625" style="1511" customWidth="1" collapsed="1"/>
    <col min="1797" max="1797" width="9.1796875" style="1511" customWidth="1" collapsed="1"/>
    <col min="1798" max="2048" width="9.1796875" style="1511" collapsed="1"/>
    <col min="2049" max="2049" width="9.1796875" style="1511" customWidth="1" collapsed="1"/>
    <col min="2050" max="2050" width="82.54296875" style="1511" customWidth="1" collapsed="1"/>
    <col min="2051" max="2051" width="6.81640625" style="1511" customWidth="1" collapsed="1"/>
    <col min="2052" max="2052" width="17.81640625" style="1511" customWidth="1" collapsed="1"/>
    <col min="2053" max="2053" width="9.1796875" style="1511" customWidth="1" collapsed="1"/>
    <col min="2054" max="2304" width="9.1796875" style="1511" collapsed="1"/>
    <col min="2305" max="2305" width="9.1796875" style="1511" customWidth="1" collapsed="1"/>
    <col min="2306" max="2306" width="82.54296875" style="1511" customWidth="1" collapsed="1"/>
    <col min="2307" max="2307" width="6.81640625" style="1511" customWidth="1" collapsed="1"/>
    <col min="2308" max="2308" width="17.81640625" style="1511" customWidth="1" collapsed="1"/>
    <col min="2309" max="2309" width="9.1796875" style="1511" customWidth="1" collapsed="1"/>
    <col min="2310" max="2560" width="9.1796875" style="1511" collapsed="1"/>
    <col min="2561" max="2561" width="9.1796875" style="1511" customWidth="1" collapsed="1"/>
    <col min="2562" max="2562" width="82.54296875" style="1511" customWidth="1" collapsed="1"/>
    <col min="2563" max="2563" width="6.81640625" style="1511" customWidth="1" collapsed="1"/>
    <col min="2564" max="2564" width="17.81640625" style="1511" customWidth="1" collapsed="1"/>
    <col min="2565" max="2565" width="9.1796875" style="1511" customWidth="1" collapsed="1"/>
    <col min="2566" max="2816" width="9.1796875" style="1511" collapsed="1"/>
    <col min="2817" max="2817" width="9.1796875" style="1511" customWidth="1" collapsed="1"/>
    <col min="2818" max="2818" width="82.54296875" style="1511" customWidth="1" collapsed="1"/>
    <col min="2819" max="2819" width="6.81640625" style="1511" customWidth="1" collapsed="1"/>
    <col min="2820" max="2820" width="17.81640625" style="1511" customWidth="1" collapsed="1"/>
    <col min="2821" max="2821" width="9.1796875" style="1511" customWidth="1" collapsed="1"/>
    <col min="2822" max="3072" width="9.1796875" style="1511" collapsed="1"/>
    <col min="3073" max="3073" width="9.1796875" style="1511" customWidth="1" collapsed="1"/>
    <col min="3074" max="3074" width="82.54296875" style="1511" customWidth="1" collapsed="1"/>
    <col min="3075" max="3075" width="6.81640625" style="1511" customWidth="1" collapsed="1"/>
    <col min="3076" max="3076" width="17.81640625" style="1511" customWidth="1" collapsed="1"/>
    <col min="3077" max="3077" width="9.1796875" style="1511" customWidth="1" collapsed="1"/>
    <col min="3078" max="3328" width="9.1796875" style="1511" collapsed="1"/>
    <col min="3329" max="3329" width="9.1796875" style="1511" customWidth="1" collapsed="1"/>
    <col min="3330" max="3330" width="82.54296875" style="1511" customWidth="1" collapsed="1"/>
    <col min="3331" max="3331" width="6.81640625" style="1511" customWidth="1" collapsed="1"/>
    <col min="3332" max="3332" width="17.81640625" style="1511" customWidth="1" collapsed="1"/>
    <col min="3333" max="3333" width="9.1796875" style="1511" customWidth="1" collapsed="1"/>
    <col min="3334" max="3584" width="9.1796875" style="1511" collapsed="1"/>
    <col min="3585" max="3585" width="9.1796875" style="1511" customWidth="1" collapsed="1"/>
    <col min="3586" max="3586" width="82.54296875" style="1511" customWidth="1" collapsed="1"/>
    <col min="3587" max="3587" width="6.81640625" style="1511" customWidth="1" collapsed="1"/>
    <col min="3588" max="3588" width="17.81640625" style="1511" customWidth="1" collapsed="1"/>
    <col min="3589" max="3589" width="9.1796875" style="1511" customWidth="1" collapsed="1"/>
    <col min="3590" max="3840" width="9.1796875" style="1511" collapsed="1"/>
    <col min="3841" max="3841" width="9.1796875" style="1511" customWidth="1" collapsed="1"/>
    <col min="3842" max="3842" width="82.54296875" style="1511" customWidth="1" collapsed="1"/>
    <col min="3843" max="3843" width="6.81640625" style="1511" customWidth="1" collapsed="1"/>
    <col min="3844" max="3844" width="17.81640625" style="1511" customWidth="1" collapsed="1"/>
    <col min="3845" max="3845" width="9.1796875" style="1511" customWidth="1" collapsed="1"/>
    <col min="3846" max="4096" width="9.1796875" style="1511" collapsed="1"/>
    <col min="4097" max="4097" width="9.1796875" style="1511" customWidth="1" collapsed="1"/>
    <col min="4098" max="4098" width="82.54296875" style="1511" customWidth="1" collapsed="1"/>
    <col min="4099" max="4099" width="6.81640625" style="1511" customWidth="1" collapsed="1"/>
    <col min="4100" max="4100" width="17.81640625" style="1511" customWidth="1" collapsed="1"/>
    <col min="4101" max="4101" width="9.1796875" style="1511" customWidth="1" collapsed="1"/>
    <col min="4102" max="4352" width="9.1796875" style="1511" collapsed="1"/>
    <col min="4353" max="4353" width="9.1796875" style="1511" customWidth="1" collapsed="1"/>
    <col min="4354" max="4354" width="82.54296875" style="1511" customWidth="1" collapsed="1"/>
    <col min="4355" max="4355" width="6.81640625" style="1511" customWidth="1" collapsed="1"/>
    <col min="4356" max="4356" width="17.81640625" style="1511" customWidth="1" collapsed="1"/>
    <col min="4357" max="4357" width="9.1796875" style="1511" customWidth="1" collapsed="1"/>
    <col min="4358" max="4608" width="9.1796875" style="1511" collapsed="1"/>
    <col min="4609" max="4609" width="9.1796875" style="1511" customWidth="1" collapsed="1"/>
    <col min="4610" max="4610" width="82.54296875" style="1511" customWidth="1" collapsed="1"/>
    <col min="4611" max="4611" width="6.81640625" style="1511" customWidth="1" collapsed="1"/>
    <col min="4612" max="4612" width="17.81640625" style="1511" customWidth="1" collapsed="1"/>
    <col min="4613" max="4613" width="9.1796875" style="1511" customWidth="1" collapsed="1"/>
    <col min="4614" max="4864" width="9.1796875" style="1511" collapsed="1"/>
    <col min="4865" max="4865" width="9.1796875" style="1511" customWidth="1" collapsed="1"/>
    <col min="4866" max="4866" width="82.54296875" style="1511" customWidth="1" collapsed="1"/>
    <col min="4867" max="4867" width="6.81640625" style="1511" customWidth="1" collapsed="1"/>
    <col min="4868" max="4868" width="17.81640625" style="1511" customWidth="1" collapsed="1"/>
    <col min="4869" max="4869" width="9.1796875" style="1511" customWidth="1" collapsed="1"/>
    <col min="4870" max="5120" width="9.1796875" style="1511" collapsed="1"/>
    <col min="5121" max="5121" width="9.1796875" style="1511" customWidth="1" collapsed="1"/>
    <col min="5122" max="5122" width="82.54296875" style="1511" customWidth="1" collapsed="1"/>
    <col min="5123" max="5123" width="6.81640625" style="1511" customWidth="1" collapsed="1"/>
    <col min="5124" max="5124" width="17.81640625" style="1511" customWidth="1" collapsed="1"/>
    <col min="5125" max="5125" width="9.1796875" style="1511" customWidth="1" collapsed="1"/>
    <col min="5126" max="5376" width="9.1796875" style="1511" collapsed="1"/>
    <col min="5377" max="5377" width="9.1796875" style="1511" customWidth="1" collapsed="1"/>
    <col min="5378" max="5378" width="82.54296875" style="1511" customWidth="1" collapsed="1"/>
    <col min="5379" max="5379" width="6.81640625" style="1511" customWidth="1" collapsed="1"/>
    <col min="5380" max="5380" width="17.81640625" style="1511" customWidth="1" collapsed="1"/>
    <col min="5381" max="5381" width="9.1796875" style="1511" customWidth="1" collapsed="1"/>
    <col min="5382" max="5632" width="9.1796875" style="1511" collapsed="1"/>
    <col min="5633" max="5633" width="9.1796875" style="1511" customWidth="1" collapsed="1"/>
    <col min="5634" max="5634" width="82.54296875" style="1511" customWidth="1" collapsed="1"/>
    <col min="5635" max="5635" width="6.81640625" style="1511" customWidth="1" collapsed="1"/>
    <col min="5636" max="5636" width="17.81640625" style="1511" customWidth="1" collapsed="1"/>
    <col min="5637" max="5637" width="9.1796875" style="1511" customWidth="1" collapsed="1"/>
    <col min="5638" max="5888" width="9.1796875" style="1511" collapsed="1"/>
    <col min="5889" max="5889" width="9.1796875" style="1511" customWidth="1" collapsed="1"/>
    <col min="5890" max="5890" width="82.54296875" style="1511" customWidth="1" collapsed="1"/>
    <col min="5891" max="5891" width="6.81640625" style="1511" customWidth="1" collapsed="1"/>
    <col min="5892" max="5892" width="17.81640625" style="1511" customWidth="1" collapsed="1"/>
    <col min="5893" max="5893" width="9.1796875" style="1511" customWidth="1" collapsed="1"/>
    <col min="5894" max="6144" width="9.1796875" style="1511" collapsed="1"/>
    <col min="6145" max="6145" width="9.1796875" style="1511" customWidth="1" collapsed="1"/>
    <col min="6146" max="6146" width="82.54296875" style="1511" customWidth="1" collapsed="1"/>
    <col min="6147" max="6147" width="6.81640625" style="1511" customWidth="1" collapsed="1"/>
    <col min="6148" max="6148" width="17.81640625" style="1511" customWidth="1" collapsed="1"/>
    <col min="6149" max="6149" width="9.1796875" style="1511" customWidth="1" collapsed="1"/>
    <col min="6150" max="6400" width="9.1796875" style="1511" collapsed="1"/>
    <col min="6401" max="6401" width="9.1796875" style="1511" customWidth="1" collapsed="1"/>
    <col min="6402" max="6402" width="82.54296875" style="1511" customWidth="1" collapsed="1"/>
    <col min="6403" max="6403" width="6.81640625" style="1511" customWidth="1" collapsed="1"/>
    <col min="6404" max="6404" width="17.81640625" style="1511" customWidth="1" collapsed="1"/>
    <col min="6405" max="6405" width="9.1796875" style="1511" customWidth="1" collapsed="1"/>
    <col min="6406" max="6656" width="9.1796875" style="1511" collapsed="1"/>
    <col min="6657" max="6657" width="9.1796875" style="1511" customWidth="1" collapsed="1"/>
    <col min="6658" max="6658" width="82.54296875" style="1511" customWidth="1" collapsed="1"/>
    <col min="6659" max="6659" width="6.81640625" style="1511" customWidth="1" collapsed="1"/>
    <col min="6660" max="6660" width="17.81640625" style="1511" customWidth="1" collapsed="1"/>
    <col min="6661" max="6661" width="9.1796875" style="1511" customWidth="1" collapsed="1"/>
    <col min="6662" max="6912" width="9.1796875" style="1511" collapsed="1"/>
    <col min="6913" max="6913" width="9.1796875" style="1511" customWidth="1" collapsed="1"/>
    <col min="6914" max="6914" width="82.54296875" style="1511" customWidth="1" collapsed="1"/>
    <col min="6915" max="6915" width="6.81640625" style="1511" customWidth="1" collapsed="1"/>
    <col min="6916" max="6916" width="17.81640625" style="1511" customWidth="1" collapsed="1"/>
    <col min="6917" max="6917" width="9.1796875" style="1511" customWidth="1" collapsed="1"/>
    <col min="6918" max="7168" width="9.1796875" style="1511" collapsed="1"/>
    <col min="7169" max="7169" width="9.1796875" style="1511" customWidth="1" collapsed="1"/>
    <col min="7170" max="7170" width="82.54296875" style="1511" customWidth="1" collapsed="1"/>
    <col min="7171" max="7171" width="6.81640625" style="1511" customWidth="1" collapsed="1"/>
    <col min="7172" max="7172" width="17.81640625" style="1511" customWidth="1" collapsed="1"/>
    <col min="7173" max="7173" width="9.1796875" style="1511" customWidth="1" collapsed="1"/>
    <col min="7174" max="7424" width="9.1796875" style="1511" collapsed="1"/>
    <col min="7425" max="7425" width="9.1796875" style="1511" customWidth="1" collapsed="1"/>
    <col min="7426" max="7426" width="82.54296875" style="1511" customWidth="1" collapsed="1"/>
    <col min="7427" max="7427" width="6.81640625" style="1511" customWidth="1" collapsed="1"/>
    <col min="7428" max="7428" width="17.81640625" style="1511" customWidth="1" collapsed="1"/>
    <col min="7429" max="7429" width="9.1796875" style="1511" customWidth="1" collapsed="1"/>
    <col min="7430" max="7680" width="9.1796875" style="1511" collapsed="1"/>
    <col min="7681" max="7681" width="9.1796875" style="1511" customWidth="1" collapsed="1"/>
    <col min="7682" max="7682" width="82.54296875" style="1511" customWidth="1" collapsed="1"/>
    <col min="7683" max="7683" width="6.81640625" style="1511" customWidth="1" collapsed="1"/>
    <col min="7684" max="7684" width="17.81640625" style="1511" customWidth="1" collapsed="1"/>
    <col min="7685" max="7685" width="9.1796875" style="1511" customWidth="1" collapsed="1"/>
    <col min="7686" max="7936" width="9.1796875" style="1511" collapsed="1"/>
    <col min="7937" max="7937" width="9.1796875" style="1511" customWidth="1" collapsed="1"/>
    <col min="7938" max="7938" width="82.54296875" style="1511" customWidth="1" collapsed="1"/>
    <col min="7939" max="7939" width="6.81640625" style="1511" customWidth="1" collapsed="1"/>
    <col min="7940" max="7940" width="17.81640625" style="1511" customWidth="1" collapsed="1"/>
    <col min="7941" max="7941" width="9.1796875" style="1511" customWidth="1" collapsed="1"/>
    <col min="7942" max="8192" width="9.1796875" style="1511" collapsed="1"/>
    <col min="8193" max="8193" width="9.1796875" style="1511" customWidth="1" collapsed="1"/>
    <col min="8194" max="8194" width="82.54296875" style="1511" customWidth="1" collapsed="1"/>
    <col min="8195" max="8195" width="6.81640625" style="1511" customWidth="1" collapsed="1"/>
    <col min="8196" max="8196" width="17.81640625" style="1511" customWidth="1" collapsed="1"/>
    <col min="8197" max="8197" width="9.1796875" style="1511" customWidth="1" collapsed="1"/>
    <col min="8198" max="8448" width="9.1796875" style="1511" collapsed="1"/>
    <col min="8449" max="8449" width="9.1796875" style="1511" customWidth="1" collapsed="1"/>
    <col min="8450" max="8450" width="82.54296875" style="1511" customWidth="1" collapsed="1"/>
    <col min="8451" max="8451" width="6.81640625" style="1511" customWidth="1" collapsed="1"/>
    <col min="8452" max="8452" width="17.81640625" style="1511" customWidth="1" collapsed="1"/>
    <col min="8453" max="8453" width="9.1796875" style="1511" customWidth="1" collapsed="1"/>
    <col min="8454" max="8704" width="9.1796875" style="1511" collapsed="1"/>
    <col min="8705" max="8705" width="9.1796875" style="1511" customWidth="1" collapsed="1"/>
    <col min="8706" max="8706" width="82.54296875" style="1511" customWidth="1" collapsed="1"/>
    <col min="8707" max="8707" width="6.81640625" style="1511" customWidth="1" collapsed="1"/>
    <col min="8708" max="8708" width="17.81640625" style="1511" customWidth="1" collapsed="1"/>
    <col min="8709" max="8709" width="9.1796875" style="1511" customWidth="1" collapsed="1"/>
    <col min="8710" max="8960" width="9.1796875" style="1511" collapsed="1"/>
    <col min="8961" max="8961" width="9.1796875" style="1511" customWidth="1" collapsed="1"/>
    <col min="8962" max="8962" width="82.54296875" style="1511" customWidth="1" collapsed="1"/>
    <col min="8963" max="8963" width="6.81640625" style="1511" customWidth="1" collapsed="1"/>
    <col min="8964" max="8964" width="17.81640625" style="1511" customWidth="1" collapsed="1"/>
    <col min="8965" max="8965" width="9.1796875" style="1511" customWidth="1" collapsed="1"/>
    <col min="8966" max="9216" width="9.1796875" style="1511" collapsed="1"/>
    <col min="9217" max="9217" width="9.1796875" style="1511" customWidth="1" collapsed="1"/>
    <col min="9218" max="9218" width="82.54296875" style="1511" customWidth="1" collapsed="1"/>
    <col min="9219" max="9219" width="6.81640625" style="1511" customWidth="1" collapsed="1"/>
    <col min="9220" max="9220" width="17.81640625" style="1511" customWidth="1" collapsed="1"/>
    <col min="9221" max="9221" width="9.1796875" style="1511" customWidth="1" collapsed="1"/>
    <col min="9222" max="9472" width="9.1796875" style="1511" collapsed="1"/>
    <col min="9473" max="9473" width="9.1796875" style="1511" customWidth="1" collapsed="1"/>
    <col min="9474" max="9474" width="82.54296875" style="1511" customWidth="1" collapsed="1"/>
    <col min="9475" max="9475" width="6.81640625" style="1511" customWidth="1" collapsed="1"/>
    <col min="9476" max="9476" width="17.81640625" style="1511" customWidth="1" collapsed="1"/>
    <col min="9477" max="9477" width="9.1796875" style="1511" customWidth="1" collapsed="1"/>
    <col min="9478" max="9728" width="9.1796875" style="1511" collapsed="1"/>
    <col min="9729" max="9729" width="9.1796875" style="1511" customWidth="1" collapsed="1"/>
    <col min="9730" max="9730" width="82.54296875" style="1511" customWidth="1" collapsed="1"/>
    <col min="9731" max="9731" width="6.81640625" style="1511" customWidth="1" collapsed="1"/>
    <col min="9732" max="9732" width="17.81640625" style="1511" customWidth="1" collapsed="1"/>
    <col min="9733" max="9733" width="9.1796875" style="1511" customWidth="1" collapsed="1"/>
    <col min="9734" max="9984" width="9.1796875" style="1511" collapsed="1"/>
    <col min="9985" max="9985" width="9.1796875" style="1511" customWidth="1" collapsed="1"/>
    <col min="9986" max="9986" width="82.54296875" style="1511" customWidth="1" collapsed="1"/>
    <col min="9987" max="9987" width="6.81640625" style="1511" customWidth="1" collapsed="1"/>
    <col min="9988" max="9988" width="17.81640625" style="1511" customWidth="1" collapsed="1"/>
    <col min="9989" max="9989" width="9.1796875" style="1511" customWidth="1" collapsed="1"/>
    <col min="9990" max="10240" width="9.1796875" style="1511" collapsed="1"/>
    <col min="10241" max="10241" width="9.1796875" style="1511" customWidth="1" collapsed="1"/>
    <col min="10242" max="10242" width="82.54296875" style="1511" customWidth="1" collapsed="1"/>
    <col min="10243" max="10243" width="6.81640625" style="1511" customWidth="1" collapsed="1"/>
    <col min="10244" max="10244" width="17.81640625" style="1511" customWidth="1" collapsed="1"/>
    <col min="10245" max="10245" width="9.1796875" style="1511" customWidth="1" collapsed="1"/>
    <col min="10246" max="10496" width="9.1796875" style="1511" collapsed="1"/>
    <col min="10497" max="10497" width="9.1796875" style="1511" customWidth="1" collapsed="1"/>
    <col min="10498" max="10498" width="82.54296875" style="1511" customWidth="1" collapsed="1"/>
    <col min="10499" max="10499" width="6.81640625" style="1511" customWidth="1" collapsed="1"/>
    <col min="10500" max="10500" width="17.81640625" style="1511" customWidth="1" collapsed="1"/>
    <col min="10501" max="10501" width="9.1796875" style="1511" customWidth="1" collapsed="1"/>
    <col min="10502" max="10752" width="9.1796875" style="1511" collapsed="1"/>
    <col min="10753" max="10753" width="9.1796875" style="1511" customWidth="1" collapsed="1"/>
    <col min="10754" max="10754" width="82.54296875" style="1511" customWidth="1" collapsed="1"/>
    <col min="10755" max="10755" width="6.81640625" style="1511" customWidth="1" collapsed="1"/>
    <col min="10756" max="10756" width="17.81640625" style="1511" customWidth="1" collapsed="1"/>
    <col min="10757" max="10757" width="9.1796875" style="1511" customWidth="1" collapsed="1"/>
    <col min="10758" max="11008" width="9.1796875" style="1511" collapsed="1"/>
    <col min="11009" max="11009" width="9.1796875" style="1511" customWidth="1" collapsed="1"/>
    <col min="11010" max="11010" width="82.54296875" style="1511" customWidth="1" collapsed="1"/>
    <col min="11011" max="11011" width="6.81640625" style="1511" customWidth="1" collapsed="1"/>
    <col min="11012" max="11012" width="17.81640625" style="1511" customWidth="1" collapsed="1"/>
    <col min="11013" max="11013" width="9.1796875" style="1511" customWidth="1" collapsed="1"/>
    <col min="11014" max="11264" width="9.1796875" style="1511" collapsed="1"/>
    <col min="11265" max="11265" width="9.1796875" style="1511" customWidth="1" collapsed="1"/>
    <col min="11266" max="11266" width="82.54296875" style="1511" customWidth="1" collapsed="1"/>
    <col min="11267" max="11267" width="6.81640625" style="1511" customWidth="1" collapsed="1"/>
    <col min="11268" max="11268" width="17.81640625" style="1511" customWidth="1" collapsed="1"/>
    <col min="11269" max="11269" width="9.1796875" style="1511" customWidth="1" collapsed="1"/>
    <col min="11270" max="11520" width="9.1796875" style="1511" collapsed="1"/>
    <col min="11521" max="11521" width="9.1796875" style="1511" customWidth="1" collapsed="1"/>
    <col min="11522" max="11522" width="82.54296875" style="1511" customWidth="1" collapsed="1"/>
    <col min="11523" max="11523" width="6.81640625" style="1511" customWidth="1" collapsed="1"/>
    <col min="11524" max="11524" width="17.81640625" style="1511" customWidth="1" collapsed="1"/>
    <col min="11525" max="11525" width="9.1796875" style="1511" customWidth="1" collapsed="1"/>
    <col min="11526" max="11776" width="9.1796875" style="1511" collapsed="1"/>
    <col min="11777" max="11777" width="9.1796875" style="1511" customWidth="1" collapsed="1"/>
    <col min="11778" max="11778" width="82.54296875" style="1511" customWidth="1" collapsed="1"/>
    <col min="11779" max="11779" width="6.81640625" style="1511" customWidth="1" collapsed="1"/>
    <col min="11780" max="11780" width="17.81640625" style="1511" customWidth="1" collapsed="1"/>
    <col min="11781" max="11781" width="9.1796875" style="1511" customWidth="1" collapsed="1"/>
    <col min="11782" max="12032" width="9.1796875" style="1511" collapsed="1"/>
    <col min="12033" max="12033" width="9.1796875" style="1511" customWidth="1" collapsed="1"/>
    <col min="12034" max="12034" width="82.54296875" style="1511" customWidth="1" collapsed="1"/>
    <col min="12035" max="12035" width="6.81640625" style="1511" customWidth="1" collapsed="1"/>
    <col min="12036" max="12036" width="17.81640625" style="1511" customWidth="1" collapsed="1"/>
    <col min="12037" max="12037" width="9.1796875" style="1511" customWidth="1" collapsed="1"/>
    <col min="12038" max="12288" width="9.1796875" style="1511" collapsed="1"/>
    <col min="12289" max="12289" width="9.1796875" style="1511" customWidth="1" collapsed="1"/>
    <col min="12290" max="12290" width="82.54296875" style="1511" customWidth="1" collapsed="1"/>
    <col min="12291" max="12291" width="6.81640625" style="1511" customWidth="1" collapsed="1"/>
    <col min="12292" max="12292" width="17.81640625" style="1511" customWidth="1" collapsed="1"/>
    <col min="12293" max="12293" width="9.1796875" style="1511" customWidth="1" collapsed="1"/>
    <col min="12294" max="12544" width="9.1796875" style="1511" collapsed="1"/>
    <col min="12545" max="12545" width="9.1796875" style="1511" customWidth="1" collapsed="1"/>
    <col min="12546" max="12546" width="82.54296875" style="1511" customWidth="1" collapsed="1"/>
    <col min="12547" max="12547" width="6.81640625" style="1511" customWidth="1" collapsed="1"/>
    <col min="12548" max="12548" width="17.81640625" style="1511" customWidth="1" collapsed="1"/>
    <col min="12549" max="12549" width="9.1796875" style="1511" customWidth="1" collapsed="1"/>
    <col min="12550" max="12800" width="9.1796875" style="1511" collapsed="1"/>
    <col min="12801" max="12801" width="9.1796875" style="1511" customWidth="1" collapsed="1"/>
    <col min="12802" max="12802" width="82.54296875" style="1511" customWidth="1" collapsed="1"/>
    <col min="12803" max="12803" width="6.81640625" style="1511" customWidth="1" collapsed="1"/>
    <col min="12804" max="12804" width="17.81640625" style="1511" customWidth="1" collapsed="1"/>
    <col min="12805" max="12805" width="9.1796875" style="1511" customWidth="1" collapsed="1"/>
    <col min="12806" max="13056" width="9.1796875" style="1511" collapsed="1"/>
    <col min="13057" max="13057" width="9.1796875" style="1511" customWidth="1" collapsed="1"/>
    <col min="13058" max="13058" width="82.54296875" style="1511" customWidth="1" collapsed="1"/>
    <col min="13059" max="13059" width="6.81640625" style="1511" customWidth="1" collapsed="1"/>
    <col min="13060" max="13060" width="17.81640625" style="1511" customWidth="1" collapsed="1"/>
    <col min="13061" max="13061" width="9.1796875" style="1511" customWidth="1" collapsed="1"/>
    <col min="13062" max="13312" width="9.1796875" style="1511" collapsed="1"/>
    <col min="13313" max="13313" width="9.1796875" style="1511" customWidth="1" collapsed="1"/>
    <col min="13314" max="13314" width="82.54296875" style="1511" customWidth="1" collapsed="1"/>
    <col min="13315" max="13315" width="6.81640625" style="1511" customWidth="1" collapsed="1"/>
    <col min="13316" max="13316" width="17.81640625" style="1511" customWidth="1" collapsed="1"/>
    <col min="13317" max="13317" width="9.1796875" style="1511" customWidth="1" collapsed="1"/>
    <col min="13318" max="13568" width="9.1796875" style="1511" collapsed="1"/>
    <col min="13569" max="13569" width="9.1796875" style="1511" customWidth="1" collapsed="1"/>
    <col min="13570" max="13570" width="82.54296875" style="1511" customWidth="1" collapsed="1"/>
    <col min="13571" max="13571" width="6.81640625" style="1511" customWidth="1" collapsed="1"/>
    <col min="13572" max="13572" width="17.81640625" style="1511" customWidth="1" collapsed="1"/>
    <col min="13573" max="13573" width="9.1796875" style="1511" customWidth="1" collapsed="1"/>
    <col min="13574" max="13824" width="9.1796875" style="1511" collapsed="1"/>
    <col min="13825" max="13825" width="9.1796875" style="1511" customWidth="1" collapsed="1"/>
    <col min="13826" max="13826" width="82.54296875" style="1511" customWidth="1" collapsed="1"/>
    <col min="13827" max="13827" width="6.81640625" style="1511" customWidth="1" collapsed="1"/>
    <col min="13828" max="13828" width="17.81640625" style="1511" customWidth="1" collapsed="1"/>
    <col min="13829" max="13829" width="9.1796875" style="1511" customWidth="1" collapsed="1"/>
    <col min="13830" max="14080" width="9.1796875" style="1511" collapsed="1"/>
    <col min="14081" max="14081" width="9.1796875" style="1511" customWidth="1" collapsed="1"/>
    <col min="14082" max="14082" width="82.54296875" style="1511" customWidth="1" collapsed="1"/>
    <col min="14083" max="14083" width="6.81640625" style="1511" customWidth="1" collapsed="1"/>
    <col min="14084" max="14084" width="17.81640625" style="1511" customWidth="1" collapsed="1"/>
    <col min="14085" max="14085" width="9.1796875" style="1511" customWidth="1" collapsed="1"/>
    <col min="14086" max="14336" width="9.1796875" style="1511" collapsed="1"/>
    <col min="14337" max="14337" width="9.1796875" style="1511" customWidth="1" collapsed="1"/>
    <col min="14338" max="14338" width="82.54296875" style="1511" customWidth="1" collapsed="1"/>
    <col min="14339" max="14339" width="6.81640625" style="1511" customWidth="1" collapsed="1"/>
    <col min="14340" max="14340" width="17.81640625" style="1511" customWidth="1" collapsed="1"/>
    <col min="14341" max="14341" width="9.1796875" style="1511" customWidth="1" collapsed="1"/>
    <col min="14342" max="14592" width="9.1796875" style="1511" collapsed="1"/>
    <col min="14593" max="14593" width="9.1796875" style="1511" customWidth="1" collapsed="1"/>
    <col min="14594" max="14594" width="82.54296875" style="1511" customWidth="1" collapsed="1"/>
    <col min="14595" max="14595" width="6.81640625" style="1511" customWidth="1" collapsed="1"/>
    <col min="14596" max="14596" width="17.81640625" style="1511" customWidth="1" collapsed="1"/>
    <col min="14597" max="14597" width="9.1796875" style="1511" customWidth="1" collapsed="1"/>
    <col min="14598" max="14848" width="9.1796875" style="1511" collapsed="1"/>
    <col min="14849" max="14849" width="9.1796875" style="1511" customWidth="1" collapsed="1"/>
    <col min="14850" max="14850" width="82.54296875" style="1511" customWidth="1" collapsed="1"/>
    <col min="14851" max="14851" width="6.81640625" style="1511" customWidth="1" collapsed="1"/>
    <col min="14852" max="14852" width="17.81640625" style="1511" customWidth="1" collapsed="1"/>
    <col min="14853" max="14853" width="9.1796875" style="1511" customWidth="1" collapsed="1"/>
    <col min="14854" max="15104" width="9.1796875" style="1511" collapsed="1"/>
    <col min="15105" max="15105" width="9.1796875" style="1511" customWidth="1" collapsed="1"/>
    <col min="15106" max="15106" width="82.54296875" style="1511" customWidth="1" collapsed="1"/>
    <col min="15107" max="15107" width="6.81640625" style="1511" customWidth="1" collapsed="1"/>
    <col min="15108" max="15108" width="17.81640625" style="1511" customWidth="1" collapsed="1"/>
    <col min="15109" max="15109" width="9.1796875" style="1511" customWidth="1" collapsed="1"/>
    <col min="15110" max="15360" width="9.1796875" style="1511" collapsed="1"/>
    <col min="15361" max="15361" width="9.1796875" style="1511" customWidth="1" collapsed="1"/>
    <col min="15362" max="15362" width="82.54296875" style="1511" customWidth="1" collapsed="1"/>
    <col min="15363" max="15363" width="6.81640625" style="1511" customWidth="1" collapsed="1"/>
    <col min="15364" max="15364" width="17.81640625" style="1511" customWidth="1" collapsed="1"/>
    <col min="15365" max="15365" width="9.1796875" style="1511" customWidth="1" collapsed="1"/>
    <col min="15366" max="15616" width="9.1796875" style="1511" collapsed="1"/>
    <col min="15617" max="15617" width="9.1796875" style="1511" customWidth="1" collapsed="1"/>
    <col min="15618" max="15618" width="82.54296875" style="1511" customWidth="1" collapsed="1"/>
    <col min="15619" max="15619" width="6.81640625" style="1511" customWidth="1" collapsed="1"/>
    <col min="15620" max="15620" width="17.81640625" style="1511" customWidth="1" collapsed="1"/>
    <col min="15621" max="15621" width="9.1796875" style="1511" customWidth="1" collapsed="1"/>
    <col min="15622" max="15872" width="9.1796875" style="1511" collapsed="1"/>
    <col min="15873" max="15873" width="9.1796875" style="1511" customWidth="1" collapsed="1"/>
    <col min="15874" max="15874" width="82.54296875" style="1511" customWidth="1" collapsed="1"/>
    <col min="15875" max="15875" width="6.81640625" style="1511" customWidth="1" collapsed="1"/>
    <col min="15876" max="15876" width="17.81640625" style="1511" customWidth="1" collapsed="1"/>
    <col min="15877" max="15877" width="9.1796875" style="1511" customWidth="1" collapsed="1"/>
    <col min="15878" max="16128" width="9.1796875" style="1511" collapsed="1"/>
    <col min="16129" max="16129" width="9.1796875" style="1511" customWidth="1" collapsed="1"/>
    <col min="16130" max="16130" width="82.54296875" style="1511" customWidth="1" collapsed="1"/>
    <col min="16131" max="16131" width="6.81640625" style="1511" customWidth="1" collapsed="1"/>
    <col min="16132" max="16132" width="17.81640625" style="1511" customWidth="1" collapsed="1"/>
    <col min="16133" max="16133" width="9.1796875" style="1511" customWidth="1" collapsed="1"/>
    <col min="16134" max="16384" width="9.1796875" style="1511" collapsed="1"/>
  </cols>
  <sheetData>
    <row r="1" spans="1:5" ht="15" customHeight="1" x14ac:dyDescent="0.35">
      <c r="A1" s="1508"/>
      <c r="B1" s="1509"/>
      <c r="C1" s="1509"/>
      <c r="D1" s="1509"/>
      <c r="E1" s="1510"/>
    </row>
    <row r="2" spans="1:5" ht="15" customHeight="1" x14ac:dyDescent="0.35">
      <c r="A2" s="1512"/>
      <c r="B2" s="3149" t="s">
        <v>2196</v>
      </c>
      <c r="C2" s="1513"/>
      <c r="D2" s="1513"/>
      <c r="E2" s="1514"/>
    </row>
    <row r="3" spans="1:5" ht="15" customHeight="1" x14ac:dyDescent="0.35">
      <c r="A3" s="1512"/>
      <c r="B3" s="3150"/>
      <c r="C3" s="1513"/>
      <c r="D3" s="1513"/>
      <c r="E3" s="1514"/>
    </row>
    <row r="4" spans="1:5" ht="15" customHeight="1" x14ac:dyDescent="0.35">
      <c r="A4" s="1512"/>
      <c r="B4" s="3151"/>
      <c r="C4" s="1513"/>
      <c r="D4" s="1515"/>
      <c r="E4" s="1514"/>
    </row>
    <row r="5" spans="1:5" ht="15" customHeight="1" x14ac:dyDescent="0.3">
      <c r="A5" s="1516"/>
      <c r="B5" s="1523" t="s">
        <v>2097</v>
      </c>
      <c r="C5" s="1515"/>
      <c r="D5" s="1524">
        <f>Form2!N92 - 'Form 1'!N72</f>
        <v>0</v>
      </c>
      <c r="E5" s="1514"/>
    </row>
    <row r="6" spans="1:5" ht="15" customHeight="1" x14ac:dyDescent="0.3">
      <c r="A6" s="1516"/>
      <c r="B6" s="1517"/>
      <c r="C6" s="1515"/>
      <c r="D6" s="1517"/>
      <c r="E6" s="1514"/>
    </row>
    <row r="7" spans="1:5" ht="15" customHeight="1" x14ac:dyDescent="0.3">
      <c r="A7" s="1516"/>
      <c r="B7" s="1523" t="s">
        <v>2098</v>
      </c>
      <c r="C7" s="1515"/>
      <c r="D7" s="1524">
        <f>Form2!K92 - 'Form 1'!K72</f>
        <v>0</v>
      </c>
      <c r="E7" s="1514"/>
    </row>
    <row r="8" spans="1:5" ht="15" customHeight="1" x14ac:dyDescent="0.3">
      <c r="A8" s="1516"/>
      <c r="B8" s="1517"/>
      <c r="C8" s="1515"/>
      <c r="D8" s="1517"/>
      <c r="E8" s="1514"/>
    </row>
    <row r="9" spans="1:5" ht="15" customHeight="1" x14ac:dyDescent="0.3">
      <c r="A9" s="1516"/>
      <c r="B9" s="1523" t="s">
        <v>2099</v>
      </c>
      <c r="C9" s="1515"/>
      <c r="D9" s="1524">
        <f>'Form 1'!K12 - Form3!F11</f>
        <v>0</v>
      </c>
      <c r="E9" s="1514"/>
    </row>
    <row r="10" spans="1:5" ht="15" customHeight="1" x14ac:dyDescent="0.3">
      <c r="A10" s="1516"/>
      <c r="B10" s="1523" t="s">
        <v>2100</v>
      </c>
      <c r="C10" s="1515"/>
      <c r="D10" s="1524">
        <f>'Form 1'!L12 - Form3!G11</f>
        <v>0</v>
      </c>
      <c r="E10" s="1514"/>
    </row>
    <row r="11" spans="1:5" ht="15" customHeight="1" x14ac:dyDescent="0.3">
      <c r="A11" s="1516"/>
      <c r="B11" s="1523" t="s">
        <v>2101</v>
      </c>
      <c r="C11" s="1515"/>
      <c r="D11" s="1524">
        <f>'Form 1'!M12 - Form3!H11</f>
        <v>0</v>
      </c>
      <c r="E11" s="1514"/>
    </row>
    <row r="12" spans="1:5" ht="15" customHeight="1" x14ac:dyDescent="0.3">
      <c r="A12" s="1516"/>
      <c r="B12" s="1523" t="s">
        <v>2102</v>
      </c>
      <c r="C12" s="1515"/>
      <c r="D12" s="1524">
        <f>'Form 1'!K13 - Form3!F26</f>
        <v>0</v>
      </c>
      <c r="E12" s="1514"/>
    </row>
    <row r="13" spans="1:5" ht="15" customHeight="1" x14ac:dyDescent="0.3">
      <c r="A13" s="1516"/>
      <c r="B13" s="1523" t="s">
        <v>2103</v>
      </c>
      <c r="C13" s="1515"/>
      <c r="D13" s="1524">
        <f>'Form 1'!L13 - Form3!G26</f>
        <v>0</v>
      </c>
      <c r="E13" s="1514"/>
    </row>
    <row r="14" spans="1:5" ht="15" customHeight="1" x14ac:dyDescent="0.3">
      <c r="A14" s="1516"/>
      <c r="B14" s="1523" t="s">
        <v>2104</v>
      </c>
      <c r="C14" s="1515"/>
      <c r="D14" s="1524">
        <f>'Form 1'!M13 - Form3!H26</f>
        <v>0</v>
      </c>
      <c r="E14" s="1514"/>
    </row>
    <row r="15" spans="1:5" ht="15" customHeight="1" x14ac:dyDescent="0.3">
      <c r="A15" s="1516"/>
      <c r="B15" s="1523" t="s">
        <v>2105</v>
      </c>
      <c r="C15" s="1515"/>
      <c r="D15" s="1524">
        <f>'Form 1'!K14 -Form3!F35</f>
        <v>0</v>
      </c>
      <c r="E15" s="1514"/>
    </row>
    <row r="16" spans="1:5" ht="15" customHeight="1" x14ac:dyDescent="0.3">
      <c r="A16" s="1516"/>
      <c r="B16" s="1523" t="s">
        <v>2106</v>
      </c>
      <c r="C16" s="1515"/>
      <c r="D16" s="1524">
        <f>'Form 1'!L14 -Form3!G35</f>
        <v>0</v>
      </c>
      <c r="E16" s="1514"/>
    </row>
    <row r="17" spans="1:5" ht="15" customHeight="1" x14ac:dyDescent="0.3">
      <c r="A17" s="1516"/>
      <c r="B17" s="1523" t="s">
        <v>2107</v>
      </c>
      <c r="C17" s="1515"/>
      <c r="D17" s="1524">
        <f>'Form 1'!M14 -Form3!H35</f>
        <v>0</v>
      </c>
      <c r="E17" s="1514"/>
    </row>
    <row r="18" spans="1:5" ht="15" customHeight="1" x14ac:dyDescent="0.3">
      <c r="A18" s="1516"/>
      <c r="B18" s="1523" t="s">
        <v>2108</v>
      </c>
      <c r="C18" s="1515"/>
      <c r="D18" s="1524">
        <f>'Form 1'!K19 - Form3!F50</f>
        <v>0</v>
      </c>
      <c r="E18" s="1514"/>
    </row>
    <row r="19" spans="1:5" ht="15" customHeight="1" x14ac:dyDescent="0.3">
      <c r="A19" s="1516"/>
      <c r="B19" s="1523" t="s">
        <v>2109</v>
      </c>
      <c r="C19" s="1515"/>
      <c r="D19" s="1524">
        <f>'Form 1'!L19 - Form3!G50</f>
        <v>0</v>
      </c>
      <c r="E19" s="1514"/>
    </row>
    <row r="20" spans="1:5" ht="15" customHeight="1" x14ac:dyDescent="0.3">
      <c r="A20" s="1516"/>
      <c r="B20" s="1523" t="s">
        <v>2110</v>
      </c>
      <c r="C20" s="1515"/>
      <c r="D20" s="1524">
        <f>'Form 1'!M19 - Form3!H50</f>
        <v>0</v>
      </c>
      <c r="E20" s="1514"/>
    </row>
    <row r="21" spans="1:5" ht="15" customHeight="1" x14ac:dyDescent="0.3">
      <c r="A21" s="1516"/>
      <c r="B21" s="1523" t="s">
        <v>2111</v>
      </c>
      <c r="C21" s="1515"/>
      <c r="D21" s="1524">
        <f>'Form 1'!K11 -Form3!F65</f>
        <v>0</v>
      </c>
      <c r="E21" s="1514"/>
    </row>
    <row r="22" spans="1:5" ht="15" customHeight="1" x14ac:dyDescent="0.3">
      <c r="A22" s="1516"/>
      <c r="B22" s="1523" t="s">
        <v>2112</v>
      </c>
      <c r="C22" s="1515"/>
      <c r="D22" s="1524">
        <f>'Form 1'!L11 -Form3!G65</f>
        <v>0</v>
      </c>
      <c r="E22" s="1514"/>
    </row>
    <row r="23" spans="1:5" ht="15" customHeight="1" x14ac:dyDescent="0.3">
      <c r="A23" s="1516"/>
      <c r="B23" s="1523" t="s">
        <v>2113</v>
      </c>
      <c r="C23" s="1515"/>
      <c r="D23" s="1524">
        <f>'Form 1'!M11 -Form3!H65</f>
        <v>0</v>
      </c>
      <c r="E23" s="1514"/>
    </row>
    <row r="24" spans="1:5" ht="15" customHeight="1" x14ac:dyDescent="0.3">
      <c r="A24" s="1516"/>
      <c r="B24" s="1523" t="s">
        <v>2114</v>
      </c>
      <c r="C24" s="1515"/>
      <c r="D24" s="1524">
        <f>'Form 1'!N11 - Form3!I65</f>
        <v>0</v>
      </c>
      <c r="E24" s="1514"/>
    </row>
    <row r="25" spans="1:5" ht="15" customHeight="1" x14ac:dyDescent="0.3">
      <c r="A25" s="1516"/>
      <c r="B25" s="1517"/>
      <c r="C25" s="1515"/>
      <c r="D25" s="1517"/>
      <c r="E25" s="1514"/>
    </row>
    <row r="26" spans="1:5" ht="15" customHeight="1" x14ac:dyDescent="0.3">
      <c r="A26" s="1516"/>
      <c r="B26" s="1523" t="s">
        <v>2115</v>
      </c>
      <c r="C26" s="1515"/>
      <c r="D26" s="1525">
        <f>'Form 1'!N57 - Form2A!G56</f>
        <v>0</v>
      </c>
      <c r="E26" s="1514"/>
    </row>
    <row r="27" spans="1:5" ht="15" customHeight="1" x14ac:dyDescent="0.3">
      <c r="A27" s="1516"/>
      <c r="B27" s="1523" t="s">
        <v>2116</v>
      </c>
      <c r="C27" s="1515"/>
      <c r="D27" s="1525">
        <f>'Form 1'!K57 - Form2A!D56</f>
        <v>0</v>
      </c>
      <c r="E27" s="1514"/>
    </row>
    <row r="28" spans="1:5" ht="15" customHeight="1" x14ac:dyDescent="0.3">
      <c r="A28" s="1516"/>
      <c r="B28" s="1523" t="s">
        <v>2117</v>
      </c>
      <c r="C28" s="1515"/>
      <c r="D28" s="1525">
        <f>'Form 1'!L57 - Form2A!E56</f>
        <v>0</v>
      </c>
      <c r="E28" s="1514"/>
    </row>
    <row r="29" spans="1:5" ht="15" customHeight="1" x14ac:dyDescent="0.3">
      <c r="A29" s="1516"/>
      <c r="B29" s="1523" t="s">
        <v>2118</v>
      </c>
      <c r="C29" s="1515"/>
      <c r="D29" s="1525">
        <f>'Form 1'!M57 - Form2A!F56</f>
        <v>0</v>
      </c>
      <c r="E29" s="1514"/>
    </row>
    <row r="30" spans="1:5" ht="15" customHeight="1" x14ac:dyDescent="0.3">
      <c r="A30" s="1516"/>
      <c r="B30" s="1523" t="s">
        <v>2193</v>
      </c>
      <c r="C30" s="1515"/>
      <c r="D30" s="1525">
        <f>Form2!N91 -Form2A!G30</f>
        <v>0</v>
      </c>
      <c r="E30" s="1514"/>
    </row>
    <row r="31" spans="1:5" ht="15" customHeight="1" x14ac:dyDescent="0.3">
      <c r="A31" s="1516"/>
      <c r="B31" s="1523" t="s">
        <v>2119</v>
      </c>
      <c r="C31" s="1515"/>
      <c r="D31" s="1525">
        <f>Form2!K91 -Form2A!D30</f>
        <v>0</v>
      </c>
      <c r="E31" s="1514"/>
    </row>
    <row r="32" spans="1:5" ht="15" customHeight="1" x14ac:dyDescent="0.3">
      <c r="A32" s="1516"/>
      <c r="B32" s="1523" t="s">
        <v>2120</v>
      </c>
      <c r="C32" s="1515"/>
      <c r="D32" s="1525">
        <f>Form2!L91 -Form2A!E30</f>
        <v>0</v>
      </c>
      <c r="E32" s="1514"/>
    </row>
    <row r="33" spans="1:5" ht="15" customHeight="1" x14ac:dyDescent="0.3">
      <c r="A33" s="1516"/>
      <c r="B33" s="1523" t="s">
        <v>2121</v>
      </c>
      <c r="C33" s="1515"/>
      <c r="D33" s="1525">
        <f>Form2!M91 -Form2A!F30</f>
        <v>0</v>
      </c>
      <c r="E33" s="1514"/>
    </row>
    <row r="34" spans="1:5" ht="15" customHeight="1" x14ac:dyDescent="0.3">
      <c r="A34" s="1516"/>
      <c r="B34" s="1523" t="s">
        <v>2122</v>
      </c>
      <c r="C34" s="1515"/>
      <c r="D34" s="1525">
        <f>(Form3!G67 +Form3!H67) -F3C!F2744</f>
        <v>0</v>
      </c>
      <c r="E34" s="1514"/>
    </row>
    <row r="35" spans="1:5" ht="15" customHeight="1" x14ac:dyDescent="0.3">
      <c r="A35" s="1516"/>
      <c r="B35" s="1517"/>
      <c r="C35" s="1515"/>
      <c r="D35" s="1517"/>
      <c r="E35" s="1514"/>
    </row>
    <row r="36" spans="1:5" ht="15" customHeight="1" x14ac:dyDescent="0.3">
      <c r="A36" s="1516"/>
      <c r="B36" s="1523" t="s">
        <v>2123</v>
      </c>
      <c r="C36" s="1515"/>
      <c r="D36" s="1524">
        <f>Form3!F13 - (Form3!F22 + Form3!F23 + Form3!F24 + Form3!F25)</f>
        <v>0</v>
      </c>
      <c r="E36" s="1514"/>
    </row>
    <row r="37" spans="1:5" ht="15" customHeight="1" x14ac:dyDescent="0.3">
      <c r="A37" s="1516"/>
      <c r="B37" s="1523" t="s">
        <v>2124</v>
      </c>
      <c r="C37" s="1515"/>
      <c r="D37" s="1524">
        <f>Form3!F37 +Form3!F52 - (Form3!F46 + Form3!F47 + Form3!F48 + Form3!F49 +Form3!F61 + Form3!F62 + Form3!F62 + Form3!F64)</f>
        <v>0</v>
      </c>
      <c r="E37" s="1514"/>
    </row>
    <row r="38" spans="1:5" ht="15" customHeight="1" x14ac:dyDescent="0.3">
      <c r="A38" s="1516"/>
      <c r="B38" s="1517"/>
      <c r="C38" s="1515"/>
      <c r="D38" s="1517"/>
      <c r="E38" s="1514"/>
    </row>
    <row r="39" spans="1:5" ht="15" customHeight="1" x14ac:dyDescent="0.3">
      <c r="A39" s="1516"/>
      <c r="B39" s="1523" t="s">
        <v>2125</v>
      </c>
      <c r="C39" s="1515"/>
      <c r="D39" s="1525">
        <f>Form2!K57 -AnalyLnsOvr!AD61</f>
        <v>0</v>
      </c>
      <c r="E39" s="1514"/>
    </row>
    <row r="40" spans="1:5" ht="15" customHeight="1" x14ac:dyDescent="0.3">
      <c r="A40" s="1516"/>
      <c r="B40" s="1523" t="s">
        <v>2126</v>
      </c>
      <c r="C40" s="1515"/>
      <c r="D40" s="1525">
        <f>(Form2!L57 + Form2!M57 ) - AnalyLnsOvr!AE61</f>
        <v>0</v>
      </c>
      <c r="E40" s="1514"/>
    </row>
    <row r="41" spans="1:5" ht="15" customHeight="1" x14ac:dyDescent="0.3">
      <c r="A41" s="1516"/>
      <c r="B41" s="1523" t="s">
        <v>2127</v>
      </c>
      <c r="C41" s="1515"/>
      <c r="D41" s="1525">
        <f>Form2!K58-AnalyLnsOvr!AD55</f>
        <v>0</v>
      </c>
      <c r="E41" s="1514"/>
    </row>
    <row r="42" spans="1:5" ht="15" customHeight="1" x14ac:dyDescent="0.3">
      <c r="A42" s="1516"/>
      <c r="B42" s="1523" t="s">
        <v>2128</v>
      </c>
      <c r="C42" s="1515"/>
      <c r="D42" s="1525">
        <f>(Form2!L58 + Form2!M58 ) - AnalyLnsOvr!AE55</f>
        <v>0</v>
      </c>
      <c r="E42" s="1514"/>
    </row>
    <row r="43" spans="1:5" ht="15" customHeight="1" x14ac:dyDescent="0.3">
      <c r="A43" s="1516"/>
      <c r="B43" s="1523" t="s">
        <v>2129</v>
      </c>
      <c r="C43" s="1515"/>
      <c r="D43" s="1525">
        <f>Form2!K59-AnalyLnsOvr!AD62</f>
        <v>0</v>
      </c>
      <c r="E43" s="1514"/>
    </row>
    <row r="44" spans="1:5" ht="15" customHeight="1" x14ac:dyDescent="0.3">
      <c r="A44" s="1516"/>
      <c r="B44" s="1523" t="s">
        <v>2130</v>
      </c>
      <c r="C44" s="1515"/>
      <c r="D44" s="1525">
        <f>(Form2!L59 + Form2!M59 ) - AnalyLnsOvr!AE62</f>
        <v>0</v>
      </c>
      <c r="E44" s="1514"/>
    </row>
    <row r="45" spans="1:5" ht="15" customHeight="1" x14ac:dyDescent="0.3">
      <c r="A45" s="1516"/>
      <c r="B45" s="1523" t="s">
        <v>2131</v>
      </c>
      <c r="C45" s="1515"/>
      <c r="D45" s="1525">
        <f>Form2!K65 -AnalyLnsOvr!AD74</f>
        <v>0</v>
      </c>
      <c r="E45" s="1514"/>
    </row>
    <row r="46" spans="1:5" ht="15" customHeight="1" x14ac:dyDescent="0.3">
      <c r="A46" s="1516"/>
      <c r="B46" s="1523" t="s">
        <v>2132</v>
      </c>
      <c r="C46" s="1515"/>
      <c r="D46" s="1525">
        <f>(Form2!L65 + Form2!M65) - AnalyLnsOvr!AE74</f>
        <v>0</v>
      </c>
      <c r="E46" s="1514"/>
    </row>
    <row r="47" spans="1:5" ht="15" customHeight="1" x14ac:dyDescent="0.3">
      <c r="A47" s="1516"/>
      <c r="B47" s="1523" t="s">
        <v>2133</v>
      </c>
      <c r="C47" s="1515"/>
      <c r="D47" s="1525">
        <f>Form2!K50 - (AnalyLnsOvr!AD73 + AnalyLnsOvr!AD74)</f>
        <v>0</v>
      </c>
      <c r="E47" s="1514"/>
    </row>
    <row r="48" spans="1:5" ht="15" customHeight="1" x14ac:dyDescent="0.3">
      <c r="A48" s="1516"/>
      <c r="B48" s="1523" t="s">
        <v>2134</v>
      </c>
      <c r="C48" s="1515"/>
      <c r="D48" s="1525">
        <f>(Form2!L50 +  Form2!M50 )- (AnalyLnsOvr!AE73 + AnalyLnsOvr!AE74)</f>
        <v>0</v>
      </c>
      <c r="E48" s="1514"/>
    </row>
    <row r="49" spans="1:5" ht="15" customHeight="1" x14ac:dyDescent="0.3">
      <c r="A49" s="1516"/>
      <c r="B49" s="1523" t="s">
        <v>2135</v>
      </c>
      <c r="C49" s="1515"/>
      <c r="D49" s="1525">
        <f>Form2!N60 - (AnalyLnsOvr!AD58 + AnalyLnsOvr!AE58 + AnalyLnsOvr!AD67 + AnalyLnsOvr!AE67)</f>
        <v>0</v>
      </c>
      <c r="E49" s="1514"/>
    </row>
    <row r="50" spans="1:5" ht="15" customHeight="1" x14ac:dyDescent="0.3">
      <c r="A50" s="1516"/>
      <c r="B50" s="1523" t="s">
        <v>2136</v>
      </c>
      <c r="C50" s="1515"/>
      <c r="D50" s="1525">
        <f>Form2!K60 - (AnalyLnsOvr!AD58 + AnalyLnsOvr!AD67)</f>
        <v>0</v>
      </c>
      <c r="E50" s="1514"/>
    </row>
    <row r="51" spans="1:5" ht="15" customHeight="1" x14ac:dyDescent="0.3">
      <c r="A51" s="1516"/>
      <c r="B51" s="1523" t="s">
        <v>2137</v>
      </c>
      <c r="C51" s="1515"/>
      <c r="D51" s="1525">
        <f>(Form2!L60 +  Form2!M60) - (AnalyLnsOvr!AE58 +  AnalyLnsOvr!AE67)</f>
        <v>0</v>
      </c>
      <c r="E51" s="1514"/>
    </row>
    <row r="52" spans="1:5" ht="15" customHeight="1" x14ac:dyDescent="0.3">
      <c r="A52" s="1516"/>
      <c r="B52" s="1523" t="s">
        <v>2138</v>
      </c>
      <c r="C52" s="1515"/>
      <c r="D52" s="1525">
        <f>Form2!K61 -AnalyLnsOvr!AD67</f>
        <v>0</v>
      </c>
      <c r="E52" s="1514"/>
    </row>
    <row r="53" spans="1:5" ht="15" customHeight="1" x14ac:dyDescent="0.3">
      <c r="A53" s="1516"/>
      <c r="B53" s="1523" t="s">
        <v>2139</v>
      </c>
      <c r="C53" s="1515"/>
      <c r="D53" s="1525">
        <f>(Form2!L61 + Form2!M61)  - (AnalyLnsOvr!AE67)</f>
        <v>0</v>
      </c>
      <c r="E53" s="1514"/>
    </row>
    <row r="54" spans="1:5" ht="15" customHeight="1" x14ac:dyDescent="0.3">
      <c r="A54" s="1516"/>
      <c r="B54" s="1523" t="s">
        <v>2140</v>
      </c>
      <c r="C54" s="1515"/>
      <c r="D54" s="1525">
        <f>Form2!K63 -AnalyLnsOvr!AD58</f>
        <v>0</v>
      </c>
      <c r="E54" s="1514"/>
    </row>
    <row r="55" spans="1:5" ht="15" customHeight="1" x14ac:dyDescent="0.3">
      <c r="A55" s="1516"/>
      <c r="B55" s="1523" t="s">
        <v>2141</v>
      </c>
      <c r="C55" s="1515"/>
      <c r="D55" s="1525">
        <f>(Form2!L63  + Form2!M63)- (AnalyLnsOvr!AE58)</f>
        <v>0</v>
      </c>
      <c r="E55" s="1514"/>
    </row>
    <row r="56" spans="1:5" ht="15" customHeight="1" x14ac:dyDescent="0.3">
      <c r="A56" s="1516"/>
      <c r="B56" s="1523" t="s">
        <v>2142</v>
      </c>
      <c r="C56" s="1515"/>
      <c r="D56" s="1525">
        <f>Form2!K62 - AnalyLnsOvr!AD68</f>
        <v>0</v>
      </c>
      <c r="E56" s="1514"/>
    </row>
    <row r="57" spans="1:5" ht="15" customHeight="1" x14ac:dyDescent="0.3">
      <c r="A57" s="1516"/>
      <c r="B57" s="1523" t="s">
        <v>2143</v>
      </c>
      <c r="C57" s="1515"/>
      <c r="D57" s="1525">
        <f>(Form2!L62  + Form2!M62) - AnalyLnsOvr!AE68</f>
        <v>0</v>
      </c>
      <c r="E57" s="1514"/>
    </row>
    <row r="58" spans="1:5" ht="15" customHeight="1" x14ac:dyDescent="0.3">
      <c r="A58" s="1516"/>
      <c r="B58" s="1517"/>
      <c r="C58" s="1515"/>
      <c r="D58" s="1517"/>
      <c r="E58" s="1514"/>
    </row>
    <row r="59" spans="1:5" ht="15" customHeight="1" x14ac:dyDescent="0.3">
      <c r="A59" s="1516"/>
      <c r="B59" s="1523" t="s">
        <v>2144</v>
      </c>
      <c r="C59" s="1515"/>
      <c r="D59" s="1525">
        <f>AnalyLnsOvr!AA70 - (Form5!G18 + Form5!G37)</f>
        <v>0</v>
      </c>
      <c r="E59" s="1514"/>
    </row>
    <row r="60" spans="1:5" ht="15" customHeight="1" x14ac:dyDescent="0.3">
      <c r="A60" s="1516"/>
      <c r="B60" s="1523" t="s">
        <v>2145</v>
      </c>
      <c r="C60" s="1515"/>
      <c r="D60" s="1525">
        <f>AnalyLnsOvr!AA69 - (Form5!G17 + Form5!G36)</f>
        <v>0</v>
      </c>
      <c r="E60" s="1514"/>
    </row>
    <row r="61" spans="1:5" ht="15" customHeight="1" x14ac:dyDescent="0.3">
      <c r="A61" s="1516"/>
      <c r="B61" s="1523" t="s">
        <v>2146</v>
      </c>
      <c r="C61" s="1515"/>
      <c r="D61" s="1525">
        <f>((AnalyLnsOvr!AA65 - AnalyLnsOvr!AA67) - (Form5!G22 +Form5!G41))+ (Form5!G20 + Form5!G39)</f>
        <v>0</v>
      </c>
      <c r="E61" s="1514"/>
    </row>
    <row r="62" spans="1:5" ht="15" customHeight="1" x14ac:dyDescent="0.3">
      <c r="A62" s="1516"/>
      <c r="B62" s="1523" t="s">
        <v>2147</v>
      </c>
      <c r="C62" s="1515"/>
      <c r="D62" s="1525">
        <f>AnalyLnsOvr!AA71 - ((Form5!G22 -Form5!G17 - Form5!G18 - Form5!G20) + (Form5!G41 - Form5!G36 - Form5!G37 - Form5!G39))</f>
        <v>0</v>
      </c>
      <c r="E62" s="1514"/>
    </row>
    <row r="63" spans="1:5" ht="15" customHeight="1" x14ac:dyDescent="0.3">
      <c r="A63" s="1516"/>
      <c r="B63" s="1517"/>
      <c r="C63" s="1515"/>
      <c r="D63" s="1517"/>
      <c r="E63" s="1514"/>
    </row>
    <row r="64" spans="1:5" ht="15" customHeight="1" x14ac:dyDescent="0.3">
      <c r="A64" s="1516"/>
      <c r="B64" s="1523" t="s">
        <v>2148</v>
      </c>
      <c r="C64" s="1515"/>
      <c r="D64" s="1525">
        <f xml:space="preserve"> 'Form 1'!K25 -Form10!C22</f>
        <v>0</v>
      </c>
      <c r="E64" s="1514"/>
    </row>
    <row r="65" spans="1:5" ht="15" customHeight="1" x14ac:dyDescent="0.3">
      <c r="A65" s="1516"/>
      <c r="B65" s="1523" t="s">
        <v>2149</v>
      </c>
      <c r="C65" s="1515"/>
      <c r="D65" s="1525">
        <f xml:space="preserve"> 'Form 1'!K26 -Form10!D22</f>
        <v>0</v>
      </c>
      <c r="E65" s="1514"/>
    </row>
    <row r="66" spans="1:5" ht="15" customHeight="1" x14ac:dyDescent="0.3">
      <c r="A66" s="1516"/>
      <c r="B66" s="1523" t="s">
        <v>2150</v>
      </c>
      <c r="C66" s="1515"/>
      <c r="D66" s="1525">
        <f xml:space="preserve"> 'Form 1'!K27 -Form10!E22</f>
        <v>0</v>
      </c>
      <c r="E66" s="1514"/>
    </row>
    <row r="67" spans="1:5" ht="15" customHeight="1" x14ac:dyDescent="0.3">
      <c r="A67" s="1516"/>
      <c r="B67" s="1523" t="s">
        <v>2151</v>
      </c>
      <c r="C67" s="1515"/>
      <c r="D67" s="1525">
        <f>Form2!K24 - Form10!F22</f>
        <v>0</v>
      </c>
      <c r="E67" s="1514"/>
    </row>
    <row r="68" spans="1:5" ht="15" customHeight="1" x14ac:dyDescent="0.3">
      <c r="A68" s="1516"/>
      <c r="B68" s="1523" t="s">
        <v>2152</v>
      </c>
      <c r="C68" s="1515"/>
      <c r="D68" s="1525">
        <f>Form2!K25 - Form10!G22</f>
        <v>0</v>
      </c>
      <c r="E68" s="1514"/>
    </row>
    <row r="69" spans="1:5" ht="15" customHeight="1" x14ac:dyDescent="0.3">
      <c r="A69" s="1516"/>
      <c r="B69" s="1523" t="s">
        <v>2153</v>
      </c>
      <c r="C69" s="1515"/>
      <c r="D69" s="1525">
        <f>Form2!K26 - Form10!H22</f>
        <v>0</v>
      </c>
      <c r="E69" s="1514"/>
    </row>
    <row r="70" spans="1:5" ht="15" customHeight="1" x14ac:dyDescent="0.3">
      <c r="A70" s="1516"/>
      <c r="B70" s="1523" t="s">
        <v>2154</v>
      </c>
      <c r="C70" s="1515"/>
      <c r="D70" s="1525">
        <f>Form2!K27 - Form10!I22</f>
        <v>0</v>
      </c>
      <c r="E70" s="1514"/>
    </row>
    <row r="71" spans="1:5" ht="15" customHeight="1" x14ac:dyDescent="0.3">
      <c r="A71" s="1516"/>
      <c r="B71" s="1523" t="s">
        <v>2155</v>
      </c>
      <c r="C71" s="1515"/>
      <c r="D71" s="1525">
        <f xml:space="preserve"> ('Form 1'!L25 + 'Form 1'!M25)  - Form10!C57</f>
        <v>0</v>
      </c>
      <c r="E71" s="1514"/>
    </row>
    <row r="72" spans="1:5" ht="15" customHeight="1" x14ac:dyDescent="0.3">
      <c r="A72" s="1516"/>
      <c r="B72" s="1523" t="s">
        <v>2156</v>
      </c>
      <c r="C72" s="1515"/>
      <c r="D72" s="1525">
        <f xml:space="preserve"> ('Form 1'!L26 + 'Form 1'!M26)  - Form10!D57</f>
        <v>0</v>
      </c>
      <c r="E72" s="1514"/>
    </row>
    <row r="73" spans="1:5" ht="15" customHeight="1" x14ac:dyDescent="0.3">
      <c r="A73" s="1516"/>
      <c r="B73" s="1523" t="s">
        <v>2157</v>
      </c>
      <c r="C73" s="1515"/>
      <c r="D73" s="1525">
        <f xml:space="preserve"> ('Form 1'!L27 + 'Form 1'!M27)  - Form10!E57</f>
        <v>0</v>
      </c>
      <c r="E73" s="1514"/>
    </row>
    <row r="74" spans="1:5" ht="15" customHeight="1" x14ac:dyDescent="0.3">
      <c r="A74" s="1516"/>
      <c r="B74" s="1523" t="s">
        <v>2158</v>
      </c>
      <c r="C74" s="1515"/>
      <c r="D74" s="1525">
        <f>Form2!L24 +Form2!M24 -Form10!F57</f>
        <v>0</v>
      </c>
      <c r="E74" s="1514"/>
    </row>
    <row r="75" spans="1:5" ht="15" customHeight="1" x14ac:dyDescent="0.3">
      <c r="A75" s="1516"/>
      <c r="B75" s="1523" t="s">
        <v>2159</v>
      </c>
      <c r="C75" s="1515"/>
      <c r="D75" s="1525">
        <f>Form2!L25 +Form2!M25 -Form10!G57</f>
        <v>0</v>
      </c>
      <c r="E75" s="1514"/>
    </row>
    <row r="76" spans="1:5" ht="15" customHeight="1" x14ac:dyDescent="0.3">
      <c r="A76" s="1516"/>
      <c r="B76" s="1523" t="s">
        <v>2160</v>
      </c>
      <c r="C76" s="1515"/>
      <c r="D76" s="1525">
        <f>Form2!L26 +Form2!M26 -Form10!H57</f>
        <v>0</v>
      </c>
      <c r="E76" s="1514"/>
    </row>
    <row r="77" spans="1:5" ht="15" customHeight="1" x14ac:dyDescent="0.3">
      <c r="A77" s="1516"/>
      <c r="B77" s="1523" t="s">
        <v>2161</v>
      </c>
      <c r="C77" s="1515"/>
      <c r="D77" s="1525">
        <f>Form2!L27 +Form2!M27 -Form10!I57</f>
        <v>0</v>
      </c>
      <c r="E77" s="1514"/>
    </row>
    <row r="78" spans="1:5" ht="15" customHeight="1" x14ac:dyDescent="0.3">
      <c r="A78" s="1516"/>
      <c r="B78" s="1523" t="s">
        <v>2162</v>
      </c>
      <c r="C78" s="1515"/>
      <c r="D78" s="1525">
        <f>'Form 1'!K29 - Form10!C39</f>
        <v>0</v>
      </c>
      <c r="E78" s="1514"/>
    </row>
    <row r="79" spans="1:5" ht="15" customHeight="1" x14ac:dyDescent="0.3">
      <c r="A79" s="1516"/>
      <c r="B79" s="1523" t="s">
        <v>2163</v>
      </c>
      <c r="C79" s="1515"/>
      <c r="D79" s="1525">
        <f>'Form 1'!K30 - Form10!D39</f>
        <v>0</v>
      </c>
      <c r="E79" s="1514"/>
    </row>
    <row r="80" spans="1:5" ht="15" customHeight="1" x14ac:dyDescent="0.3">
      <c r="A80" s="1516"/>
      <c r="B80" s="1523" t="s">
        <v>2164</v>
      </c>
      <c r="C80" s="1515"/>
      <c r="D80" s="1525">
        <f>'Form 1'!K31 - Form10!E39</f>
        <v>0</v>
      </c>
      <c r="E80" s="1514"/>
    </row>
    <row r="81" spans="1:5" ht="15" customHeight="1" x14ac:dyDescent="0.3">
      <c r="A81" s="1516"/>
      <c r="B81" s="1523" t="s">
        <v>2165</v>
      </c>
      <c r="C81" s="1515"/>
      <c r="D81" s="1525">
        <f>Form2!K29 -Form10!F39</f>
        <v>0</v>
      </c>
      <c r="E81" s="1514"/>
    </row>
    <row r="82" spans="1:5" ht="15" customHeight="1" x14ac:dyDescent="0.3">
      <c r="A82" s="1516"/>
      <c r="B82" s="1523" t="s">
        <v>2166</v>
      </c>
      <c r="C82" s="1515"/>
      <c r="D82" s="1525">
        <f>Form2!K30 -Form10!G39</f>
        <v>0</v>
      </c>
      <c r="E82" s="1514"/>
    </row>
    <row r="83" spans="1:5" ht="15" customHeight="1" x14ac:dyDescent="0.3">
      <c r="A83" s="1516"/>
      <c r="B83" s="1523" t="s">
        <v>2167</v>
      </c>
      <c r="C83" s="1515"/>
      <c r="D83" s="1525">
        <f>Form2!K31 -Form10!H39</f>
        <v>0</v>
      </c>
      <c r="E83" s="1514"/>
    </row>
    <row r="84" spans="1:5" ht="15" customHeight="1" x14ac:dyDescent="0.3">
      <c r="A84" s="1516"/>
      <c r="B84" s="1523" t="s">
        <v>2168</v>
      </c>
      <c r="C84" s="1515"/>
      <c r="D84" s="1525">
        <f>Form2!K32 -Form10!I39</f>
        <v>0</v>
      </c>
      <c r="E84" s="1514"/>
    </row>
    <row r="85" spans="1:5" ht="15" customHeight="1" x14ac:dyDescent="0.3">
      <c r="A85" s="1516"/>
      <c r="B85" s="1523" t="s">
        <v>2169</v>
      </c>
      <c r="C85" s="1515"/>
      <c r="D85" s="1525">
        <f>'Form 1'!L29 +'Form 1'!M29 -Form10!C74</f>
        <v>0</v>
      </c>
      <c r="E85" s="1514"/>
    </row>
    <row r="86" spans="1:5" ht="15" customHeight="1" x14ac:dyDescent="0.3">
      <c r="A86" s="1516"/>
      <c r="B86" s="1523" t="s">
        <v>2170</v>
      </c>
      <c r="C86" s="1515"/>
      <c r="D86" s="1525">
        <f>'Form 1'!L30 +'Form 1'!M30 -Form10!D74</f>
        <v>0</v>
      </c>
      <c r="E86" s="1514"/>
    </row>
    <row r="87" spans="1:5" ht="15" customHeight="1" x14ac:dyDescent="0.3">
      <c r="A87" s="1516"/>
      <c r="B87" s="1523" t="s">
        <v>2171</v>
      </c>
      <c r="C87" s="1515"/>
      <c r="D87" s="1525">
        <f>'Form 1'!L31 +'Form 1'!M31 -Form10!E74</f>
        <v>0</v>
      </c>
      <c r="E87" s="1514"/>
    </row>
    <row r="88" spans="1:5" ht="15" customHeight="1" x14ac:dyDescent="0.3">
      <c r="A88" s="1516"/>
      <c r="B88" s="1523" t="s">
        <v>2172</v>
      </c>
      <c r="C88" s="1515"/>
      <c r="D88" s="1525">
        <f>Form2!L29 + Form2!M29 - Form10!F74</f>
        <v>0</v>
      </c>
      <c r="E88" s="1514"/>
    </row>
    <row r="89" spans="1:5" ht="15" customHeight="1" x14ac:dyDescent="0.3">
      <c r="A89" s="1516"/>
      <c r="B89" s="1523" t="s">
        <v>2173</v>
      </c>
      <c r="C89" s="1515"/>
      <c r="D89" s="1525">
        <f>Form2!L30 + Form2!M30 - Form10!G74</f>
        <v>0</v>
      </c>
      <c r="E89" s="1514"/>
    </row>
    <row r="90" spans="1:5" ht="15" customHeight="1" x14ac:dyDescent="0.3">
      <c r="A90" s="1516"/>
      <c r="B90" s="1523" t="s">
        <v>2174</v>
      </c>
      <c r="C90" s="1515"/>
      <c r="D90" s="1525">
        <f>Form2!L31 + Form2!M31 - Form10!H74</f>
        <v>0</v>
      </c>
      <c r="E90" s="1514"/>
    </row>
    <row r="91" spans="1:5" ht="15" customHeight="1" x14ac:dyDescent="0.3">
      <c r="A91" s="1516"/>
      <c r="B91" s="1523" t="s">
        <v>2175</v>
      </c>
      <c r="C91" s="1515"/>
      <c r="D91" s="1525">
        <f>Form2!L32 + Form2!M32 - Form10!I74</f>
        <v>0</v>
      </c>
      <c r="E91" s="1514"/>
    </row>
    <row r="92" spans="1:5" ht="15" customHeight="1" x14ac:dyDescent="0.3">
      <c r="A92" s="1516"/>
      <c r="B92" s="1520"/>
      <c r="C92" s="1515"/>
      <c r="D92" s="1520"/>
      <c r="E92" s="1514"/>
    </row>
    <row r="93" spans="1:5" ht="15" customHeight="1" x14ac:dyDescent="0.3">
      <c r="A93" s="1516"/>
      <c r="B93" s="1521" t="s">
        <v>2176</v>
      </c>
      <c r="C93" s="1515"/>
      <c r="D93" s="1522"/>
      <c r="E93" s="1514"/>
    </row>
    <row r="94" spans="1:5" ht="15" customHeight="1" x14ac:dyDescent="0.3">
      <c r="A94" s="1516"/>
      <c r="B94" s="1523" t="s">
        <v>2177</v>
      </c>
      <c r="C94" s="1515"/>
      <c r="D94" s="1525">
        <f>Form3!F12 -Form3B!G21</f>
        <v>0</v>
      </c>
      <c r="E94" s="1514"/>
    </row>
    <row r="95" spans="1:5" ht="15" customHeight="1" x14ac:dyDescent="0.3">
      <c r="A95" s="1516"/>
      <c r="B95" s="1523" t="s">
        <v>2178</v>
      </c>
      <c r="C95" s="1515"/>
      <c r="D95" s="1525">
        <f>Form3!F27 -Form3B!G36</f>
        <v>0</v>
      </c>
      <c r="E95" s="1514"/>
    </row>
    <row r="96" spans="1:5" ht="15" customHeight="1" x14ac:dyDescent="0.3">
      <c r="A96" s="1516"/>
      <c r="B96" s="1523" t="s">
        <v>2179</v>
      </c>
      <c r="C96" s="1515"/>
      <c r="D96" s="1525">
        <f>Form3!F36 -Form3B!G51</f>
        <v>0</v>
      </c>
      <c r="E96" s="1514"/>
    </row>
    <row r="97" spans="1:5" ht="15" customHeight="1" x14ac:dyDescent="0.3">
      <c r="A97" s="1516"/>
      <c r="B97" s="1523" t="s">
        <v>2180</v>
      </c>
      <c r="C97" s="1515"/>
      <c r="D97" s="1525">
        <f>Form3!F51 - Form3B!G66</f>
        <v>0</v>
      </c>
      <c r="E97" s="1514"/>
    </row>
    <row r="98" spans="1:5" ht="15" customHeight="1" x14ac:dyDescent="0.3">
      <c r="A98" s="1516"/>
      <c r="B98" s="1523" t="s">
        <v>2181</v>
      </c>
      <c r="C98" s="1515"/>
      <c r="D98" s="1525">
        <f>Form3!F67 - Form3B!G82</f>
        <v>0</v>
      </c>
      <c r="E98" s="1514"/>
    </row>
    <row r="99" spans="1:5" ht="15" customHeight="1" x14ac:dyDescent="0.3">
      <c r="A99" s="1516"/>
      <c r="B99" s="1523" t="s">
        <v>2551</v>
      </c>
      <c r="C99" s="1515"/>
      <c r="D99" s="1525">
        <f>Form3!F75 - Form3B!J82</f>
        <v>0</v>
      </c>
      <c r="E99" s="1514"/>
    </row>
    <row r="100" spans="1:5" ht="15" customHeight="1" x14ac:dyDescent="0.3">
      <c r="A100" s="1516"/>
      <c r="B100" s="1901"/>
      <c r="C100" s="1902"/>
      <c r="D100" s="1903"/>
      <c r="E100" s="1514"/>
    </row>
    <row r="101" spans="1:5" ht="25.5" x14ac:dyDescent="0.3">
      <c r="A101" s="1516"/>
      <c r="B101" s="1554" t="s">
        <v>2619</v>
      </c>
      <c r="C101" s="1515"/>
      <c r="D101" s="1525">
        <f>SUM((Form3B!F71+Form3B!F72)-SUM(Form3D!F22))</f>
        <v>0</v>
      </c>
      <c r="E101" s="1514"/>
    </row>
    <row r="102" spans="1:5" ht="25.5" x14ac:dyDescent="0.3">
      <c r="A102" s="1516"/>
      <c r="B102" s="1554" t="s">
        <v>2620</v>
      </c>
      <c r="C102" s="1515"/>
      <c r="D102" s="1525">
        <f>SUM((Form3B!G71+Form3B!G72)-SUM(Form3D!G22))</f>
        <v>0</v>
      </c>
      <c r="E102" s="1514"/>
    </row>
    <row r="103" spans="1:5" ht="25.5" x14ac:dyDescent="0.3">
      <c r="A103" s="1516"/>
      <c r="B103" s="1554" t="s">
        <v>2621</v>
      </c>
      <c r="C103" s="1515"/>
      <c r="D103" s="1525">
        <f>SUM((Form3B!H71+Form3B!H72)-SUM(Form3D!H22))</f>
        <v>0</v>
      </c>
      <c r="E103" s="1514"/>
    </row>
    <row r="104" spans="1:5" ht="25.5" x14ac:dyDescent="0.3">
      <c r="A104" s="1516"/>
      <c r="B104" s="1554" t="s">
        <v>2622</v>
      </c>
      <c r="C104" s="1515"/>
      <c r="D104" s="1525">
        <f>SUM((Form3B!I71+Form3B!I72)-SUM(Form3D!I22))</f>
        <v>0</v>
      </c>
      <c r="E104" s="1514"/>
    </row>
    <row r="105" spans="1:5" ht="25.5" x14ac:dyDescent="0.3">
      <c r="A105" s="1516"/>
      <c r="B105" s="1554" t="s">
        <v>2623</v>
      </c>
      <c r="C105" s="1515"/>
      <c r="D105" s="1525">
        <f>SUM((Form3B!J71+Form3B!J72)-SUM(Form3D!J22))</f>
        <v>0</v>
      </c>
      <c r="E105" s="1514"/>
    </row>
    <row r="106" spans="1:5" ht="25.5" x14ac:dyDescent="0.3">
      <c r="A106" s="1516"/>
      <c r="B106" s="1554" t="s">
        <v>2624</v>
      </c>
      <c r="C106" s="1515"/>
      <c r="D106" s="1525">
        <f>SUM((Form3B!K71+Form3B!K72)-SUM(Form3D!K22))</f>
        <v>0</v>
      </c>
      <c r="E106" s="1514"/>
    </row>
    <row r="107" spans="1:5" ht="15" customHeight="1" x14ac:dyDescent="0.3">
      <c r="A107" s="1928"/>
      <c r="B107" s="1929"/>
      <c r="C107" s="1902"/>
      <c r="D107" s="1903"/>
      <c r="E107" s="1930"/>
    </row>
    <row r="108" spans="1:5" ht="15" customHeight="1" x14ac:dyDescent="0.3">
      <c r="A108" s="1516"/>
      <c r="B108" s="1523" t="s">
        <v>2810</v>
      </c>
      <c r="C108" s="1515"/>
      <c r="D108" s="1525">
        <f>SUM((Form2!K96)-SUM(Form3D!G33+Form3D!J33))</f>
        <v>0</v>
      </c>
      <c r="E108" s="1514"/>
    </row>
    <row r="109" spans="1:5" ht="15" customHeight="1" x14ac:dyDescent="0.3">
      <c r="A109" s="1516"/>
      <c r="B109" s="1523" t="s">
        <v>2811</v>
      </c>
      <c r="C109" s="1515"/>
      <c r="D109" s="1525">
        <f>SUM((Form2!K99)-SUM(Form3D!G48+Form3D!J48))</f>
        <v>0</v>
      </c>
      <c r="E109" s="1514"/>
    </row>
    <row r="110" spans="1:5" ht="15" customHeight="1" x14ac:dyDescent="0.3">
      <c r="A110" s="1516"/>
      <c r="B110" s="1517"/>
      <c r="C110" s="1515"/>
      <c r="D110" s="1517"/>
      <c r="E110" s="1514"/>
    </row>
    <row r="111" spans="1:5" ht="15" customHeight="1" x14ac:dyDescent="0.3">
      <c r="A111" s="1516"/>
      <c r="B111" s="1523" t="s">
        <v>2182</v>
      </c>
      <c r="C111" s="1515"/>
      <c r="D111" s="1525">
        <f>Form2!K60 -(MortRep!G14 +MortRep!G58)</f>
        <v>0</v>
      </c>
      <c r="E111" s="1514"/>
    </row>
    <row r="112" spans="1:5" ht="15" customHeight="1" x14ac:dyDescent="0.3">
      <c r="A112" s="1516"/>
      <c r="B112" s="1523" t="s">
        <v>2183</v>
      </c>
      <c r="C112" s="1515"/>
      <c r="D112" s="1525">
        <f>AnalyLnsOvr!AD67 -MortRep!G14</f>
        <v>0</v>
      </c>
      <c r="E112" s="1514"/>
    </row>
    <row r="113" spans="1:5" ht="25.5" x14ac:dyDescent="0.3">
      <c r="A113" s="1516"/>
      <c r="B113" s="1554" t="s">
        <v>2197</v>
      </c>
      <c r="C113" s="1515"/>
      <c r="D113" s="1525">
        <f>SUM(MortRep!G14+MortRep!G58)-SUM(AnalyLnsOvr!AD58+AnalyLnsOvr!AD67)</f>
        <v>0</v>
      </c>
      <c r="E113" s="1514"/>
    </row>
    <row r="114" spans="1:5" ht="15" customHeight="1" x14ac:dyDescent="0.3">
      <c r="A114" s="1516"/>
      <c r="B114" s="1523" t="s">
        <v>2184</v>
      </c>
      <c r="C114" s="1515"/>
      <c r="D114" s="1525">
        <f>Form2!K61 -MortRep!G14</f>
        <v>0</v>
      </c>
      <c r="E114" s="1514"/>
    </row>
    <row r="115" spans="1:5" ht="15" customHeight="1" x14ac:dyDescent="0.3">
      <c r="A115" s="1516"/>
      <c r="B115" s="1523" t="s">
        <v>2185</v>
      </c>
      <c r="C115" s="1515"/>
      <c r="D115" s="1525">
        <f>Form2!K63 -MortRep!G58</f>
        <v>0</v>
      </c>
      <c r="E115" s="1514"/>
    </row>
    <row r="116" spans="1:5" ht="15" customHeight="1" x14ac:dyDescent="0.3">
      <c r="A116" s="1516"/>
      <c r="B116" s="1523" t="s">
        <v>2186</v>
      </c>
      <c r="C116" s="1515"/>
      <c r="D116" s="1525">
        <f>MortRep!G58 -AnalyLnsOvr!AD58</f>
        <v>0</v>
      </c>
      <c r="E116" s="1514"/>
    </row>
    <row r="117" spans="1:5" ht="15" customHeight="1" x14ac:dyDescent="0.3">
      <c r="A117" s="1516"/>
      <c r="B117" s="1901"/>
      <c r="C117" s="1902"/>
      <c r="D117" s="1903"/>
      <c r="E117" s="1514"/>
    </row>
    <row r="118" spans="1:5" ht="15" customHeight="1" x14ac:dyDescent="0.3">
      <c r="A118" s="1516"/>
      <c r="B118" s="1523" t="s">
        <v>2552</v>
      </c>
      <c r="C118" s="1515"/>
      <c r="D118" s="1525">
        <f>IF(((MortRep!G18&gt;0)+(MortRep!G20&gt;0)+(MortRep!G35&gt;0)+(MortRep!G37&gt;0)), MortRep!G45&gt;0,0)</f>
        <v>0</v>
      </c>
      <c r="E118" s="1514"/>
    </row>
    <row r="119" spans="1:5" ht="15" customHeight="1" x14ac:dyDescent="0.3">
      <c r="A119" s="1516"/>
      <c r="B119" s="1523" t="s">
        <v>2553</v>
      </c>
      <c r="C119" s="1515"/>
      <c r="D119" s="1525">
        <f>IF(((MortRep!G19&gt;0)+(MortRep!G21&gt;0)+(MortRep!G36&gt;0)+(MortRep!G38&gt;0)), MortRep!G46&gt;0,0)</f>
        <v>0</v>
      </c>
      <c r="E119" s="1514"/>
    </row>
    <row r="120" spans="1:5" ht="15" customHeight="1" x14ac:dyDescent="0.3">
      <c r="A120" s="1516"/>
      <c r="B120" s="1523" t="s">
        <v>2554</v>
      </c>
      <c r="C120" s="1515"/>
      <c r="D120" s="1525">
        <f>IF(((MortRep!G18&gt;0)+(MortRep!G20&gt;0)+(MortRep!G35&gt;0)+(MortRep!G37&gt;0)), MortRep!G49&gt;0,0)</f>
        <v>0</v>
      </c>
      <c r="E120" s="1514"/>
    </row>
    <row r="121" spans="1:5" ht="15" customHeight="1" x14ac:dyDescent="0.3">
      <c r="A121" s="1516"/>
      <c r="B121" s="1523" t="s">
        <v>2555</v>
      </c>
      <c r="C121" s="1515"/>
      <c r="D121" s="1525">
        <f>IF(((MortRep!G19&gt;0)+(MortRep!G21&gt;0)+(MortRep!G36&gt;0)+(MortRep!G38&gt;0)), MortRep!G50&gt;0,0)</f>
        <v>0</v>
      </c>
      <c r="E121" s="1514"/>
    </row>
    <row r="122" spans="1:5" ht="15" customHeight="1" x14ac:dyDescent="0.3">
      <c r="A122" s="1516"/>
      <c r="B122" s="1523" t="s">
        <v>2556</v>
      </c>
      <c r="C122" s="1515"/>
      <c r="D122" s="1525">
        <f>IF(((MortRep!G62&gt;0)+(MortRep!G75&gt;0)), MortRep!G81&gt;0,0)</f>
        <v>0</v>
      </c>
      <c r="E122" s="1514"/>
    </row>
    <row r="123" spans="1:5" ht="15" customHeight="1" x14ac:dyDescent="0.3">
      <c r="A123" s="1516"/>
      <c r="B123" s="1523" t="s">
        <v>2557</v>
      </c>
      <c r="C123" s="1515"/>
      <c r="D123" s="1525">
        <f>IF(((MortRep!G63&gt;0)+(MortRep!G76&gt;0)), MortRep!G82&gt;0,0)</f>
        <v>0</v>
      </c>
      <c r="E123" s="1514"/>
    </row>
    <row r="124" spans="1:5" ht="15" customHeight="1" x14ac:dyDescent="0.3">
      <c r="A124" s="1516"/>
      <c r="B124" s="1523" t="s">
        <v>2558</v>
      </c>
      <c r="C124" s="1515"/>
      <c r="D124" s="1525">
        <f>IF(((MortRep!G62&gt;0)+(MortRep!G75&gt;0)), MortRep!G85&gt;0,0)</f>
        <v>0</v>
      </c>
      <c r="E124" s="1514"/>
    </row>
    <row r="125" spans="1:5" ht="15" customHeight="1" x14ac:dyDescent="0.3">
      <c r="A125" s="1516"/>
      <c r="B125" s="1523" t="s">
        <v>2559</v>
      </c>
      <c r="C125" s="1515"/>
      <c r="D125" s="1525">
        <f>IF(((MortRep!G63&gt;0)+(MortRep!G76&gt;0)), MortRep!G86&gt;0,0)</f>
        <v>0</v>
      </c>
      <c r="E125" s="1514"/>
    </row>
    <row r="126" spans="1:5" ht="15" customHeight="1" x14ac:dyDescent="0.3">
      <c r="A126" s="1516"/>
      <c r="B126" s="1517"/>
      <c r="C126" s="1515"/>
      <c r="D126" s="1517"/>
      <c r="E126" s="1514"/>
    </row>
    <row r="127" spans="1:5" ht="15" customHeight="1" x14ac:dyDescent="0.3">
      <c r="A127" s="1516"/>
      <c r="B127" s="1523" t="s">
        <v>2187</v>
      </c>
      <c r="C127" s="1515"/>
      <c r="D127" s="1525">
        <f>SUM(Form5!G20 +Form5!G39) - SUM(CredCards!F29 +CredCards!G29 + CredCards!H29)</f>
        <v>0</v>
      </c>
      <c r="E127" s="1514"/>
    </row>
    <row r="128" spans="1:5" ht="15" customHeight="1" x14ac:dyDescent="0.3">
      <c r="A128" s="1516"/>
      <c r="B128" s="1520"/>
      <c r="C128" s="1515"/>
      <c r="D128" s="1520"/>
      <c r="E128" s="1514"/>
    </row>
    <row r="129" spans="1:5" ht="15" customHeight="1" x14ac:dyDescent="0.3">
      <c r="A129" s="1516"/>
      <c r="B129" s="1521" t="s">
        <v>2188</v>
      </c>
      <c r="C129" s="1515"/>
      <c r="D129" s="1522"/>
      <c r="E129" s="1514"/>
    </row>
    <row r="130" spans="1:5" ht="15" customHeight="1" x14ac:dyDescent="0.3">
      <c r="A130" s="1516"/>
      <c r="B130" s="1530" t="s">
        <v>2199</v>
      </c>
      <c r="C130" s="1515"/>
      <c r="D130" s="1532" t="str">
        <f>IF('Form 1'!$N$74&lt;= 'Form 1'!$N$11, "OK", "ERROR")</f>
        <v>OK</v>
      </c>
      <c r="E130" s="1514"/>
    </row>
    <row r="131" spans="1:5" ht="15" customHeight="1" x14ac:dyDescent="0.3">
      <c r="A131" s="1516"/>
      <c r="B131" s="1530" t="s">
        <v>2198</v>
      </c>
      <c r="C131" s="1515"/>
      <c r="D131" s="1532" t="str">
        <f>IF(Form2!$N$95&lt;=Form2!$N$50,"OK","ERROR")</f>
        <v>OK</v>
      </c>
      <c r="E131" s="1514"/>
    </row>
    <row r="132" spans="1:5" ht="15" customHeight="1" x14ac:dyDescent="0.3">
      <c r="A132" s="1516"/>
      <c r="B132" s="2055"/>
      <c r="C132" s="1902"/>
      <c r="D132" s="2056"/>
      <c r="E132" s="1514"/>
    </row>
    <row r="133" spans="1:5" ht="15" customHeight="1" x14ac:dyDescent="0.3">
      <c r="A133" s="1516"/>
      <c r="B133" s="1530" t="s">
        <v>2850</v>
      </c>
      <c r="C133" s="1515"/>
      <c r="D133" s="2175" t="str">
        <f>IF(Form2!$N$100&lt;=Form2!$N$50,"OK","ERROR")</f>
        <v>OK</v>
      </c>
      <c r="E133" s="1514"/>
    </row>
    <row r="134" spans="1:5" ht="15" customHeight="1" x14ac:dyDescent="0.3">
      <c r="A134" s="1928"/>
      <c r="B134" s="2055"/>
      <c r="C134" s="1902"/>
      <c r="D134" s="2056"/>
      <c r="E134" s="1930"/>
    </row>
    <row r="135" spans="1:5" ht="15" customHeight="1" x14ac:dyDescent="0.3">
      <c r="A135" s="1516"/>
      <c r="B135" s="1530" t="s">
        <v>2851</v>
      </c>
      <c r="C135" s="1515"/>
      <c r="D135" s="2176">
        <f>SUM('New Leverage Ratio'!F13:G13)-SUM('New Leverage Ratio'!F34:G34)</f>
        <v>0</v>
      </c>
      <c r="E135" s="1514"/>
    </row>
    <row r="136" spans="1:5" ht="15" customHeight="1" x14ac:dyDescent="0.3">
      <c r="A136" s="1516"/>
      <c r="B136" s="1529"/>
      <c r="C136" s="1515"/>
      <c r="D136" s="1531"/>
      <c r="E136" s="1514"/>
    </row>
    <row r="137" spans="1:5" ht="15" customHeight="1" x14ac:dyDescent="0.3">
      <c r="A137" s="1516"/>
      <c r="B137" s="1523" t="s">
        <v>2189</v>
      </c>
      <c r="C137" s="1515"/>
      <c r="D137" s="1527">
        <f>'Form 1'!N72 - SUM(MaturAnalSum!G39, MaturAnalSum!H39,MaturAnalSum!I39, MaturAnalSum!J39, MaturAnalSum!K39, MaturAnalSum!L39)</f>
        <v>0</v>
      </c>
      <c r="E137" s="1514"/>
    </row>
    <row r="138" spans="1:5" ht="15" customHeight="1" x14ac:dyDescent="0.3">
      <c r="A138" s="1516"/>
      <c r="B138" s="1523" t="s">
        <v>2190</v>
      </c>
      <c r="C138" s="1515"/>
      <c r="D138" s="1526">
        <f>Form2!N92 -SUM(MaturAnalSum!G77, MaturAnalSum!H77, MaturAnalSum!I77, MaturAnalSum!J77, MaturAnalSum!K77, MaturAnalSum!L77)</f>
        <v>0</v>
      </c>
      <c r="E138" s="1514"/>
    </row>
    <row r="139" spans="1:5" ht="15" customHeight="1" x14ac:dyDescent="0.3">
      <c r="A139" s="1516"/>
      <c r="B139" s="1517"/>
      <c r="C139" s="1515"/>
      <c r="D139" s="1517"/>
      <c r="E139" s="1514"/>
    </row>
    <row r="140" spans="1:5" ht="15" customHeight="1" x14ac:dyDescent="0.3">
      <c r="A140" s="1516"/>
      <c r="B140" s="1523" t="s">
        <v>2191</v>
      </c>
      <c r="C140" s="1515"/>
      <c r="D140" s="1525">
        <f>'Form 1'!N72 - SUM(IntRateSensit!M39,IntRateSensit!N39, IntRateSensit!O39, IntRateSensit!P39, IntRateSensit!Q39, IntRateSensit!R39, IntRateSensit!S39, IntRateSensit!T39)</f>
        <v>0</v>
      </c>
      <c r="E140" s="1514"/>
    </row>
    <row r="141" spans="1:5" ht="15" customHeight="1" x14ac:dyDescent="0.3">
      <c r="A141" s="1516"/>
      <c r="B141" s="1523" t="s">
        <v>2192</v>
      </c>
      <c r="C141" s="1515"/>
      <c r="D141" s="1525">
        <f>Form2!N92 - SUM(IntRateSensit!M77, IntRateSensit!N77, IntRateSensit!O77, IntRateSensit!P77, IntRateSensit!Q77, IntRateSensit!R77, IntRateSensit!S77, IntRateSensit!T77)</f>
        <v>0</v>
      </c>
      <c r="E141" s="1514"/>
    </row>
    <row r="142" spans="1:5" ht="15" customHeight="1" thickBot="1" x14ac:dyDescent="0.45">
      <c r="A142" s="1516"/>
      <c r="B142" s="1518"/>
      <c r="C142" s="1515"/>
      <c r="D142" s="1519"/>
      <c r="E142" s="1514"/>
    </row>
    <row r="143" spans="1:5" ht="13" x14ac:dyDescent="0.3">
      <c r="A143" s="1555"/>
      <c r="B143" s="1556"/>
      <c r="C143" s="1556"/>
      <c r="D143" s="1556"/>
      <c r="E143" s="1556"/>
    </row>
  </sheetData>
  <sheetProtection algorithmName="SHA-512" hashValue="8jYAI3mQppb7OAgsUC1XVJfNAB1eJb9gem6w1Pvmx/Du/vFAADWYJJynLec+X6czP+11GVubZQ5rgF8cwqNqBA==" saltValue="iAlBa4lgvX3yYebciqG7Wg==" spinCount="100000" sheet="1" objects="1" scenarios="1"/>
  <mergeCells count="1">
    <mergeCell ref="B2:B4"/>
  </mergeCells>
  <printOptions gridLinesSet="0"/>
  <pageMargins left="0.74803149606299202" right="1.7716535433070899" top="0" bottom="0" header="0.17" footer="0.17"/>
  <pageSetup scale="99" fitToHeight="0" orientation="landscape" blackAndWhite="1" r:id="rId1"/>
  <headerFooter alignWithMargins="0">
    <oddHeader>&amp;A</oddHeader>
    <oddFooter>&amp;C&amp;"Calibri"&amp;11&amp;K000000Page &amp;P_x000D_&amp;1#&amp;"Calibri"&amp;10&amp;K000000I n t e r n a l</oddFooter>
  </headerFooter>
  <rowBreaks count="1" manualBreakCount="1">
    <brk id="61" max="1638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1"/>
  <dimension ref="A1:K31"/>
  <sheetViews>
    <sheetView showGridLines="0" workbookViewId="0">
      <selection activeCell="H5" sqref="H5"/>
    </sheetView>
  </sheetViews>
  <sheetFormatPr defaultColWidth="9.1796875" defaultRowHeight="13" x14ac:dyDescent="0.3"/>
  <cols>
    <col min="1" max="1" width="2.81640625" style="1" customWidth="1" collapsed="1"/>
    <col min="2" max="2" width="4.81640625" style="1" customWidth="1" collapsed="1"/>
    <col min="3" max="7" width="10.81640625" style="1" customWidth="1" collapsed="1"/>
    <col min="8" max="8" width="15.81640625" style="1" customWidth="1" collapsed="1"/>
    <col min="9" max="10" width="20.81640625" style="1" customWidth="1" collapsed="1"/>
    <col min="11" max="11" width="2.81640625" style="1" customWidth="1" collapsed="1"/>
    <col min="12" max="12" width="6.81640625" style="1" customWidth="1" collapsed="1"/>
    <col min="13" max="16" width="9.81640625" style="1" customWidth="1" collapsed="1"/>
    <col min="17" max="17" width="9.54296875" style="1" customWidth="1" collapsed="1"/>
    <col min="18" max="18" width="14.81640625" style="1" customWidth="1" collapsed="1"/>
    <col min="19" max="16384" width="9.1796875" style="1" collapsed="1"/>
  </cols>
  <sheetData>
    <row r="1" spans="1:11" ht="15" customHeight="1" x14ac:dyDescent="0.35">
      <c r="A1" s="1459"/>
      <c r="B1" s="748"/>
      <c r="C1" s="748"/>
      <c r="D1" s="748"/>
      <c r="E1" s="748"/>
      <c r="F1" s="748"/>
      <c r="G1" s="748"/>
      <c r="H1" s="748"/>
      <c r="I1" s="748"/>
      <c r="J1" s="748"/>
      <c r="K1" s="749"/>
    </row>
    <row r="2" spans="1:11" ht="15" customHeight="1" x14ac:dyDescent="0.35">
      <c r="A2" s="1460"/>
      <c r="B2" s="1438"/>
      <c r="C2" s="1439"/>
      <c r="D2" s="1439"/>
      <c r="E2" s="1439"/>
      <c r="F2" s="1439"/>
      <c r="G2" s="1439"/>
      <c r="H2" s="1439"/>
      <c r="I2" s="1439"/>
      <c r="J2" s="1440"/>
      <c r="K2" s="750"/>
    </row>
    <row r="3" spans="1:11" ht="15" customHeight="1" x14ac:dyDescent="0.35">
      <c r="A3" s="1460"/>
      <c r="B3" s="1441"/>
      <c r="C3" s="1442"/>
      <c r="D3" s="1442"/>
      <c r="E3" s="1442"/>
      <c r="F3" s="1442"/>
      <c r="G3" s="1442"/>
      <c r="H3" s="1442"/>
      <c r="I3" s="1442"/>
      <c r="J3" s="1443"/>
      <c r="K3" s="750"/>
    </row>
    <row r="4" spans="1:11" ht="30" customHeight="1" x14ac:dyDescent="0.35">
      <c r="A4" s="1460"/>
      <c r="B4" s="1086"/>
      <c r="C4" s="1444"/>
      <c r="D4" s="1445"/>
      <c r="E4" s="1445"/>
      <c r="F4" s="1445"/>
      <c r="G4" s="1446"/>
      <c r="H4" s="1447" t="s">
        <v>2209</v>
      </c>
      <c r="I4" s="1448"/>
      <c r="J4" s="1449"/>
      <c r="K4" s="751"/>
    </row>
    <row r="5" spans="1:11" ht="15" customHeight="1" x14ac:dyDescent="0.35">
      <c r="A5" s="1460"/>
      <c r="B5" s="1086" t="s">
        <v>0</v>
      </c>
      <c r="C5" s="3154" t="s">
        <v>1829</v>
      </c>
      <c r="D5" s="3154"/>
      <c r="E5" s="3154"/>
      <c r="F5" s="3154"/>
      <c r="G5" s="3154"/>
      <c r="H5" s="633"/>
      <c r="I5" s="1450"/>
      <c r="J5" s="1451"/>
      <c r="K5" s="1452"/>
    </row>
    <row r="6" spans="1:11" ht="15" customHeight="1" x14ac:dyDescent="0.35">
      <c r="A6" s="1460"/>
      <c r="B6" s="1086" t="s">
        <v>1</v>
      </c>
      <c r="C6" s="3154" t="s">
        <v>1830</v>
      </c>
      <c r="D6" s="3154"/>
      <c r="E6" s="3154"/>
      <c r="F6" s="3154"/>
      <c r="G6" s="3154"/>
      <c r="H6" s="752"/>
      <c r="I6" s="1453"/>
      <c r="J6" s="1454"/>
      <c r="K6" s="1455"/>
    </row>
    <row r="7" spans="1:11" ht="15" customHeight="1" x14ac:dyDescent="0.35">
      <c r="A7" s="1460"/>
      <c r="B7" s="1086" t="s">
        <v>2</v>
      </c>
      <c r="C7" s="3154" t="s">
        <v>3</v>
      </c>
      <c r="D7" s="3154"/>
      <c r="E7" s="3154"/>
      <c r="F7" s="3154"/>
      <c r="G7" s="3154"/>
      <c r="H7" s="753" t="str">
        <f>IF(ISERROR(H5/H6)," ",H5/H6)</f>
        <v xml:space="preserve"> </v>
      </c>
      <c r="I7" s="1456"/>
      <c r="J7" s="1457"/>
      <c r="K7" s="1458"/>
    </row>
    <row r="8" spans="1:11" ht="15" customHeight="1" x14ac:dyDescent="0.35">
      <c r="A8" s="1460"/>
      <c r="B8" s="1441"/>
      <c r="C8" s="1461"/>
      <c r="D8" s="1461"/>
      <c r="E8" s="1461"/>
      <c r="F8" s="1462"/>
      <c r="G8" s="1462"/>
      <c r="H8" s="1463"/>
      <c r="I8" s="1463"/>
      <c r="J8" s="1457"/>
      <c r="K8" s="1458"/>
    </row>
    <row r="9" spans="1:11" ht="15" hidden="1" customHeight="1" x14ac:dyDescent="0.35">
      <c r="A9" s="1460"/>
      <c r="B9" s="1441"/>
      <c r="C9" s="1464"/>
      <c r="D9" s="1464"/>
      <c r="E9" s="1464"/>
      <c r="F9" s="1465"/>
      <c r="G9" s="1465"/>
      <c r="H9" s="1465"/>
      <c r="I9" s="1465"/>
      <c r="J9" s="1466"/>
      <c r="K9" s="1458"/>
    </row>
    <row r="10" spans="1:11" ht="15" hidden="1" customHeight="1" x14ac:dyDescent="0.35">
      <c r="A10" s="1460"/>
      <c r="B10" s="1086"/>
      <c r="C10" s="1467"/>
      <c r="D10" s="1467"/>
      <c r="E10" s="1467"/>
      <c r="F10" s="1467"/>
      <c r="G10" s="1467"/>
      <c r="H10" s="1467"/>
      <c r="I10" s="1467"/>
      <c r="J10" s="1468"/>
      <c r="K10" s="750"/>
    </row>
    <row r="11" spans="1:11" ht="15" hidden="1" customHeight="1" x14ac:dyDescent="0.35">
      <c r="A11" s="1460"/>
      <c r="B11" s="1441"/>
      <c r="C11" s="1467"/>
      <c r="D11" s="1467"/>
      <c r="E11" s="1467"/>
      <c r="F11" s="1467"/>
      <c r="G11" s="1467"/>
      <c r="H11" s="1467"/>
      <c r="I11" s="1467"/>
      <c r="J11" s="1468"/>
      <c r="K11" s="750"/>
    </row>
    <row r="12" spans="1:11" ht="15" hidden="1" customHeight="1" x14ac:dyDescent="0.35">
      <c r="A12" s="1460"/>
      <c r="B12" s="1086"/>
      <c r="C12" s="1469"/>
      <c r="D12" s="1470"/>
      <c r="E12" s="1470"/>
      <c r="F12" s="1471"/>
      <c r="G12" s="1471"/>
      <c r="H12" s="1472"/>
      <c r="I12" s="1471"/>
      <c r="J12" s="1466"/>
      <c r="K12" s="1458"/>
    </row>
    <row r="13" spans="1:11" ht="30" customHeight="1" x14ac:dyDescent="0.35">
      <c r="A13" s="1460"/>
      <c r="B13" s="1473"/>
      <c r="C13" s="3155" t="s">
        <v>1831</v>
      </c>
      <c r="D13" s="3155"/>
      <c r="E13" s="3155"/>
      <c r="F13" s="3155"/>
      <c r="G13" s="3155"/>
      <c r="H13" s="1474"/>
      <c r="I13" s="1474"/>
      <c r="J13" s="1475"/>
      <c r="K13" s="1458"/>
    </row>
    <row r="14" spans="1:11" ht="15" customHeight="1" x14ac:dyDescent="0.35">
      <c r="A14" s="1460"/>
      <c r="B14" s="1476"/>
      <c r="C14" s="1477"/>
      <c r="D14" s="1477"/>
      <c r="E14" s="1477"/>
      <c r="F14" s="1463"/>
      <c r="G14" s="1463"/>
      <c r="H14" s="1463"/>
      <c r="I14" s="1463"/>
      <c r="J14" s="1457"/>
      <c r="K14" s="1458"/>
    </row>
    <row r="15" spans="1:11" ht="15" customHeight="1" x14ac:dyDescent="0.35">
      <c r="A15" s="1460"/>
      <c r="B15" s="1478" t="s">
        <v>4</v>
      </c>
      <c r="C15" s="3152" t="str">
        <f>IF(OR(H5&gt;=100000,H7&gt;=5%),"You need to continue on, to fill out the remaining market risk sheets.","Thank you for filling out this form, there is no need to fill out the remaining market risk sheets.")</f>
        <v>You need to continue on, to fill out the remaining market risk sheets.</v>
      </c>
      <c r="D15" s="3152"/>
      <c r="E15" s="3152"/>
      <c r="F15" s="3152"/>
      <c r="G15" s="3152"/>
      <c r="H15" s="3152"/>
      <c r="I15" s="3152"/>
      <c r="J15" s="3153"/>
      <c r="K15" s="1479"/>
    </row>
    <row r="16" spans="1:11" ht="15" customHeight="1" x14ac:dyDescent="0.35">
      <c r="A16" s="1460"/>
      <c r="B16" s="1478"/>
      <c r="C16" s="1450"/>
      <c r="D16" s="1450"/>
      <c r="E16" s="1477"/>
      <c r="F16" s="1463"/>
      <c r="G16" s="1463"/>
      <c r="H16" s="1463"/>
      <c r="I16" s="1456"/>
      <c r="J16" s="1457"/>
      <c r="K16" s="1458"/>
    </row>
    <row r="17" spans="1:11" ht="15" hidden="1" customHeight="1" x14ac:dyDescent="0.35">
      <c r="A17" s="1460"/>
      <c r="B17" s="1478"/>
      <c r="C17" s="1469"/>
      <c r="D17" s="1469"/>
      <c r="E17" s="1480"/>
      <c r="F17" s="1465"/>
      <c r="G17" s="1465"/>
      <c r="H17" s="1465"/>
      <c r="I17" s="1465"/>
      <c r="J17" s="1466"/>
      <c r="K17" s="1458"/>
    </row>
    <row r="18" spans="1:11" ht="30" customHeight="1" x14ac:dyDescent="0.35">
      <c r="A18" s="1460"/>
      <c r="B18" s="1481"/>
      <c r="C18" s="3155" t="s">
        <v>1832</v>
      </c>
      <c r="D18" s="3155"/>
      <c r="E18" s="3155"/>
      <c r="F18" s="3155"/>
      <c r="G18" s="3155"/>
      <c r="H18" s="1474"/>
      <c r="I18" s="1482"/>
      <c r="J18" s="1475"/>
      <c r="K18" s="1458"/>
    </row>
    <row r="19" spans="1:11" ht="15" customHeight="1" x14ac:dyDescent="0.35">
      <c r="A19" s="1460"/>
      <c r="B19" s="1476"/>
      <c r="C19" s="1477"/>
      <c r="D19" s="1477"/>
      <c r="E19" s="1477"/>
      <c r="F19" s="1463"/>
      <c r="G19" s="1463"/>
      <c r="H19" s="1463"/>
      <c r="I19" s="1463"/>
      <c r="J19" s="1457"/>
      <c r="K19" s="1458"/>
    </row>
    <row r="20" spans="1:11" ht="15" customHeight="1" x14ac:dyDescent="0.35">
      <c r="A20" s="1460"/>
      <c r="B20" s="1483" t="s">
        <v>5</v>
      </c>
      <c r="C20" s="3152" t="str">
        <f>IF(H5 =" "," ",IF(H5&gt;=25000,"If you are a joint licensee you need to continue on, to fill out the remaining market risk sheets.","Thank you for filling out this form, there is no need to fill out the remaining market risk sheets."))</f>
        <v>Thank you for filling out this form, there is no need to fill out the remaining market risk sheets.</v>
      </c>
      <c r="D20" s="3152"/>
      <c r="E20" s="3152"/>
      <c r="F20" s="3152"/>
      <c r="G20" s="3152"/>
      <c r="H20" s="3152"/>
      <c r="I20" s="3152"/>
      <c r="J20" s="3153"/>
      <c r="K20" s="1479"/>
    </row>
    <row r="21" spans="1:11" ht="15" customHeight="1" x14ac:dyDescent="0.35">
      <c r="A21" s="1460"/>
      <c r="B21" s="1484"/>
      <c r="C21" s="1485"/>
      <c r="D21" s="1485"/>
      <c r="E21" s="1485"/>
      <c r="F21" s="1486"/>
      <c r="G21" s="1486"/>
      <c r="H21" s="1486"/>
      <c r="I21" s="1486"/>
      <c r="J21" s="1487"/>
      <c r="K21" s="1458"/>
    </row>
    <row r="22" spans="1:11" ht="15" customHeight="1" thickBot="1" x14ac:dyDescent="0.4">
      <c r="A22" s="1488"/>
      <c r="B22" s="1489"/>
      <c r="C22" s="1490"/>
      <c r="D22" s="1490"/>
      <c r="E22" s="1490"/>
      <c r="F22" s="1491"/>
      <c r="G22" s="1491"/>
      <c r="H22" s="1491"/>
      <c r="I22" s="1491"/>
      <c r="J22" s="1492"/>
      <c r="K22" s="1493"/>
    </row>
    <row r="23" spans="1:11" ht="15" customHeight="1" x14ac:dyDescent="0.3"/>
    <row r="24" spans="1:11" ht="15" customHeight="1" x14ac:dyDescent="0.3"/>
    <row r="25" spans="1:11" ht="15" customHeight="1" x14ac:dyDescent="0.3"/>
    <row r="26" spans="1:11" ht="15" customHeight="1" x14ac:dyDescent="0.3"/>
    <row r="27" spans="1:11" ht="15" customHeight="1" x14ac:dyDescent="0.3"/>
    <row r="28" spans="1:11" ht="15" customHeight="1" x14ac:dyDescent="0.3"/>
    <row r="29" spans="1:11" ht="15" customHeight="1" x14ac:dyDescent="0.3"/>
    <row r="30" spans="1:11" ht="15" customHeight="1" x14ac:dyDescent="0.3"/>
    <row r="31" spans="1:11" ht="15" customHeight="1" x14ac:dyDescent="0.3"/>
  </sheetData>
  <sheetProtection algorithmName="SHA-512" hashValue="l/a+u2D7zclBNFXd3CMWttshIHYMXp/FIJGLgrAzTvSWvKFCF1usTyUL1GzXwAbjC70b+wzPbVZJe6K/BPkRKQ==" saltValue="DuHLNLtq82cGUGk7WL1r+w==" spinCount="100000" sheet="1" objects="1" scenarios="1"/>
  <mergeCells count="7">
    <mergeCell ref="C20:J20"/>
    <mergeCell ref="C15:J15"/>
    <mergeCell ref="C5:G5"/>
    <mergeCell ref="C6:G6"/>
    <mergeCell ref="C7:G7"/>
    <mergeCell ref="C13:G13"/>
    <mergeCell ref="C18:G18"/>
  </mergeCells>
  <pageMargins left="0.7" right="0.7" top="1" bottom="1" header="0.3" footer="0.3"/>
  <pageSetup orientation="landscape" r:id="rId1"/>
  <headerFooter>
    <oddFooter>&amp;C&amp;1#&amp;"Calibri"&amp;10&amp;K000000I n t e r n a l</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8">
    <pageSetUpPr fitToPage="1"/>
  </sheetPr>
  <dimension ref="A1:AO162"/>
  <sheetViews>
    <sheetView topLeftCell="C1" zoomScaleNormal="100" workbookViewId="0">
      <selection activeCell="E13" sqref="E13"/>
    </sheetView>
  </sheetViews>
  <sheetFormatPr defaultColWidth="9.1796875" defaultRowHeight="12.5" x14ac:dyDescent="0.25"/>
  <cols>
    <col min="1" max="1" width="2.81640625" style="253" customWidth="1" collapsed="1"/>
    <col min="2" max="2" width="6.81640625" style="253" customWidth="1" collapsed="1"/>
    <col min="3" max="3" width="75.81640625" style="253" customWidth="1" collapsed="1"/>
    <col min="4" max="18" width="12.81640625" style="253" customWidth="1" collapsed="1"/>
    <col min="19" max="19" width="15.81640625" style="253" customWidth="1" collapsed="1"/>
    <col min="20" max="20" width="2.81640625" style="253" customWidth="1" collapsed="1"/>
    <col min="21" max="16384" width="9.1796875" style="253" collapsed="1"/>
  </cols>
  <sheetData>
    <row r="1" spans="1:41" ht="15" customHeight="1" x14ac:dyDescent="0.25">
      <c r="A1" s="271"/>
      <c r="B1" s="272"/>
      <c r="C1" s="272"/>
      <c r="D1" s="272"/>
      <c r="E1" s="272"/>
      <c r="F1" s="272"/>
      <c r="G1" s="272"/>
      <c r="H1" s="272"/>
      <c r="I1" s="272"/>
      <c r="J1" s="272"/>
      <c r="K1" s="272"/>
      <c r="L1" s="272"/>
      <c r="M1" s="272"/>
      <c r="N1" s="272"/>
      <c r="O1" s="272"/>
      <c r="P1" s="272"/>
      <c r="Q1" s="272"/>
      <c r="R1" s="272"/>
      <c r="S1" s="272"/>
      <c r="T1" s="273"/>
      <c r="U1" s="107"/>
      <c r="V1" s="107"/>
      <c r="W1" s="107"/>
      <c r="X1" s="107"/>
      <c r="Y1" s="107"/>
      <c r="Z1" s="107"/>
      <c r="AA1" s="107"/>
      <c r="AB1" s="107"/>
      <c r="AC1" s="107"/>
      <c r="AD1" s="107"/>
      <c r="AE1" s="107"/>
      <c r="AF1" s="107"/>
      <c r="AG1" s="107"/>
      <c r="AH1" s="107"/>
      <c r="AI1" s="107"/>
      <c r="AJ1" s="107"/>
      <c r="AK1" s="107"/>
      <c r="AL1" s="107"/>
      <c r="AM1" s="107"/>
      <c r="AN1" s="107"/>
      <c r="AO1" s="107"/>
    </row>
    <row r="2" spans="1:41" ht="15" customHeight="1" x14ac:dyDescent="0.25">
      <c r="A2" s="3157" t="s">
        <v>2004</v>
      </c>
      <c r="B2" s="2317"/>
      <c r="C2" s="2317"/>
      <c r="D2" s="2317"/>
      <c r="E2" s="2317"/>
      <c r="F2" s="2317"/>
      <c r="G2" s="2317"/>
      <c r="H2" s="2317"/>
      <c r="I2" s="2317"/>
      <c r="J2" s="2317"/>
      <c r="K2" s="2317"/>
      <c r="L2" s="2317"/>
      <c r="M2" s="2317"/>
      <c r="N2" s="2317"/>
      <c r="O2" s="2317"/>
      <c r="P2" s="2317"/>
      <c r="Q2" s="2317"/>
      <c r="R2" s="2317"/>
      <c r="S2" s="2317"/>
      <c r="T2" s="3158"/>
      <c r="U2" s="107"/>
      <c r="V2" s="107"/>
      <c r="W2" s="107"/>
      <c r="X2" s="107"/>
      <c r="Y2" s="107"/>
      <c r="Z2" s="107"/>
      <c r="AA2" s="107"/>
      <c r="AB2" s="107"/>
      <c r="AC2" s="107"/>
      <c r="AD2" s="107"/>
      <c r="AE2" s="107"/>
      <c r="AF2" s="107"/>
      <c r="AG2" s="107"/>
      <c r="AH2" s="107"/>
      <c r="AI2" s="107"/>
      <c r="AJ2" s="107"/>
      <c r="AK2" s="107"/>
      <c r="AL2" s="107"/>
      <c r="AM2" s="107"/>
      <c r="AN2" s="107"/>
      <c r="AO2" s="107"/>
    </row>
    <row r="3" spans="1:41" ht="15" customHeight="1" x14ac:dyDescent="0.25">
      <c r="A3" s="3157"/>
      <c r="B3" s="2317"/>
      <c r="C3" s="2317"/>
      <c r="D3" s="2317"/>
      <c r="E3" s="2317"/>
      <c r="F3" s="2317"/>
      <c r="G3" s="2317"/>
      <c r="H3" s="2317"/>
      <c r="I3" s="2317"/>
      <c r="J3" s="2317"/>
      <c r="K3" s="2317"/>
      <c r="L3" s="2317"/>
      <c r="M3" s="2317"/>
      <c r="N3" s="2317"/>
      <c r="O3" s="2317"/>
      <c r="P3" s="2317"/>
      <c r="Q3" s="2317"/>
      <c r="R3" s="2317"/>
      <c r="S3" s="2317"/>
      <c r="T3" s="3158"/>
      <c r="U3" s="107"/>
      <c r="V3" s="107"/>
      <c r="W3" s="107"/>
      <c r="X3" s="107"/>
      <c r="Y3" s="107"/>
      <c r="Z3" s="107"/>
      <c r="AA3" s="107"/>
      <c r="AB3" s="107"/>
      <c r="AC3" s="107"/>
      <c r="AD3" s="107"/>
      <c r="AE3" s="107"/>
      <c r="AF3" s="107"/>
      <c r="AG3" s="107"/>
      <c r="AH3" s="107"/>
      <c r="AI3" s="107"/>
      <c r="AJ3" s="107"/>
      <c r="AK3" s="107"/>
      <c r="AL3" s="107"/>
      <c r="AM3" s="107"/>
      <c r="AN3" s="107"/>
      <c r="AO3" s="107"/>
    </row>
    <row r="4" spans="1:41" ht="15" hidden="1" customHeight="1" x14ac:dyDescent="0.3">
      <c r="A4" s="274"/>
      <c r="B4" s="107"/>
      <c r="C4" s="107"/>
      <c r="D4" s="410"/>
      <c r="E4" s="410"/>
      <c r="F4" s="410"/>
      <c r="G4" s="410"/>
      <c r="H4" s="410"/>
      <c r="I4" s="410"/>
      <c r="J4" s="410"/>
      <c r="K4" s="410"/>
      <c r="L4" s="410"/>
      <c r="M4" s="410"/>
      <c r="N4" s="410"/>
      <c r="O4" s="410"/>
      <c r="P4" s="410"/>
      <c r="Q4" s="410"/>
      <c r="R4" s="417"/>
      <c r="S4" s="107"/>
      <c r="T4" s="277"/>
      <c r="U4" s="107"/>
      <c r="V4" s="107"/>
      <c r="W4" s="107"/>
      <c r="X4" s="107"/>
      <c r="Y4" s="107"/>
      <c r="Z4" s="107"/>
      <c r="AA4" s="107"/>
      <c r="AB4" s="107"/>
      <c r="AC4" s="107"/>
      <c r="AD4" s="107"/>
      <c r="AE4" s="107"/>
      <c r="AF4" s="107"/>
      <c r="AG4" s="107"/>
      <c r="AH4" s="107"/>
      <c r="AI4" s="107"/>
      <c r="AJ4" s="107"/>
      <c r="AK4" s="107"/>
      <c r="AL4" s="107"/>
      <c r="AM4" s="107"/>
      <c r="AN4" s="107"/>
      <c r="AO4" s="107"/>
    </row>
    <row r="5" spans="1:41" ht="15" customHeight="1" x14ac:dyDescent="0.3">
      <c r="A5" s="274"/>
      <c r="B5" s="286"/>
      <c r="C5" s="107"/>
      <c r="D5" s="107"/>
      <c r="E5" s="107"/>
      <c r="F5" s="107"/>
      <c r="G5" s="107"/>
      <c r="H5" s="107"/>
      <c r="I5" s="107"/>
      <c r="J5" s="107"/>
      <c r="K5" s="107"/>
      <c r="L5" s="107"/>
      <c r="M5" s="107"/>
      <c r="N5" s="107"/>
      <c r="O5" s="107"/>
      <c r="P5" s="107"/>
      <c r="Q5" s="107"/>
      <c r="R5" s="107"/>
      <c r="S5" s="1089" t="s">
        <v>1103</v>
      </c>
      <c r="T5" s="277"/>
      <c r="U5" s="107"/>
      <c r="V5" s="107"/>
      <c r="W5" s="107"/>
      <c r="X5" s="107"/>
      <c r="Y5" s="107"/>
      <c r="Z5" s="107"/>
      <c r="AA5" s="107"/>
      <c r="AB5" s="107"/>
      <c r="AC5" s="107"/>
      <c r="AD5" s="107"/>
      <c r="AE5" s="107"/>
      <c r="AF5" s="107"/>
      <c r="AG5" s="107"/>
      <c r="AH5" s="107"/>
      <c r="AI5" s="107"/>
      <c r="AJ5" s="107"/>
      <c r="AK5" s="107"/>
      <c r="AL5" s="107"/>
      <c r="AM5" s="107"/>
      <c r="AN5" s="107"/>
      <c r="AO5" s="107"/>
    </row>
    <row r="6" spans="1:41" ht="20" customHeight="1" x14ac:dyDescent="0.25">
      <c r="A6" s="274"/>
      <c r="B6" s="1094"/>
      <c r="C6" s="1095"/>
      <c r="D6" s="2592" t="s">
        <v>1616</v>
      </c>
      <c r="E6" s="2592"/>
      <c r="F6" s="2592"/>
      <c r="G6" s="2592"/>
      <c r="H6" s="2592" t="s">
        <v>1617</v>
      </c>
      <c r="I6" s="2592"/>
      <c r="J6" s="2592"/>
      <c r="K6" s="2592" t="s">
        <v>1618</v>
      </c>
      <c r="L6" s="2592"/>
      <c r="M6" s="2592"/>
      <c r="N6" s="2592"/>
      <c r="O6" s="2592"/>
      <c r="P6" s="2592"/>
      <c r="Q6" s="2592"/>
      <c r="R6" s="2592"/>
      <c r="T6" s="277"/>
      <c r="U6" s="107"/>
      <c r="V6" s="107"/>
      <c r="W6" s="107"/>
      <c r="X6" s="107"/>
      <c r="Y6" s="107"/>
      <c r="Z6" s="107"/>
      <c r="AA6" s="107"/>
      <c r="AB6" s="107"/>
      <c r="AC6" s="107"/>
      <c r="AD6" s="107"/>
      <c r="AE6" s="107"/>
      <c r="AF6" s="107"/>
      <c r="AG6" s="107"/>
      <c r="AH6" s="107"/>
      <c r="AI6" s="107"/>
      <c r="AJ6" s="107"/>
      <c r="AK6" s="107"/>
      <c r="AL6" s="107"/>
      <c r="AM6" s="107"/>
      <c r="AN6" s="107"/>
      <c r="AO6" s="107"/>
    </row>
    <row r="7" spans="1:41" ht="20" customHeight="1" x14ac:dyDescent="0.25">
      <c r="A7" s="274"/>
      <c r="B7" s="1086"/>
      <c r="C7" s="1092" t="s">
        <v>1997</v>
      </c>
      <c r="D7" s="1090" t="s">
        <v>1845</v>
      </c>
      <c r="E7" s="1090" t="s">
        <v>1972</v>
      </c>
      <c r="F7" s="1090" t="s">
        <v>1973</v>
      </c>
      <c r="G7" s="1090" t="s">
        <v>1974</v>
      </c>
      <c r="H7" s="1090" t="s">
        <v>1975</v>
      </c>
      <c r="I7" s="1090" t="s">
        <v>1978</v>
      </c>
      <c r="J7" s="1090" t="s">
        <v>1979</v>
      </c>
      <c r="K7" s="1090" t="s">
        <v>1982</v>
      </c>
      <c r="L7" s="1090" t="s">
        <v>1983</v>
      </c>
      <c r="M7" s="1090" t="s">
        <v>1986</v>
      </c>
      <c r="N7" s="1090" t="s">
        <v>1987</v>
      </c>
      <c r="O7" s="1090" t="s">
        <v>1990</v>
      </c>
      <c r="P7" s="1090" t="s">
        <v>1991</v>
      </c>
      <c r="Q7" s="1090" t="s">
        <v>1993</v>
      </c>
      <c r="R7" s="1090" t="s">
        <v>1994</v>
      </c>
      <c r="S7" s="2378" t="s">
        <v>1619</v>
      </c>
      <c r="T7" s="277"/>
      <c r="U7" s="107"/>
      <c r="V7" s="107"/>
      <c r="W7" s="107"/>
      <c r="X7" s="107"/>
      <c r="Y7" s="107"/>
      <c r="Z7" s="107"/>
      <c r="AA7" s="107"/>
      <c r="AB7" s="107"/>
      <c r="AC7" s="107"/>
      <c r="AD7" s="107"/>
      <c r="AE7" s="107"/>
      <c r="AF7" s="107"/>
      <c r="AG7" s="107"/>
      <c r="AH7" s="107"/>
      <c r="AI7" s="107"/>
      <c r="AJ7" s="107"/>
      <c r="AK7" s="107"/>
      <c r="AL7" s="107"/>
      <c r="AM7" s="107"/>
      <c r="AN7" s="107"/>
      <c r="AO7" s="107"/>
    </row>
    <row r="8" spans="1:41" ht="20" customHeight="1" x14ac:dyDescent="0.25">
      <c r="A8" s="274"/>
      <c r="B8" s="1086"/>
      <c r="C8" s="1093" t="s">
        <v>1998</v>
      </c>
      <c r="D8" s="1090" t="s">
        <v>1845</v>
      </c>
      <c r="E8" s="1090" t="s">
        <v>1972</v>
      </c>
      <c r="F8" s="1090" t="s">
        <v>1973</v>
      </c>
      <c r="G8" s="1090" t="s">
        <v>1974</v>
      </c>
      <c r="H8" s="1090" t="s">
        <v>1976</v>
      </c>
      <c r="I8" s="1090" t="s">
        <v>1977</v>
      </c>
      <c r="J8" s="1090" t="s">
        <v>1980</v>
      </c>
      <c r="K8" s="1090" t="s">
        <v>1981</v>
      </c>
      <c r="L8" s="1090" t="s">
        <v>1984</v>
      </c>
      <c r="M8" s="1090" t="s">
        <v>1985</v>
      </c>
      <c r="N8" s="1090" t="s">
        <v>1988</v>
      </c>
      <c r="O8" s="1090" t="s">
        <v>1989</v>
      </c>
      <c r="P8" s="1090" t="s">
        <v>1992</v>
      </c>
      <c r="Q8" s="1091"/>
      <c r="R8" s="1091"/>
      <c r="S8" s="2379"/>
      <c r="T8" s="277"/>
      <c r="U8" s="107"/>
      <c r="V8" s="107"/>
      <c r="W8" s="107"/>
      <c r="X8" s="107"/>
      <c r="Y8" s="107"/>
      <c r="Z8" s="107"/>
      <c r="AA8" s="107"/>
      <c r="AB8" s="107"/>
      <c r="AC8" s="107"/>
      <c r="AD8" s="107"/>
      <c r="AE8" s="107"/>
      <c r="AF8" s="107"/>
      <c r="AG8" s="107"/>
      <c r="AH8" s="107"/>
      <c r="AI8" s="107"/>
      <c r="AJ8" s="107"/>
      <c r="AK8" s="107"/>
      <c r="AL8" s="107"/>
      <c r="AM8" s="107"/>
      <c r="AN8" s="107"/>
      <c r="AO8" s="107"/>
    </row>
    <row r="9" spans="1:41" ht="20" customHeight="1" x14ac:dyDescent="0.3">
      <c r="A9" s="274"/>
      <c r="B9" s="1087"/>
      <c r="C9" s="1499" t="s">
        <v>1620</v>
      </c>
      <c r="D9" s="1498"/>
      <c r="E9" s="1498"/>
      <c r="F9" s="1498"/>
      <c r="G9" s="1498"/>
      <c r="H9" s="1498"/>
      <c r="I9" s="1498"/>
      <c r="J9" s="1498"/>
      <c r="K9" s="1498"/>
      <c r="L9" s="1498"/>
      <c r="M9" s="1498"/>
      <c r="N9" s="1498"/>
      <c r="O9" s="1498"/>
      <c r="P9" s="1498"/>
      <c r="Q9" s="1498"/>
      <c r="R9" s="1498"/>
      <c r="S9" s="1498"/>
      <c r="T9" s="277"/>
      <c r="U9" s="107"/>
      <c r="V9" s="107"/>
      <c r="W9" s="107"/>
      <c r="X9" s="107"/>
      <c r="Y9" s="107"/>
      <c r="Z9" s="107"/>
      <c r="AA9" s="107"/>
      <c r="AB9" s="107"/>
      <c r="AC9" s="107"/>
      <c r="AD9" s="107"/>
      <c r="AE9" s="107"/>
      <c r="AF9" s="107"/>
      <c r="AG9" s="107"/>
      <c r="AH9" s="107"/>
      <c r="AI9" s="107"/>
      <c r="AJ9" s="107"/>
      <c r="AK9" s="107"/>
      <c r="AL9" s="107"/>
      <c r="AM9" s="107"/>
      <c r="AN9" s="107"/>
      <c r="AO9" s="107"/>
    </row>
    <row r="10" spans="1:41" ht="20" customHeight="1" x14ac:dyDescent="0.3">
      <c r="A10" s="274"/>
      <c r="B10" s="1087">
        <v>1.1000000000000001</v>
      </c>
      <c r="C10" s="1101" t="s">
        <v>1621</v>
      </c>
      <c r="D10" s="1097"/>
      <c r="E10" s="1097"/>
      <c r="F10" s="1097"/>
      <c r="G10" s="1097"/>
      <c r="H10" s="1097"/>
      <c r="I10" s="1097"/>
      <c r="J10" s="1097"/>
      <c r="K10" s="1097"/>
      <c r="L10" s="1097"/>
      <c r="M10" s="1097"/>
      <c r="N10" s="1097"/>
      <c r="O10" s="1097"/>
      <c r="P10" s="1097"/>
      <c r="Q10" s="1097"/>
      <c r="R10" s="1097"/>
      <c r="S10" s="1096"/>
      <c r="T10" s="277"/>
      <c r="U10" s="107"/>
      <c r="V10" s="107"/>
      <c r="W10" s="107"/>
      <c r="X10" s="107"/>
      <c r="Y10" s="107"/>
      <c r="Z10" s="107"/>
      <c r="AA10" s="107"/>
      <c r="AB10" s="107"/>
      <c r="AC10" s="107"/>
      <c r="AD10" s="107"/>
      <c r="AE10" s="107"/>
      <c r="AF10" s="107"/>
      <c r="AG10" s="107"/>
      <c r="AH10" s="107"/>
      <c r="AI10" s="107"/>
      <c r="AJ10" s="107"/>
      <c r="AK10" s="107"/>
      <c r="AL10" s="107"/>
      <c r="AM10" s="107"/>
      <c r="AN10" s="107"/>
      <c r="AO10" s="107"/>
    </row>
    <row r="11" spans="1:41" ht="20" customHeight="1" x14ac:dyDescent="0.3">
      <c r="A11" s="274"/>
      <c r="B11" s="1087">
        <v>1.2</v>
      </c>
      <c r="C11" s="1101" t="s">
        <v>1622</v>
      </c>
      <c r="D11" s="1097"/>
      <c r="E11" s="1097"/>
      <c r="F11" s="1097"/>
      <c r="G11" s="1097"/>
      <c r="H11" s="1097"/>
      <c r="I11" s="1097"/>
      <c r="J11" s="1097"/>
      <c r="K11" s="1097"/>
      <c r="L11" s="1097"/>
      <c r="M11" s="1097"/>
      <c r="N11" s="1097"/>
      <c r="O11" s="1097"/>
      <c r="P11" s="1097"/>
      <c r="Q11" s="1097"/>
      <c r="R11" s="1097"/>
      <c r="S11" s="1096"/>
      <c r="T11" s="277"/>
      <c r="U11" s="107"/>
      <c r="V11" s="107"/>
      <c r="W11" s="107"/>
      <c r="X11" s="107"/>
      <c r="Y11" s="107"/>
      <c r="Z11" s="107"/>
      <c r="AA11" s="107"/>
      <c r="AB11" s="107"/>
      <c r="AC11" s="107"/>
      <c r="AD11" s="107"/>
      <c r="AE11" s="107"/>
      <c r="AF11" s="107"/>
      <c r="AG11" s="107"/>
      <c r="AH11" s="107"/>
      <c r="AI11" s="107"/>
      <c r="AJ11" s="107"/>
      <c r="AK11" s="107"/>
      <c r="AL11" s="107"/>
      <c r="AM11" s="107"/>
      <c r="AN11" s="107"/>
      <c r="AO11" s="107"/>
    </row>
    <row r="12" spans="1:41" ht="20" customHeight="1" x14ac:dyDescent="0.3">
      <c r="A12" s="274"/>
      <c r="B12" s="1087" t="s">
        <v>1623</v>
      </c>
      <c r="C12" s="1101" t="s">
        <v>1996</v>
      </c>
      <c r="D12" s="1096">
        <v>0</v>
      </c>
      <c r="E12" s="1096">
        <v>0.2</v>
      </c>
      <c r="F12" s="1096">
        <v>0.4</v>
      </c>
      <c r="G12" s="1096">
        <v>0.7</v>
      </c>
      <c r="H12" s="1096">
        <v>1.25</v>
      </c>
      <c r="I12" s="1096">
        <v>1.75</v>
      </c>
      <c r="J12" s="1096">
        <v>2.25</v>
      </c>
      <c r="K12" s="1096">
        <v>2.75</v>
      </c>
      <c r="L12" s="1096">
        <v>3.25</v>
      </c>
      <c r="M12" s="1096">
        <v>3.75</v>
      </c>
      <c r="N12" s="1096">
        <v>4.5</v>
      </c>
      <c r="O12" s="1096">
        <v>5.25</v>
      </c>
      <c r="P12" s="1096">
        <v>6</v>
      </c>
      <c r="Q12" s="1096">
        <v>8</v>
      </c>
      <c r="R12" s="1096">
        <v>12.5</v>
      </c>
      <c r="S12" s="1096"/>
      <c r="T12" s="277"/>
      <c r="U12" s="107"/>
      <c r="V12" s="107"/>
      <c r="W12" s="107"/>
      <c r="X12" s="107"/>
      <c r="Y12" s="107"/>
      <c r="Z12" s="107"/>
      <c r="AA12" s="107"/>
      <c r="AB12" s="107"/>
      <c r="AC12" s="107"/>
      <c r="AD12" s="107"/>
      <c r="AE12" s="107"/>
      <c r="AF12" s="107"/>
      <c r="AG12" s="107"/>
      <c r="AH12" s="107"/>
      <c r="AI12" s="107"/>
      <c r="AJ12" s="107"/>
      <c r="AK12" s="107"/>
      <c r="AL12" s="107"/>
      <c r="AM12" s="107"/>
      <c r="AN12" s="107"/>
      <c r="AO12" s="107"/>
    </row>
    <row r="13" spans="1:41" ht="20" customHeight="1" x14ac:dyDescent="0.3">
      <c r="A13" s="274"/>
      <c r="B13" s="1087">
        <v>1.3</v>
      </c>
      <c r="C13" s="1101" t="s">
        <v>1624</v>
      </c>
      <c r="D13" s="1098">
        <f xml:space="preserve"> (D12/100) *D10</f>
        <v>0</v>
      </c>
      <c r="E13" s="1098">
        <f xml:space="preserve"> (E12/100) *E10</f>
        <v>0</v>
      </c>
      <c r="F13" s="1098">
        <f t="shared" ref="F13:R13" si="0" xml:space="preserve"> (F12/100) *F10</f>
        <v>0</v>
      </c>
      <c r="G13" s="1098">
        <f t="shared" si="0"/>
        <v>0</v>
      </c>
      <c r="H13" s="1098">
        <f t="shared" si="0"/>
        <v>0</v>
      </c>
      <c r="I13" s="1098">
        <f t="shared" si="0"/>
        <v>0</v>
      </c>
      <c r="J13" s="1098">
        <f t="shared" si="0"/>
        <v>0</v>
      </c>
      <c r="K13" s="1098">
        <f t="shared" si="0"/>
        <v>0</v>
      </c>
      <c r="L13" s="1098">
        <f t="shared" si="0"/>
        <v>0</v>
      </c>
      <c r="M13" s="1098">
        <f t="shared" si="0"/>
        <v>0</v>
      </c>
      <c r="N13" s="1098">
        <f t="shared" si="0"/>
        <v>0</v>
      </c>
      <c r="O13" s="1098">
        <f t="shared" si="0"/>
        <v>0</v>
      </c>
      <c r="P13" s="1098">
        <f t="shared" si="0"/>
        <v>0</v>
      </c>
      <c r="Q13" s="1098">
        <f t="shared" si="0"/>
        <v>0</v>
      </c>
      <c r="R13" s="1098">
        <f t="shared" si="0"/>
        <v>0</v>
      </c>
      <c r="S13" s="1096"/>
      <c r="T13" s="277"/>
      <c r="U13" s="107"/>
      <c r="V13" s="107"/>
      <c r="W13" s="107"/>
      <c r="X13" s="107"/>
      <c r="Y13" s="107"/>
      <c r="Z13" s="107"/>
      <c r="AA13" s="107"/>
      <c r="AB13" s="107"/>
      <c r="AC13" s="107"/>
      <c r="AD13" s="107"/>
      <c r="AE13" s="107"/>
      <c r="AF13" s="107"/>
      <c r="AG13" s="107"/>
      <c r="AH13" s="107"/>
      <c r="AI13" s="107"/>
      <c r="AJ13" s="107"/>
      <c r="AK13" s="107"/>
      <c r="AL13" s="107"/>
      <c r="AM13" s="107"/>
      <c r="AN13" s="107"/>
      <c r="AO13" s="107"/>
    </row>
    <row r="14" spans="1:41" ht="20" customHeight="1" x14ac:dyDescent="0.3">
      <c r="A14" s="274"/>
      <c r="B14" s="1087">
        <v>1.4</v>
      </c>
      <c r="C14" s="1101" t="s">
        <v>1625</v>
      </c>
      <c r="D14" s="1098">
        <f>(D12/100)*D11</f>
        <v>0</v>
      </c>
      <c r="E14" s="1098">
        <f>(E12/100)*E11</f>
        <v>0</v>
      </c>
      <c r="F14" s="1098">
        <f t="shared" ref="F14:R14" si="1">(F12/100)*F11</f>
        <v>0</v>
      </c>
      <c r="G14" s="1098">
        <f t="shared" si="1"/>
        <v>0</v>
      </c>
      <c r="H14" s="1098">
        <f t="shared" si="1"/>
        <v>0</v>
      </c>
      <c r="I14" s="1098">
        <f t="shared" si="1"/>
        <v>0</v>
      </c>
      <c r="J14" s="1098">
        <f t="shared" si="1"/>
        <v>0</v>
      </c>
      <c r="K14" s="1098">
        <f t="shared" si="1"/>
        <v>0</v>
      </c>
      <c r="L14" s="1098">
        <f t="shared" si="1"/>
        <v>0</v>
      </c>
      <c r="M14" s="1098">
        <f t="shared" si="1"/>
        <v>0</v>
      </c>
      <c r="N14" s="1098">
        <f t="shared" si="1"/>
        <v>0</v>
      </c>
      <c r="O14" s="1098">
        <f t="shared" si="1"/>
        <v>0</v>
      </c>
      <c r="P14" s="1098">
        <f t="shared" si="1"/>
        <v>0</v>
      </c>
      <c r="Q14" s="1098">
        <f t="shared" si="1"/>
        <v>0</v>
      </c>
      <c r="R14" s="1098">
        <f t="shared" si="1"/>
        <v>0</v>
      </c>
      <c r="S14" s="1096"/>
      <c r="T14" s="277"/>
      <c r="U14" s="107"/>
      <c r="V14" s="107"/>
      <c r="W14" s="107"/>
      <c r="X14" s="107"/>
      <c r="Y14" s="107"/>
      <c r="Z14" s="107"/>
      <c r="AA14" s="107"/>
      <c r="AB14" s="107"/>
      <c r="AC14" s="107"/>
      <c r="AD14" s="107"/>
      <c r="AE14" s="107"/>
      <c r="AF14" s="107"/>
      <c r="AG14" s="107"/>
      <c r="AH14" s="107"/>
      <c r="AI14" s="107"/>
      <c r="AJ14" s="107"/>
      <c r="AK14" s="107"/>
      <c r="AL14" s="107"/>
      <c r="AM14" s="107"/>
      <c r="AN14" s="107"/>
      <c r="AO14" s="107"/>
    </row>
    <row r="15" spans="1:41" ht="20" customHeight="1" x14ac:dyDescent="0.3">
      <c r="A15" s="274"/>
      <c r="B15" s="1087">
        <v>1.5</v>
      </c>
      <c r="C15" s="1102" t="s">
        <v>1626</v>
      </c>
      <c r="D15" s="1096">
        <f>IF(ABS(D13)&gt;ABS(D14),ABS(D14),ABS(D13))</f>
        <v>0</v>
      </c>
      <c r="E15" s="1096">
        <f t="shared" ref="E15:R15" si="2">IF(ABS(E13)&gt;ABS(E14),ABS(E14),ABS(E13))</f>
        <v>0</v>
      </c>
      <c r="F15" s="1096">
        <f t="shared" si="2"/>
        <v>0</v>
      </c>
      <c r="G15" s="1096">
        <f t="shared" si="2"/>
        <v>0</v>
      </c>
      <c r="H15" s="1096">
        <f t="shared" si="2"/>
        <v>0</v>
      </c>
      <c r="I15" s="1096">
        <f t="shared" si="2"/>
        <v>0</v>
      </c>
      <c r="J15" s="1096">
        <f t="shared" si="2"/>
        <v>0</v>
      </c>
      <c r="K15" s="1096">
        <f t="shared" si="2"/>
        <v>0</v>
      </c>
      <c r="L15" s="1096">
        <f t="shared" si="2"/>
        <v>0</v>
      </c>
      <c r="M15" s="1096">
        <f t="shared" si="2"/>
        <v>0</v>
      </c>
      <c r="N15" s="1096">
        <f t="shared" si="2"/>
        <v>0</v>
      </c>
      <c r="O15" s="1096">
        <f t="shared" si="2"/>
        <v>0</v>
      </c>
      <c r="P15" s="1096">
        <f t="shared" si="2"/>
        <v>0</v>
      </c>
      <c r="Q15" s="1096">
        <f t="shared" si="2"/>
        <v>0</v>
      </c>
      <c r="R15" s="1096">
        <f t="shared" si="2"/>
        <v>0</v>
      </c>
      <c r="S15" s="1096"/>
      <c r="T15" s="277"/>
      <c r="U15" s="107"/>
      <c r="V15" s="107"/>
      <c r="W15" s="107"/>
      <c r="X15" s="107"/>
      <c r="Y15" s="107"/>
      <c r="Z15" s="107"/>
      <c r="AA15" s="107"/>
      <c r="AB15" s="107"/>
      <c r="AC15" s="107"/>
      <c r="AD15" s="107"/>
      <c r="AE15" s="107"/>
      <c r="AF15" s="107"/>
      <c r="AG15" s="107"/>
      <c r="AH15" s="107"/>
      <c r="AI15" s="107"/>
      <c r="AJ15" s="107"/>
      <c r="AK15" s="107"/>
      <c r="AL15" s="107"/>
      <c r="AM15" s="107"/>
      <c r="AN15" s="107"/>
      <c r="AO15" s="107"/>
    </row>
    <row r="16" spans="1:41" ht="20" customHeight="1" x14ac:dyDescent="0.3">
      <c r="A16" s="274"/>
      <c r="B16" s="1087">
        <v>1.6</v>
      </c>
      <c r="C16" s="1103" t="s">
        <v>1627</v>
      </c>
      <c r="D16" s="1096">
        <f>IF(ABS(D13)&gt;ABS(D14),D13+D14,D14+D13)</f>
        <v>0</v>
      </c>
      <c r="E16" s="1096">
        <f>IF(ABS(E13)&gt;ABS(E14),E13+E14,E14+E13)</f>
        <v>0</v>
      </c>
      <c r="F16" s="1096">
        <f t="shared" ref="F16:R16" si="3">IF(ABS(F13)&gt;ABS(F14),F13+F14,F14+F13)</f>
        <v>0</v>
      </c>
      <c r="G16" s="1096">
        <f t="shared" si="3"/>
        <v>0</v>
      </c>
      <c r="H16" s="1096">
        <f t="shared" si="3"/>
        <v>0</v>
      </c>
      <c r="I16" s="1096">
        <f t="shared" si="3"/>
        <v>0</v>
      </c>
      <c r="J16" s="1096">
        <f t="shared" si="3"/>
        <v>0</v>
      </c>
      <c r="K16" s="1096">
        <f t="shared" si="3"/>
        <v>0</v>
      </c>
      <c r="L16" s="1096">
        <f t="shared" si="3"/>
        <v>0</v>
      </c>
      <c r="M16" s="1096">
        <f t="shared" si="3"/>
        <v>0</v>
      </c>
      <c r="N16" s="1096">
        <f t="shared" si="3"/>
        <v>0</v>
      </c>
      <c r="O16" s="1096">
        <f t="shared" si="3"/>
        <v>0</v>
      </c>
      <c r="P16" s="1096">
        <f t="shared" si="3"/>
        <v>0</v>
      </c>
      <c r="Q16" s="1096">
        <f t="shared" si="3"/>
        <v>0</v>
      </c>
      <c r="R16" s="1096">
        <f t="shared" si="3"/>
        <v>0</v>
      </c>
      <c r="S16" s="1096"/>
      <c r="T16" s="277"/>
      <c r="U16" s="107"/>
      <c r="V16" s="107"/>
      <c r="W16" s="107"/>
      <c r="X16" s="107"/>
      <c r="Y16" s="107"/>
      <c r="Z16" s="107"/>
      <c r="AA16" s="107"/>
      <c r="AB16" s="107"/>
      <c r="AC16" s="107"/>
      <c r="AD16" s="107"/>
      <c r="AE16" s="107"/>
      <c r="AF16" s="107"/>
      <c r="AG16" s="107"/>
      <c r="AH16" s="107"/>
      <c r="AI16" s="107"/>
      <c r="AJ16" s="107"/>
      <c r="AK16" s="107"/>
      <c r="AL16" s="107"/>
      <c r="AM16" s="107"/>
      <c r="AN16" s="107"/>
      <c r="AO16" s="107"/>
    </row>
    <row r="17" spans="1:41" ht="20" customHeight="1" x14ac:dyDescent="0.3">
      <c r="A17" s="274"/>
      <c r="B17" s="1087" t="s">
        <v>1628</v>
      </c>
      <c r="C17" s="1101" t="s">
        <v>1576</v>
      </c>
      <c r="D17" s="1096">
        <v>10</v>
      </c>
      <c r="E17" s="1096">
        <v>10</v>
      </c>
      <c r="F17" s="1096">
        <v>10</v>
      </c>
      <c r="G17" s="1096">
        <v>10</v>
      </c>
      <c r="H17" s="1096">
        <v>10</v>
      </c>
      <c r="I17" s="1096">
        <v>10</v>
      </c>
      <c r="J17" s="1096">
        <v>10</v>
      </c>
      <c r="K17" s="1096">
        <v>10</v>
      </c>
      <c r="L17" s="1096">
        <v>10</v>
      </c>
      <c r="M17" s="1096">
        <v>10</v>
      </c>
      <c r="N17" s="1096">
        <v>10</v>
      </c>
      <c r="O17" s="1096">
        <v>10</v>
      </c>
      <c r="P17" s="1096">
        <v>10</v>
      </c>
      <c r="Q17" s="1096">
        <v>10</v>
      </c>
      <c r="R17" s="1096">
        <v>10</v>
      </c>
      <c r="S17" s="1096"/>
      <c r="T17" s="277"/>
      <c r="U17" s="107"/>
      <c r="V17" s="107"/>
      <c r="W17" s="107"/>
      <c r="X17" s="107"/>
      <c r="Y17" s="107"/>
      <c r="Z17" s="107"/>
      <c r="AA17" s="107"/>
      <c r="AB17" s="107"/>
      <c r="AC17" s="107"/>
      <c r="AD17" s="107"/>
      <c r="AE17" s="107"/>
      <c r="AF17" s="107"/>
      <c r="AG17" s="107"/>
      <c r="AH17" s="107"/>
      <c r="AI17" s="107"/>
      <c r="AJ17" s="107"/>
      <c r="AK17" s="107"/>
      <c r="AL17" s="107"/>
      <c r="AM17" s="107"/>
      <c r="AN17" s="107"/>
      <c r="AO17" s="107"/>
    </row>
    <row r="18" spans="1:41" ht="20" customHeight="1" x14ac:dyDescent="0.3">
      <c r="A18" s="274"/>
      <c r="B18" s="1087">
        <v>1.7</v>
      </c>
      <c r="C18" s="1031" t="s">
        <v>1629</v>
      </c>
      <c r="D18" s="1098">
        <f>(D17/100)*D15</f>
        <v>0</v>
      </c>
      <c r="E18" s="1098">
        <f t="shared" ref="E18:R18" si="4">(E17/100)*E15</f>
        <v>0</v>
      </c>
      <c r="F18" s="1098">
        <f t="shared" si="4"/>
        <v>0</v>
      </c>
      <c r="G18" s="1098">
        <f t="shared" si="4"/>
        <v>0</v>
      </c>
      <c r="H18" s="1098">
        <f t="shared" si="4"/>
        <v>0</v>
      </c>
      <c r="I18" s="1098">
        <f t="shared" si="4"/>
        <v>0</v>
      </c>
      <c r="J18" s="1098">
        <f t="shared" si="4"/>
        <v>0</v>
      </c>
      <c r="K18" s="1098">
        <f t="shared" si="4"/>
        <v>0</v>
      </c>
      <c r="L18" s="1098">
        <f t="shared" si="4"/>
        <v>0</v>
      </c>
      <c r="M18" s="1098">
        <f t="shared" si="4"/>
        <v>0</v>
      </c>
      <c r="N18" s="1098">
        <f t="shared" si="4"/>
        <v>0</v>
      </c>
      <c r="O18" s="1098">
        <f t="shared" si="4"/>
        <v>0</v>
      </c>
      <c r="P18" s="1098">
        <f t="shared" si="4"/>
        <v>0</v>
      </c>
      <c r="Q18" s="1098">
        <f t="shared" si="4"/>
        <v>0</v>
      </c>
      <c r="R18" s="1098">
        <f t="shared" si="4"/>
        <v>0</v>
      </c>
      <c r="S18" s="1099">
        <f>SUM(D18:R18)</f>
        <v>0</v>
      </c>
      <c r="T18" s="277"/>
      <c r="U18" s="107"/>
      <c r="V18" s="107"/>
      <c r="W18" s="107"/>
      <c r="X18" s="107"/>
      <c r="Y18" s="107"/>
      <c r="Z18" s="107"/>
      <c r="AA18" s="107"/>
      <c r="AB18" s="107"/>
      <c r="AC18" s="107"/>
      <c r="AD18" s="107"/>
      <c r="AE18" s="107"/>
      <c r="AF18" s="107"/>
      <c r="AG18" s="107"/>
      <c r="AH18" s="107"/>
      <c r="AI18" s="107"/>
      <c r="AJ18" s="107"/>
      <c r="AK18" s="107"/>
      <c r="AL18" s="107"/>
      <c r="AM18" s="107"/>
      <c r="AN18" s="107"/>
      <c r="AO18" s="107"/>
    </row>
    <row r="19" spans="1:41" ht="20" customHeight="1" x14ac:dyDescent="0.3">
      <c r="A19" s="274"/>
      <c r="B19" s="1087">
        <v>2.1</v>
      </c>
      <c r="C19" s="1101" t="s">
        <v>2001</v>
      </c>
      <c r="D19" s="1096"/>
      <c r="E19" s="1096"/>
      <c r="F19" s="1096"/>
      <c r="G19" s="1096">
        <f>IF(ABS(SUMIF(D16:G16,"&gt;0"))&gt;ABS(SUMIF(D16:G16,"&lt;0")),ABS(SUMIF(D16:G16,"&lt;0")),ABS(SUMIF(D16:G16,"&gt;0")))</f>
        <v>0</v>
      </c>
      <c r="H19" s="1096"/>
      <c r="I19" s="1096"/>
      <c r="J19" s="1096">
        <f>IF(ABS(SUMIF(H16:J16,"&gt;0"))&gt;ABS(SUMIF(H16:J16,"&gt;0")),ABS(SUMIF(H16:J16,"&lt;0")),ABS(SUMIF(H16:J16,"&gt;0")))</f>
        <v>0</v>
      </c>
      <c r="K19" s="1096"/>
      <c r="L19" s="1096"/>
      <c r="M19" s="1096"/>
      <c r="N19" s="1096"/>
      <c r="O19" s="1096"/>
      <c r="P19" s="1096"/>
      <c r="Q19" s="1096"/>
      <c r="R19" s="1096">
        <f>IF(ABS(SUMIF(K16:R16,"&gt;0"))&lt;ABS(SUMIF(K16:R16,"&lt;0")),ABS(SUMIF(K16:R16,"&gt;0")),ABS(SUMIF(K16:R16,"&lt;0")))</f>
        <v>0</v>
      </c>
      <c r="S19" s="1096"/>
      <c r="T19" s="277"/>
      <c r="U19" s="107"/>
      <c r="V19" s="107"/>
      <c r="W19" s="107"/>
      <c r="X19" s="107"/>
      <c r="Y19" s="107"/>
      <c r="Z19" s="107"/>
      <c r="AA19" s="107"/>
      <c r="AB19" s="107"/>
      <c r="AC19" s="107"/>
      <c r="AD19" s="107"/>
      <c r="AE19" s="107"/>
      <c r="AF19" s="107"/>
      <c r="AG19" s="107"/>
      <c r="AH19" s="107"/>
      <c r="AI19" s="107"/>
      <c r="AJ19" s="107"/>
      <c r="AK19" s="107"/>
      <c r="AL19" s="107"/>
      <c r="AM19" s="107"/>
      <c r="AN19" s="107"/>
      <c r="AO19" s="107"/>
    </row>
    <row r="20" spans="1:41" ht="20" customHeight="1" x14ac:dyDescent="0.3">
      <c r="A20" s="274"/>
      <c r="B20" s="1087">
        <v>2.2000000000000002</v>
      </c>
      <c r="C20" s="1101" t="s">
        <v>2002</v>
      </c>
      <c r="D20" s="1096"/>
      <c r="E20" s="1096"/>
      <c r="F20" s="1096"/>
      <c r="G20" s="1096">
        <f>IF(ABS(SUMIF(D16:G16,"&gt;0"))&gt;ABS(SUMIF(D16:G16,"&lt;0")),ABS(SUMIF(D16:G16,"&gt;0"))+ABS(SUMIF(D16:G16,"&lt;0")),ABS(SUMIF(D16:G16,"&lt;0"))+ABS(SUMIF(D16:G16,"&gt;0")))</f>
        <v>0</v>
      </c>
      <c r="H20" s="1096"/>
      <c r="I20" s="1096"/>
      <c r="J20" s="1096">
        <f>IF(ABS(SUMIF(H16:J16,"&gt;0"))&gt;ABS(SUMIF(H16:J16,"&gt;0")),SUMIF(H16:J16,"&gt;0")+SUMIF(H16:J16,"&lt;0"),SUMIF(H16:J16,"&lt;0")+SUMIF(H16:J16,"&gt;0"))</f>
        <v>0</v>
      </c>
      <c r="K20" s="1096"/>
      <c r="L20" s="1096"/>
      <c r="M20" s="1096"/>
      <c r="N20" s="1096"/>
      <c r="O20" s="1096"/>
      <c r="P20" s="1096"/>
      <c r="Q20" s="1096"/>
      <c r="R20" s="1096">
        <f>IF(ABS(SUMIF(K16:R16,"&gt;0"))&lt;ABS(SUMIF(K16:R16,"&lt;0")),SUMIF(K16:R16,"&lt;0")+SUMIF(K16:R16,"&gt;0"),SUMIF(K16:R16,"&gt;0")+SUMIF(K16:R16,"&lt;0"))</f>
        <v>0</v>
      </c>
      <c r="S20" s="1096"/>
      <c r="T20" s="277"/>
      <c r="U20" s="107"/>
      <c r="V20" s="107"/>
      <c r="W20" s="107"/>
      <c r="X20" s="107"/>
      <c r="Y20" s="107"/>
      <c r="Z20" s="107"/>
      <c r="AA20" s="107"/>
      <c r="AB20" s="107"/>
      <c r="AC20" s="107"/>
      <c r="AD20" s="107"/>
      <c r="AE20" s="107"/>
      <c r="AF20" s="107"/>
      <c r="AG20" s="107"/>
      <c r="AH20" s="107"/>
      <c r="AI20" s="107"/>
      <c r="AJ20" s="107"/>
      <c r="AK20" s="107"/>
      <c r="AL20" s="107"/>
      <c r="AM20" s="107"/>
      <c r="AN20" s="107"/>
      <c r="AO20" s="107"/>
    </row>
    <row r="21" spans="1:41" ht="20" customHeight="1" x14ac:dyDescent="0.3">
      <c r="A21" s="274"/>
      <c r="B21" s="1087" t="s">
        <v>1630</v>
      </c>
      <c r="C21" s="1101" t="s">
        <v>1576</v>
      </c>
      <c r="D21" s="1096"/>
      <c r="E21" s="1096"/>
      <c r="F21" s="1096"/>
      <c r="G21" s="1100">
        <v>40</v>
      </c>
      <c r="H21" s="1096"/>
      <c r="I21" s="1096"/>
      <c r="J21" s="1096">
        <v>30</v>
      </c>
      <c r="K21" s="1096"/>
      <c r="L21" s="1096"/>
      <c r="M21" s="1096"/>
      <c r="N21" s="1096"/>
      <c r="O21" s="1096"/>
      <c r="P21" s="1096"/>
      <c r="Q21" s="1096"/>
      <c r="R21" s="1096">
        <v>30</v>
      </c>
      <c r="S21" s="1096"/>
      <c r="T21" s="277"/>
      <c r="U21" s="107"/>
      <c r="V21" s="107"/>
      <c r="W21" s="107"/>
      <c r="X21" s="107"/>
      <c r="Y21" s="107"/>
      <c r="Z21" s="107"/>
      <c r="AA21" s="107"/>
      <c r="AB21" s="107"/>
      <c r="AC21" s="107"/>
      <c r="AD21" s="107"/>
      <c r="AE21" s="107"/>
      <c r="AF21" s="107"/>
      <c r="AG21" s="107"/>
      <c r="AH21" s="107"/>
      <c r="AI21" s="107"/>
      <c r="AJ21" s="107"/>
      <c r="AK21" s="107"/>
      <c r="AL21" s="107"/>
      <c r="AM21" s="107"/>
      <c r="AN21" s="107"/>
      <c r="AO21" s="107"/>
    </row>
    <row r="22" spans="1:41" ht="20" customHeight="1" x14ac:dyDescent="0.3">
      <c r="A22" s="274"/>
      <c r="B22" s="1087">
        <v>2.2999999999999998</v>
      </c>
      <c r="C22" s="1031" t="s">
        <v>1631</v>
      </c>
      <c r="D22" s="1096"/>
      <c r="E22" s="1096"/>
      <c r="F22" s="1096"/>
      <c r="G22" s="1100">
        <f>(G21/100)*G19</f>
        <v>0</v>
      </c>
      <c r="H22" s="1096"/>
      <c r="I22" s="1096"/>
      <c r="J22" s="1096">
        <f>(J21/100)*J19</f>
        <v>0</v>
      </c>
      <c r="K22" s="1096"/>
      <c r="L22" s="1096"/>
      <c r="M22" s="1096"/>
      <c r="N22" s="1096"/>
      <c r="O22" s="1096"/>
      <c r="P22" s="1096"/>
      <c r="Q22" s="1096"/>
      <c r="R22" s="1096">
        <f>(R21/100)*R19</f>
        <v>0</v>
      </c>
      <c r="S22" s="1099">
        <f>SUM(D22:R22)</f>
        <v>0</v>
      </c>
      <c r="T22" s="277"/>
      <c r="U22" s="107"/>
      <c r="V22" s="107"/>
      <c r="W22" s="107"/>
      <c r="X22" s="107"/>
      <c r="Y22" s="107"/>
      <c r="Z22" s="107"/>
      <c r="AA22" s="107"/>
      <c r="AB22" s="107"/>
      <c r="AC22" s="107"/>
      <c r="AD22" s="107"/>
      <c r="AE22" s="107"/>
      <c r="AF22" s="107"/>
      <c r="AG22" s="107"/>
      <c r="AH22" s="107"/>
      <c r="AI22" s="107"/>
      <c r="AJ22" s="107"/>
      <c r="AK22" s="107"/>
      <c r="AL22" s="107"/>
      <c r="AM22" s="107"/>
      <c r="AN22" s="107"/>
      <c r="AO22" s="107"/>
    </row>
    <row r="23" spans="1:41" ht="20" customHeight="1" x14ac:dyDescent="0.3">
      <c r="A23" s="274"/>
      <c r="B23" s="1087">
        <v>3.1</v>
      </c>
      <c r="C23" s="1102" t="s">
        <v>2001</v>
      </c>
      <c r="D23" s="1096"/>
      <c r="E23" s="1096"/>
      <c r="F23" s="1096"/>
      <c r="G23" s="1096"/>
      <c r="H23" s="1096"/>
      <c r="I23" s="1096"/>
      <c r="J23" s="1096">
        <f>IF(ABS(G20)&lt;ABS(J20),ABS(G20),ABS(J20))</f>
        <v>0</v>
      </c>
      <c r="K23" s="1096"/>
      <c r="L23" s="1096"/>
      <c r="M23" s="1096"/>
      <c r="N23" s="1096"/>
      <c r="O23" s="1096"/>
      <c r="P23" s="1096"/>
      <c r="Q23" s="1096"/>
      <c r="R23" s="1096"/>
      <c r="S23" s="1096"/>
      <c r="T23" s="277"/>
      <c r="U23" s="107"/>
      <c r="V23" s="107"/>
      <c r="W23" s="107"/>
      <c r="X23" s="107"/>
      <c r="Y23" s="107"/>
      <c r="Z23" s="107"/>
      <c r="AA23" s="107"/>
      <c r="AB23" s="107"/>
      <c r="AC23" s="107"/>
      <c r="AD23" s="107"/>
      <c r="AE23" s="107"/>
      <c r="AF23" s="107"/>
      <c r="AG23" s="107"/>
      <c r="AH23" s="107"/>
      <c r="AI23" s="107"/>
      <c r="AJ23" s="107"/>
      <c r="AK23" s="107"/>
      <c r="AL23" s="107"/>
      <c r="AM23" s="107"/>
      <c r="AN23" s="107"/>
      <c r="AO23" s="107"/>
    </row>
    <row r="24" spans="1:41" ht="20" customHeight="1" x14ac:dyDescent="0.3">
      <c r="A24" s="274"/>
      <c r="B24" s="1087">
        <v>3.2</v>
      </c>
      <c r="C24" s="1103" t="s">
        <v>2003</v>
      </c>
      <c r="D24" s="1096"/>
      <c r="E24" s="1096"/>
      <c r="F24" s="1096"/>
      <c r="G24" s="1096"/>
      <c r="H24" s="1096"/>
      <c r="I24" s="1096"/>
      <c r="J24" s="1096">
        <f>IF(ABS(G20)&gt;ABS(J20),(G20)+(J20),(J20)+(G20))</f>
        <v>0</v>
      </c>
      <c r="K24" s="1096"/>
      <c r="L24" s="1096"/>
      <c r="M24" s="1096"/>
      <c r="N24" s="1096"/>
      <c r="O24" s="1096"/>
      <c r="P24" s="1096"/>
      <c r="Q24" s="1096"/>
      <c r="R24" s="1096"/>
      <c r="S24" s="1096"/>
      <c r="T24" s="277"/>
      <c r="U24" s="107"/>
      <c r="V24" s="107"/>
      <c r="W24" s="107"/>
      <c r="X24" s="107"/>
      <c r="Y24" s="107"/>
      <c r="Z24" s="107"/>
      <c r="AA24" s="107"/>
      <c r="AB24" s="107"/>
      <c r="AC24" s="107"/>
      <c r="AD24" s="107"/>
      <c r="AE24" s="107"/>
      <c r="AF24" s="107"/>
      <c r="AG24" s="107"/>
      <c r="AH24" s="107"/>
      <c r="AI24" s="107"/>
      <c r="AJ24" s="107"/>
      <c r="AK24" s="107"/>
      <c r="AL24" s="107"/>
      <c r="AM24" s="107"/>
      <c r="AN24" s="107"/>
      <c r="AO24" s="107"/>
    </row>
    <row r="25" spans="1:41" ht="20" customHeight="1" x14ac:dyDescent="0.3">
      <c r="A25" s="274"/>
      <c r="B25" s="1087" t="s">
        <v>395</v>
      </c>
      <c r="C25" s="1102" t="s">
        <v>1576</v>
      </c>
      <c r="D25" s="1096"/>
      <c r="E25" s="1096"/>
      <c r="F25" s="1096"/>
      <c r="G25" s="1096"/>
      <c r="H25" s="1096"/>
      <c r="I25" s="1096"/>
      <c r="J25" s="1096">
        <v>40</v>
      </c>
      <c r="K25" s="1096"/>
      <c r="L25" s="1096"/>
      <c r="M25" s="1096"/>
      <c r="N25" s="1096"/>
      <c r="O25" s="1096"/>
      <c r="P25" s="1096"/>
      <c r="Q25" s="1096"/>
      <c r="R25" s="1096"/>
      <c r="S25" s="1096"/>
      <c r="T25" s="277"/>
      <c r="U25" s="107"/>
      <c r="V25" s="107"/>
      <c r="W25" s="107"/>
      <c r="X25" s="107"/>
      <c r="Y25" s="107"/>
      <c r="Z25" s="107"/>
      <c r="AA25" s="107"/>
      <c r="AB25" s="107"/>
      <c r="AC25" s="107"/>
      <c r="AD25" s="107"/>
      <c r="AE25" s="107"/>
      <c r="AF25" s="107"/>
      <c r="AG25" s="107"/>
      <c r="AH25" s="107"/>
      <c r="AI25" s="107"/>
      <c r="AJ25" s="107"/>
      <c r="AK25" s="107"/>
      <c r="AL25" s="107"/>
      <c r="AM25" s="107"/>
      <c r="AN25" s="107"/>
      <c r="AO25" s="107"/>
    </row>
    <row r="26" spans="1:41" ht="20" customHeight="1" x14ac:dyDescent="0.3">
      <c r="A26" s="274"/>
      <c r="B26" s="1087">
        <v>3.3</v>
      </c>
      <c r="C26" s="1031" t="s">
        <v>1632</v>
      </c>
      <c r="D26" s="1096"/>
      <c r="E26" s="1096"/>
      <c r="F26" s="1096"/>
      <c r="G26" s="1096"/>
      <c r="H26" s="1096"/>
      <c r="I26" s="1096"/>
      <c r="J26" s="1096">
        <f>(J25/100)*J23</f>
        <v>0</v>
      </c>
      <c r="K26" s="1096"/>
      <c r="L26" s="1096"/>
      <c r="M26" s="1096"/>
      <c r="N26" s="1096"/>
      <c r="O26" s="1096"/>
      <c r="P26" s="1096"/>
      <c r="Q26" s="1096"/>
      <c r="R26" s="1096"/>
      <c r="S26" s="1099">
        <f>SUM(D26:R26)</f>
        <v>0</v>
      </c>
      <c r="T26" s="277"/>
      <c r="U26" s="107"/>
      <c r="V26" s="107"/>
      <c r="W26" s="107"/>
      <c r="X26" s="107"/>
      <c r="Y26" s="107"/>
      <c r="Z26" s="107"/>
      <c r="AA26" s="107"/>
      <c r="AB26" s="107"/>
      <c r="AC26" s="107"/>
      <c r="AD26" s="107"/>
      <c r="AE26" s="107"/>
      <c r="AF26" s="107"/>
      <c r="AG26" s="107"/>
      <c r="AH26" s="107"/>
      <c r="AI26" s="107"/>
      <c r="AJ26" s="107"/>
      <c r="AK26" s="107"/>
      <c r="AL26" s="107"/>
      <c r="AM26" s="107"/>
      <c r="AN26" s="107"/>
      <c r="AO26" s="107"/>
    </row>
    <row r="27" spans="1:41" ht="20" customHeight="1" x14ac:dyDescent="0.3">
      <c r="A27" s="274"/>
      <c r="B27" s="1087">
        <v>4.0999999999999996</v>
      </c>
      <c r="C27" s="1102" t="s">
        <v>2001</v>
      </c>
      <c r="D27" s="1096"/>
      <c r="E27" s="1096"/>
      <c r="F27" s="1096"/>
      <c r="G27" s="1096"/>
      <c r="H27" s="1096"/>
      <c r="I27" s="1096"/>
      <c r="J27" s="1096"/>
      <c r="K27" s="1096"/>
      <c r="L27" s="1096"/>
      <c r="M27" s="1096"/>
      <c r="N27" s="1096"/>
      <c r="O27" s="1096"/>
      <c r="P27" s="1096"/>
      <c r="Q27" s="1096"/>
      <c r="R27" s="1096">
        <f>IF(ABS(R20)&lt;ABS(J24),ABS(R20),ABS(J24))</f>
        <v>0</v>
      </c>
      <c r="S27" s="1096"/>
      <c r="T27" s="277"/>
      <c r="U27" s="107"/>
      <c r="V27" s="107"/>
      <c r="W27" s="107"/>
      <c r="X27" s="107"/>
      <c r="Y27" s="107"/>
      <c r="Z27" s="107"/>
      <c r="AA27" s="107"/>
      <c r="AB27" s="107"/>
      <c r="AC27" s="107"/>
      <c r="AD27" s="107"/>
      <c r="AE27" s="107"/>
      <c r="AF27" s="107"/>
      <c r="AG27" s="107"/>
      <c r="AH27" s="107"/>
      <c r="AI27" s="107"/>
      <c r="AJ27" s="107"/>
      <c r="AK27" s="107"/>
      <c r="AL27" s="107"/>
      <c r="AM27" s="107"/>
      <c r="AN27" s="107"/>
      <c r="AO27" s="107"/>
    </row>
    <row r="28" spans="1:41" ht="20" customHeight="1" x14ac:dyDescent="0.3">
      <c r="A28" s="274"/>
      <c r="B28" s="1087">
        <v>4.2</v>
      </c>
      <c r="C28" s="1103" t="s">
        <v>2003</v>
      </c>
      <c r="D28" s="1096"/>
      <c r="E28" s="1096"/>
      <c r="F28" s="1096"/>
      <c r="G28" s="1096"/>
      <c r="H28" s="1096"/>
      <c r="I28" s="1096"/>
      <c r="J28" s="1096"/>
      <c r="K28" s="1096"/>
      <c r="L28" s="1096"/>
      <c r="M28" s="1096"/>
      <c r="N28" s="1096"/>
      <c r="O28" s="1096"/>
      <c r="P28" s="1096"/>
      <c r="Q28" s="1096"/>
      <c r="R28" s="1096">
        <f>IF(ABS(R20)&gt;ABS(J24),(R20)+(J24),(J24)+(R20))</f>
        <v>0</v>
      </c>
      <c r="S28" s="1096"/>
      <c r="T28" s="277"/>
      <c r="U28" s="107"/>
      <c r="V28" s="107"/>
      <c r="W28" s="107"/>
      <c r="X28" s="107"/>
      <c r="Y28" s="107"/>
      <c r="Z28" s="107"/>
      <c r="AA28" s="107"/>
      <c r="AB28" s="107"/>
      <c r="AC28" s="107"/>
      <c r="AD28" s="107"/>
      <c r="AE28" s="107"/>
      <c r="AF28" s="107"/>
      <c r="AG28" s="107"/>
      <c r="AH28" s="107"/>
      <c r="AI28" s="107"/>
      <c r="AJ28" s="107"/>
      <c r="AK28" s="107"/>
      <c r="AL28" s="107"/>
      <c r="AM28" s="107"/>
      <c r="AN28" s="107"/>
      <c r="AO28" s="107"/>
    </row>
    <row r="29" spans="1:41" ht="20" customHeight="1" x14ac:dyDescent="0.3">
      <c r="A29" s="274"/>
      <c r="B29" s="1087" t="s">
        <v>1633</v>
      </c>
      <c r="C29" s="1102" t="s">
        <v>1576</v>
      </c>
      <c r="D29" s="1096"/>
      <c r="E29" s="1096"/>
      <c r="F29" s="1096"/>
      <c r="G29" s="1096"/>
      <c r="H29" s="1096"/>
      <c r="I29" s="1096"/>
      <c r="J29" s="1096"/>
      <c r="K29" s="1096"/>
      <c r="L29" s="1096"/>
      <c r="M29" s="1096"/>
      <c r="N29" s="1096"/>
      <c r="O29" s="1096"/>
      <c r="P29" s="1096"/>
      <c r="Q29" s="1096"/>
      <c r="R29" s="1096">
        <v>30</v>
      </c>
      <c r="S29" s="1096"/>
      <c r="T29" s="277"/>
      <c r="U29" s="107"/>
      <c r="V29" s="107"/>
      <c r="W29" s="107"/>
      <c r="X29" s="107"/>
      <c r="Y29" s="107"/>
      <c r="Z29" s="107"/>
      <c r="AA29" s="107"/>
      <c r="AB29" s="107"/>
      <c r="AC29" s="107"/>
      <c r="AD29" s="107"/>
      <c r="AE29" s="107"/>
      <c r="AF29" s="107"/>
      <c r="AG29" s="107"/>
      <c r="AH29" s="107"/>
      <c r="AI29" s="107"/>
      <c r="AJ29" s="107"/>
      <c r="AK29" s="107"/>
      <c r="AL29" s="107"/>
      <c r="AM29" s="107"/>
      <c r="AN29" s="107"/>
      <c r="AO29" s="107"/>
    </row>
    <row r="30" spans="1:41" ht="20" customHeight="1" x14ac:dyDescent="0.3">
      <c r="A30" s="274"/>
      <c r="B30" s="1087">
        <v>4.3</v>
      </c>
      <c r="C30" s="1104" t="s">
        <v>1634</v>
      </c>
      <c r="D30" s="1096"/>
      <c r="E30" s="1096"/>
      <c r="F30" s="1096"/>
      <c r="G30" s="1096"/>
      <c r="H30" s="1096"/>
      <c r="I30" s="1096"/>
      <c r="J30" s="1096"/>
      <c r="K30" s="1096"/>
      <c r="L30" s="1096"/>
      <c r="M30" s="1096"/>
      <c r="N30" s="1096"/>
      <c r="O30" s="1096"/>
      <c r="P30" s="1096"/>
      <c r="Q30" s="1096"/>
      <c r="R30" s="1096">
        <f>(R29/100)*R27</f>
        <v>0</v>
      </c>
      <c r="S30" s="1099">
        <f>R30</f>
        <v>0</v>
      </c>
      <c r="T30" s="277"/>
      <c r="U30" s="107"/>
      <c r="V30" s="107"/>
      <c r="W30" s="107"/>
      <c r="X30" s="107"/>
      <c r="Y30" s="107"/>
      <c r="Z30" s="107"/>
      <c r="AA30" s="107"/>
      <c r="AB30" s="107"/>
      <c r="AC30" s="107"/>
      <c r="AD30" s="107"/>
      <c r="AE30" s="107"/>
      <c r="AF30" s="107"/>
      <c r="AG30" s="107"/>
      <c r="AH30" s="107"/>
      <c r="AI30" s="107"/>
      <c r="AJ30" s="107"/>
      <c r="AK30" s="107"/>
      <c r="AL30" s="107"/>
      <c r="AM30" s="107"/>
      <c r="AN30" s="107"/>
      <c r="AO30" s="107"/>
    </row>
    <row r="31" spans="1:41" ht="20" customHeight="1" x14ac:dyDescent="0.3">
      <c r="A31" s="274"/>
      <c r="B31" s="1087">
        <v>5.0999999999999996</v>
      </c>
      <c r="C31" s="1105" t="s">
        <v>1635</v>
      </c>
      <c r="D31" s="1096"/>
      <c r="E31" s="1096"/>
      <c r="F31" s="1096"/>
      <c r="G31" s="1096"/>
      <c r="H31" s="1096"/>
      <c r="I31" s="1096"/>
      <c r="J31" s="1096"/>
      <c r="K31" s="1096"/>
      <c r="L31" s="1096"/>
      <c r="M31" s="1096"/>
      <c r="N31" s="1096"/>
      <c r="O31" s="1096"/>
      <c r="P31" s="1096"/>
      <c r="Q31" s="1096"/>
      <c r="R31" s="1096"/>
      <c r="S31" s="1099">
        <f>R28</f>
        <v>0</v>
      </c>
      <c r="T31" s="277"/>
      <c r="U31" s="107"/>
      <c r="V31" s="107"/>
      <c r="W31" s="107"/>
      <c r="X31" s="107"/>
      <c r="Y31" s="107"/>
      <c r="Z31" s="107"/>
      <c r="AA31" s="107"/>
      <c r="AB31" s="107"/>
      <c r="AC31" s="107"/>
      <c r="AD31" s="107"/>
      <c r="AE31" s="107"/>
      <c r="AF31" s="107"/>
      <c r="AG31" s="107"/>
      <c r="AH31" s="107"/>
      <c r="AI31" s="107"/>
      <c r="AJ31" s="107"/>
      <c r="AK31" s="107"/>
      <c r="AL31" s="107"/>
      <c r="AM31" s="107"/>
      <c r="AN31" s="107"/>
      <c r="AO31" s="107"/>
    </row>
    <row r="32" spans="1:41" ht="20" customHeight="1" x14ac:dyDescent="0.3">
      <c r="A32" s="274"/>
      <c r="B32" s="1087">
        <v>6</v>
      </c>
      <c r="C32" s="1104" t="s">
        <v>1636</v>
      </c>
      <c r="D32" s="1096"/>
      <c r="E32" s="1096"/>
      <c r="F32" s="1096"/>
      <c r="G32" s="1096"/>
      <c r="H32" s="1096"/>
      <c r="I32" s="1096"/>
      <c r="J32" s="1096"/>
      <c r="K32" s="1096"/>
      <c r="L32" s="1096"/>
      <c r="M32" s="1096"/>
      <c r="N32" s="1096"/>
      <c r="O32" s="1096"/>
      <c r="P32" s="1096"/>
      <c r="Q32" s="1096"/>
      <c r="R32" s="1096"/>
      <c r="S32" s="1099">
        <f>SUM(S18 + S22 + S26+S30 + S31)</f>
        <v>0</v>
      </c>
      <c r="T32" s="277"/>
      <c r="U32" s="107"/>
      <c r="V32" s="107"/>
      <c r="W32" s="107"/>
      <c r="X32" s="107"/>
      <c r="Y32" s="107"/>
      <c r="Z32" s="107"/>
      <c r="AA32" s="107"/>
      <c r="AB32" s="107"/>
      <c r="AC32" s="107"/>
      <c r="AD32" s="107"/>
      <c r="AE32" s="107"/>
      <c r="AF32" s="107"/>
      <c r="AG32" s="107"/>
      <c r="AH32" s="107"/>
      <c r="AI32" s="107"/>
      <c r="AJ32" s="107"/>
      <c r="AK32" s="107"/>
      <c r="AL32" s="107"/>
      <c r="AM32" s="107"/>
      <c r="AN32" s="107"/>
      <c r="AO32" s="107"/>
    </row>
    <row r="33" spans="1:41" ht="20" customHeight="1" x14ac:dyDescent="0.3">
      <c r="A33" s="274"/>
      <c r="B33" s="1088">
        <v>7</v>
      </c>
      <c r="C33" s="1104" t="s">
        <v>1995</v>
      </c>
      <c r="D33" s="1096"/>
      <c r="E33" s="1096"/>
      <c r="F33" s="1096"/>
      <c r="G33" s="1096"/>
      <c r="H33" s="1096"/>
      <c r="I33" s="1096"/>
      <c r="J33" s="1096"/>
      <c r="K33" s="1096"/>
      <c r="L33" s="1096"/>
      <c r="M33" s="1096"/>
      <c r="N33" s="1096"/>
      <c r="O33" s="1096"/>
      <c r="P33" s="1096"/>
      <c r="Q33" s="1096"/>
      <c r="R33" s="1096"/>
      <c r="S33" s="1099">
        <f>S32*12.5</f>
        <v>0</v>
      </c>
      <c r="T33" s="277"/>
      <c r="U33" s="107"/>
      <c r="V33" s="107"/>
      <c r="W33" s="107"/>
      <c r="X33" s="107"/>
      <c r="Y33" s="107"/>
      <c r="Z33" s="107"/>
      <c r="AA33" s="107"/>
      <c r="AB33" s="107"/>
      <c r="AC33" s="107"/>
      <c r="AD33" s="107"/>
      <c r="AE33" s="107"/>
      <c r="AF33" s="107"/>
      <c r="AG33" s="107"/>
      <c r="AH33" s="107"/>
      <c r="AI33" s="107"/>
      <c r="AJ33" s="107"/>
      <c r="AK33" s="107"/>
      <c r="AL33" s="107"/>
      <c r="AM33" s="107"/>
      <c r="AN33" s="107"/>
      <c r="AO33" s="107"/>
    </row>
    <row r="34" spans="1:41" ht="15" customHeight="1" x14ac:dyDescent="0.25">
      <c r="A34" s="274"/>
      <c r="B34" s="334"/>
      <c r="C34" s="334"/>
      <c r="D34" s="334"/>
      <c r="E34" s="334"/>
      <c r="F34" s="334"/>
      <c r="G34" s="334"/>
      <c r="H34" s="739"/>
      <c r="I34" s="739"/>
      <c r="J34" s="739"/>
      <c r="K34" s="739"/>
      <c r="L34" s="739"/>
      <c r="M34" s="739"/>
      <c r="N34" s="739"/>
      <c r="O34" s="739"/>
      <c r="P34" s="739"/>
      <c r="Q34" s="739"/>
      <c r="R34" s="739"/>
      <c r="S34" s="739"/>
      <c r="T34" s="277"/>
      <c r="U34" s="107"/>
      <c r="V34" s="107"/>
      <c r="W34" s="107"/>
      <c r="X34" s="107"/>
      <c r="Y34" s="107"/>
      <c r="Z34" s="107"/>
      <c r="AA34" s="107"/>
      <c r="AB34" s="107"/>
      <c r="AC34" s="107"/>
      <c r="AD34" s="107"/>
      <c r="AE34" s="107"/>
      <c r="AF34" s="107"/>
      <c r="AG34" s="107"/>
      <c r="AH34" s="107"/>
      <c r="AI34" s="107"/>
      <c r="AJ34" s="107"/>
      <c r="AK34" s="107"/>
      <c r="AL34" s="107"/>
      <c r="AM34" s="107"/>
      <c r="AN34" s="107"/>
      <c r="AO34" s="107"/>
    </row>
    <row r="35" spans="1:41" ht="15" customHeight="1" x14ac:dyDescent="0.3">
      <c r="A35" s="274"/>
      <c r="B35" s="641" t="s">
        <v>1999</v>
      </c>
      <c r="C35" s="3156" t="s">
        <v>2000</v>
      </c>
      <c r="D35" s="3156"/>
      <c r="E35" s="3156"/>
      <c r="F35" s="3156"/>
      <c r="G35" s="3156"/>
      <c r="H35" s="3156"/>
      <c r="I35" s="3156"/>
      <c r="J35" s="3156"/>
      <c r="K35" s="107"/>
      <c r="L35" s="107"/>
      <c r="M35" s="107"/>
      <c r="N35" s="107"/>
      <c r="O35" s="107"/>
      <c r="P35" s="107"/>
      <c r="Q35" s="107"/>
      <c r="R35" s="107"/>
      <c r="S35" s="107"/>
      <c r="T35" s="277"/>
      <c r="U35" s="107"/>
      <c r="V35" s="107"/>
      <c r="W35" s="107"/>
      <c r="X35" s="107"/>
      <c r="Y35" s="107"/>
      <c r="Z35" s="107"/>
      <c r="AA35" s="107"/>
      <c r="AB35" s="107"/>
      <c r="AC35" s="107"/>
      <c r="AD35" s="107"/>
      <c r="AE35" s="107"/>
      <c r="AF35" s="107"/>
      <c r="AG35" s="107"/>
      <c r="AH35" s="107"/>
      <c r="AI35" s="107"/>
      <c r="AJ35" s="107"/>
      <c r="AK35" s="107"/>
      <c r="AL35" s="107"/>
      <c r="AM35" s="107"/>
      <c r="AN35" s="107"/>
      <c r="AO35" s="107"/>
    </row>
    <row r="36" spans="1:41" ht="15" customHeight="1" x14ac:dyDescent="0.25">
      <c r="A36" s="274"/>
      <c r="B36" s="107"/>
      <c r="C36" s="3156" t="s">
        <v>1637</v>
      </c>
      <c r="D36" s="3156"/>
      <c r="E36" s="3156"/>
      <c r="F36" s="3156"/>
      <c r="G36" s="3156"/>
      <c r="H36" s="3156"/>
      <c r="I36" s="3156"/>
      <c r="J36" s="3156"/>
      <c r="K36" s="107"/>
      <c r="L36" s="107"/>
      <c r="M36" s="107"/>
      <c r="N36" s="107"/>
      <c r="O36" s="107"/>
      <c r="P36" s="107"/>
      <c r="Q36" s="107"/>
      <c r="R36" s="107"/>
      <c r="S36" s="107"/>
      <c r="T36" s="277"/>
      <c r="U36" s="107"/>
      <c r="V36" s="107"/>
      <c r="W36" s="107"/>
      <c r="X36" s="107"/>
      <c r="Y36" s="107"/>
      <c r="Z36" s="107"/>
      <c r="AA36" s="107"/>
      <c r="AB36" s="107"/>
      <c r="AC36" s="107"/>
      <c r="AD36" s="107"/>
      <c r="AE36" s="107"/>
      <c r="AF36" s="107"/>
      <c r="AG36" s="107"/>
      <c r="AH36" s="107"/>
      <c r="AI36" s="107"/>
      <c r="AJ36" s="107"/>
      <c r="AK36" s="107"/>
      <c r="AL36" s="107"/>
      <c r="AM36" s="107"/>
      <c r="AN36" s="107"/>
      <c r="AO36" s="107"/>
    </row>
    <row r="37" spans="1:41" ht="15" customHeight="1" x14ac:dyDescent="0.25">
      <c r="A37" s="274"/>
      <c r="B37" s="107"/>
      <c r="C37" s="3156" t="s">
        <v>1638</v>
      </c>
      <c r="D37" s="3156"/>
      <c r="E37" s="3156"/>
      <c r="F37" s="3156"/>
      <c r="G37" s="3156"/>
      <c r="H37" s="3156"/>
      <c r="I37" s="3156"/>
      <c r="J37" s="3156"/>
      <c r="K37" s="107"/>
      <c r="L37" s="107"/>
      <c r="M37" s="107"/>
      <c r="N37" s="107"/>
      <c r="O37" s="107"/>
      <c r="P37" s="107"/>
      <c r="Q37" s="107"/>
      <c r="R37" s="107"/>
      <c r="S37" s="107"/>
      <c r="T37" s="277"/>
      <c r="U37" s="107"/>
      <c r="V37" s="107"/>
      <c r="W37" s="107"/>
      <c r="X37" s="107"/>
      <c r="Y37" s="107"/>
      <c r="Z37" s="107"/>
      <c r="AA37" s="107"/>
      <c r="AB37" s="107"/>
      <c r="AC37" s="107"/>
      <c r="AD37" s="107"/>
      <c r="AE37" s="107"/>
      <c r="AF37" s="107"/>
      <c r="AG37" s="107"/>
      <c r="AH37" s="107"/>
      <c r="AI37" s="107"/>
      <c r="AJ37" s="107"/>
      <c r="AK37" s="107"/>
      <c r="AL37" s="107"/>
      <c r="AM37" s="107"/>
      <c r="AN37" s="107"/>
      <c r="AO37" s="107"/>
    </row>
    <row r="38" spans="1:41" ht="15" customHeight="1" x14ac:dyDescent="0.25">
      <c r="A38" s="274"/>
      <c r="B38" s="107"/>
      <c r="C38" s="3156" t="s">
        <v>1639</v>
      </c>
      <c r="D38" s="3156"/>
      <c r="E38" s="3156"/>
      <c r="F38" s="3156"/>
      <c r="G38" s="3156"/>
      <c r="H38" s="3156"/>
      <c r="I38" s="3156"/>
      <c r="J38" s="3156"/>
      <c r="K38" s="107"/>
      <c r="L38" s="107"/>
      <c r="M38" s="107"/>
      <c r="N38" s="107"/>
      <c r="O38" s="107"/>
      <c r="P38" s="107"/>
      <c r="Q38" s="107"/>
      <c r="R38" s="107"/>
      <c r="S38" s="107"/>
      <c r="T38" s="277"/>
      <c r="U38" s="107"/>
      <c r="V38" s="107"/>
      <c r="W38" s="107"/>
      <c r="X38" s="107"/>
      <c r="Y38" s="107"/>
      <c r="Z38" s="107"/>
      <c r="AA38" s="107"/>
      <c r="AB38" s="107"/>
      <c r="AC38" s="107"/>
      <c r="AD38" s="107"/>
      <c r="AE38" s="107"/>
      <c r="AF38" s="107"/>
      <c r="AG38" s="107"/>
      <c r="AH38" s="107"/>
      <c r="AI38" s="107"/>
      <c r="AJ38" s="107"/>
      <c r="AK38" s="107"/>
      <c r="AL38" s="107"/>
      <c r="AM38" s="107"/>
      <c r="AN38" s="107"/>
      <c r="AO38" s="107"/>
    </row>
    <row r="39" spans="1:41" ht="15" customHeight="1" x14ac:dyDescent="0.25">
      <c r="A39" s="274"/>
      <c r="B39" s="107"/>
      <c r="C39" s="3156" t="s">
        <v>1640</v>
      </c>
      <c r="D39" s="3156"/>
      <c r="E39" s="3156"/>
      <c r="F39" s="3156"/>
      <c r="G39" s="3156"/>
      <c r="H39" s="3156"/>
      <c r="I39" s="3156"/>
      <c r="J39" s="3156"/>
      <c r="K39" s="107"/>
      <c r="L39" s="107"/>
      <c r="M39" s="107"/>
      <c r="N39" s="107"/>
      <c r="O39" s="107"/>
      <c r="P39" s="107"/>
      <c r="Q39" s="107"/>
      <c r="R39" s="107"/>
      <c r="S39" s="107"/>
      <c r="T39" s="277"/>
      <c r="U39" s="107"/>
      <c r="V39" s="107"/>
      <c r="W39" s="107"/>
      <c r="X39" s="107"/>
      <c r="Y39" s="107"/>
      <c r="Z39" s="107"/>
      <c r="AA39" s="107"/>
      <c r="AB39" s="107"/>
      <c r="AC39" s="107"/>
      <c r="AD39" s="107"/>
      <c r="AE39" s="107"/>
      <c r="AF39" s="107"/>
      <c r="AG39" s="107"/>
      <c r="AH39" s="107"/>
      <c r="AI39" s="107"/>
      <c r="AJ39" s="107"/>
      <c r="AK39" s="107"/>
      <c r="AL39" s="107"/>
      <c r="AM39" s="107"/>
      <c r="AN39" s="107"/>
      <c r="AO39" s="107"/>
    </row>
    <row r="40" spans="1:41" ht="15" customHeight="1" x14ac:dyDescent="0.25">
      <c r="A40" s="274"/>
      <c r="B40" s="107"/>
      <c r="C40" s="3156" t="s">
        <v>1641</v>
      </c>
      <c r="D40" s="3156"/>
      <c r="E40" s="3156"/>
      <c r="F40" s="3156"/>
      <c r="G40" s="3156"/>
      <c r="H40" s="3156"/>
      <c r="I40" s="3156"/>
      <c r="J40" s="3156"/>
      <c r="K40" s="107"/>
      <c r="L40" s="107"/>
      <c r="M40" s="107"/>
      <c r="N40" s="107"/>
      <c r="O40" s="107"/>
      <c r="P40" s="107"/>
      <c r="Q40" s="107"/>
      <c r="R40" s="107"/>
      <c r="S40" s="107"/>
      <c r="T40" s="277"/>
      <c r="U40" s="107"/>
      <c r="V40" s="107"/>
      <c r="W40" s="107"/>
      <c r="X40" s="107"/>
      <c r="Y40" s="107"/>
      <c r="Z40" s="107"/>
      <c r="AA40" s="107"/>
      <c r="AB40" s="107"/>
      <c r="AC40" s="107"/>
      <c r="AD40" s="107"/>
      <c r="AE40" s="107"/>
      <c r="AF40" s="107"/>
      <c r="AG40" s="107"/>
      <c r="AH40" s="107"/>
      <c r="AI40" s="107"/>
      <c r="AJ40" s="107"/>
      <c r="AK40" s="107"/>
      <c r="AL40" s="107"/>
      <c r="AM40" s="107"/>
      <c r="AN40" s="107"/>
      <c r="AO40" s="107"/>
    </row>
    <row r="41" spans="1:41" ht="15" customHeight="1" x14ac:dyDescent="0.25">
      <c r="A41" s="274"/>
      <c r="B41" s="107"/>
      <c r="C41" s="3156" t="s">
        <v>2005</v>
      </c>
      <c r="D41" s="3156"/>
      <c r="E41" s="3156"/>
      <c r="F41" s="3156"/>
      <c r="G41" s="3156"/>
      <c r="H41" s="3156"/>
      <c r="I41" s="3156"/>
      <c r="J41" s="3156"/>
      <c r="K41" s="107"/>
      <c r="L41" s="107"/>
      <c r="M41" s="107"/>
      <c r="N41" s="107"/>
      <c r="O41" s="107"/>
      <c r="P41" s="107"/>
      <c r="Q41" s="107"/>
      <c r="R41" s="107"/>
      <c r="S41" s="107"/>
      <c r="T41" s="277"/>
      <c r="U41" s="107"/>
      <c r="V41" s="107"/>
      <c r="W41" s="107"/>
      <c r="X41" s="107"/>
      <c r="Y41" s="107"/>
      <c r="Z41" s="107"/>
      <c r="AA41" s="107"/>
      <c r="AB41" s="107"/>
      <c r="AC41" s="107"/>
      <c r="AD41" s="107"/>
      <c r="AE41" s="107"/>
      <c r="AF41" s="107"/>
      <c r="AG41" s="107"/>
      <c r="AH41" s="107"/>
      <c r="AI41" s="107"/>
      <c r="AJ41" s="107"/>
      <c r="AK41" s="107"/>
      <c r="AL41" s="107"/>
      <c r="AM41" s="107"/>
      <c r="AN41" s="107"/>
      <c r="AO41" s="107"/>
    </row>
    <row r="42" spans="1:41" ht="15" customHeight="1" x14ac:dyDescent="0.25">
      <c r="A42" s="274"/>
      <c r="B42" s="107"/>
      <c r="C42" s="3156" t="s">
        <v>1642</v>
      </c>
      <c r="D42" s="3156"/>
      <c r="E42" s="3156"/>
      <c r="F42" s="3156"/>
      <c r="G42" s="3156"/>
      <c r="H42" s="3156"/>
      <c r="I42" s="3156"/>
      <c r="J42" s="3156"/>
      <c r="K42" s="107"/>
      <c r="L42" s="107"/>
      <c r="M42" s="107"/>
      <c r="N42" s="107"/>
      <c r="O42" s="107"/>
      <c r="P42" s="107"/>
      <c r="Q42" s="107"/>
      <c r="R42" s="107"/>
      <c r="S42" s="107"/>
      <c r="T42" s="277"/>
      <c r="U42" s="107"/>
      <c r="V42" s="107"/>
      <c r="W42" s="107"/>
      <c r="X42" s="107"/>
      <c r="Y42" s="107"/>
      <c r="Z42" s="107"/>
      <c r="AA42" s="107"/>
      <c r="AB42" s="107"/>
      <c r="AC42" s="107"/>
      <c r="AD42" s="107"/>
      <c r="AE42" s="107"/>
      <c r="AF42" s="107"/>
      <c r="AG42" s="107"/>
      <c r="AH42" s="107"/>
      <c r="AI42" s="107"/>
      <c r="AJ42" s="107"/>
      <c r="AK42" s="107"/>
      <c r="AL42" s="107"/>
      <c r="AM42" s="107"/>
      <c r="AN42" s="107"/>
      <c r="AO42" s="107"/>
    </row>
    <row r="43" spans="1:41" ht="15" customHeight="1" x14ac:dyDescent="0.25">
      <c r="A43" s="274"/>
      <c r="B43" s="107"/>
      <c r="C43" s="3156" t="s">
        <v>1643</v>
      </c>
      <c r="D43" s="3156"/>
      <c r="E43" s="3156"/>
      <c r="F43" s="3156"/>
      <c r="G43" s="3156"/>
      <c r="H43" s="3156"/>
      <c r="I43" s="3156"/>
      <c r="J43" s="3156"/>
      <c r="K43" s="107"/>
      <c r="L43" s="107"/>
      <c r="M43" s="107"/>
      <c r="N43" s="107"/>
      <c r="O43" s="107"/>
      <c r="P43" s="107"/>
      <c r="Q43" s="107"/>
      <c r="R43" s="107"/>
      <c r="S43" s="107"/>
      <c r="T43" s="277"/>
      <c r="U43" s="107"/>
      <c r="V43" s="107"/>
      <c r="W43" s="107"/>
      <c r="X43" s="107"/>
      <c r="Y43" s="107"/>
      <c r="Z43" s="107"/>
      <c r="AA43" s="107"/>
      <c r="AB43" s="107"/>
      <c r="AC43" s="107"/>
      <c r="AD43" s="107"/>
      <c r="AE43" s="107"/>
      <c r="AF43" s="107"/>
      <c r="AG43" s="107"/>
      <c r="AH43" s="107"/>
      <c r="AI43" s="107"/>
      <c r="AJ43" s="107"/>
      <c r="AK43" s="107"/>
      <c r="AL43" s="107"/>
      <c r="AM43" s="107"/>
      <c r="AN43" s="107"/>
      <c r="AO43" s="107"/>
    </row>
    <row r="44" spans="1:41" ht="15" customHeight="1" x14ac:dyDescent="0.25">
      <c r="A44" s="274"/>
      <c r="B44" s="107"/>
      <c r="C44" s="3156" t="s">
        <v>2006</v>
      </c>
      <c r="D44" s="3156"/>
      <c r="E44" s="3156"/>
      <c r="F44" s="3156"/>
      <c r="G44" s="3156"/>
      <c r="H44" s="3156"/>
      <c r="I44" s="3156"/>
      <c r="J44" s="3156"/>
      <c r="K44" s="107"/>
      <c r="L44" s="107"/>
      <c r="M44" s="107"/>
      <c r="N44" s="107"/>
      <c r="O44" s="107"/>
      <c r="P44" s="107"/>
      <c r="Q44" s="107"/>
      <c r="R44" s="107"/>
      <c r="S44" s="107"/>
      <c r="T44" s="277"/>
      <c r="U44" s="107"/>
      <c r="V44" s="107"/>
      <c r="W44" s="107"/>
      <c r="X44" s="107"/>
      <c r="Y44" s="107"/>
      <c r="Z44" s="107"/>
      <c r="AA44" s="107"/>
      <c r="AB44" s="107"/>
      <c r="AC44" s="107"/>
      <c r="AD44" s="107"/>
      <c r="AE44" s="107"/>
      <c r="AF44" s="107"/>
      <c r="AG44" s="107"/>
      <c r="AH44" s="107"/>
      <c r="AI44" s="107"/>
      <c r="AJ44" s="107"/>
      <c r="AK44" s="107"/>
      <c r="AL44" s="107"/>
      <c r="AM44" s="107"/>
      <c r="AN44" s="107"/>
      <c r="AO44" s="107"/>
    </row>
    <row r="45" spans="1:41" ht="13" thickBot="1" x14ac:dyDescent="0.3">
      <c r="A45" s="278"/>
      <c r="B45" s="309"/>
      <c r="C45" s="309"/>
      <c r="D45" s="309"/>
      <c r="E45" s="309"/>
      <c r="F45" s="309"/>
      <c r="G45" s="309"/>
      <c r="H45" s="309"/>
      <c r="I45" s="309"/>
      <c r="J45" s="309"/>
      <c r="K45" s="309"/>
      <c r="L45" s="309"/>
      <c r="M45" s="309"/>
      <c r="N45" s="309"/>
      <c r="O45" s="309"/>
      <c r="P45" s="309"/>
      <c r="Q45" s="309"/>
      <c r="R45" s="309"/>
      <c r="S45" s="309"/>
      <c r="T45" s="279"/>
      <c r="U45" s="107"/>
      <c r="V45" s="107"/>
      <c r="W45" s="107"/>
      <c r="X45" s="107"/>
      <c r="Y45" s="107"/>
      <c r="Z45" s="107"/>
      <c r="AA45" s="107"/>
      <c r="AB45" s="107"/>
      <c r="AC45" s="107"/>
      <c r="AD45" s="107"/>
      <c r="AE45" s="107"/>
      <c r="AF45" s="107"/>
      <c r="AG45" s="107"/>
      <c r="AH45" s="107"/>
      <c r="AI45" s="107"/>
      <c r="AJ45" s="107"/>
      <c r="AK45" s="107"/>
      <c r="AL45" s="107"/>
      <c r="AM45" s="107"/>
      <c r="AN45" s="107"/>
      <c r="AO45" s="107"/>
    </row>
    <row r="46" spans="1:41" x14ac:dyDescent="0.25">
      <c r="U46" s="107"/>
      <c r="V46" s="107"/>
      <c r="W46" s="107"/>
      <c r="X46" s="107"/>
      <c r="Y46" s="107"/>
      <c r="Z46" s="107"/>
      <c r="AA46" s="107"/>
      <c r="AB46" s="107"/>
      <c r="AC46" s="107"/>
      <c r="AD46" s="107"/>
      <c r="AE46" s="107"/>
      <c r="AF46" s="107"/>
      <c r="AG46" s="107"/>
      <c r="AH46" s="107"/>
      <c r="AI46" s="107"/>
      <c r="AJ46" s="107"/>
      <c r="AK46" s="107"/>
      <c r="AL46" s="107"/>
      <c r="AM46" s="107"/>
      <c r="AN46" s="107"/>
      <c r="AO46" s="107"/>
    </row>
    <row r="47" spans="1:41" x14ac:dyDescent="0.25">
      <c r="A47" s="107"/>
      <c r="B47" s="107"/>
      <c r="C47" s="107"/>
      <c r="D47" s="107"/>
      <c r="E47" s="107"/>
      <c r="F47" s="107"/>
      <c r="G47" s="107"/>
      <c r="H47" s="107"/>
      <c r="I47" s="107"/>
      <c r="J47" s="107"/>
      <c r="K47" s="107"/>
      <c r="L47" s="107"/>
      <c r="M47" s="107"/>
      <c r="N47" s="107"/>
      <c r="O47" s="107"/>
      <c r="P47" s="107"/>
      <c r="Q47" s="107"/>
      <c r="R47" s="107"/>
      <c r="S47" s="107"/>
      <c r="T47" s="107"/>
      <c r="U47" s="107"/>
      <c r="V47" s="107"/>
      <c r="W47" s="107"/>
      <c r="X47" s="107"/>
      <c r="Y47" s="107"/>
      <c r="Z47" s="107"/>
      <c r="AA47" s="107"/>
      <c r="AB47" s="107"/>
      <c r="AC47" s="107"/>
      <c r="AD47" s="107"/>
      <c r="AE47" s="107"/>
      <c r="AF47" s="107"/>
      <c r="AG47" s="107"/>
      <c r="AH47" s="107"/>
      <c r="AI47" s="107"/>
      <c r="AJ47" s="107"/>
      <c r="AK47" s="107"/>
      <c r="AL47" s="107"/>
      <c r="AM47" s="107"/>
      <c r="AN47" s="107"/>
      <c r="AO47" s="107"/>
    </row>
    <row r="48" spans="1:41" x14ac:dyDescent="0.25">
      <c r="A48" s="107"/>
      <c r="B48" s="107"/>
      <c r="C48" s="107"/>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7"/>
      <c r="AK48" s="107"/>
      <c r="AL48" s="107"/>
      <c r="AM48" s="107"/>
      <c r="AN48" s="107"/>
      <c r="AO48" s="107"/>
    </row>
    <row r="49" spans="1:41" x14ac:dyDescent="0.25">
      <c r="A49" s="107"/>
      <c r="B49" s="107"/>
      <c r="C49" s="107"/>
      <c r="D49" s="107"/>
      <c r="E49" s="107"/>
      <c r="F49" s="107"/>
      <c r="G49" s="107"/>
      <c r="H49" s="107"/>
      <c r="I49" s="107"/>
      <c r="J49" s="107"/>
      <c r="K49" s="107"/>
      <c r="L49" s="107"/>
      <c r="M49" s="107"/>
      <c r="N49" s="107"/>
      <c r="O49" s="107"/>
      <c r="P49" s="107"/>
      <c r="Q49" s="107"/>
      <c r="R49" s="107"/>
      <c r="S49" s="107"/>
      <c r="T49" s="107"/>
      <c r="U49" s="107"/>
      <c r="V49" s="107"/>
      <c r="W49" s="107"/>
      <c r="X49" s="107"/>
      <c r="Y49" s="107"/>
      <c r="Z49" s="107"/>
      <c r="AA49" s="107"/>
      <c r="AB49" s="107"/>
      <c r="AC49" s="107"/>
      <c r="AD49" s="107"/>
      <c r="AE49" s="107"/>
      <c r="AF49" s="107"/>
      <c r="AG49" s="107"/>
      <c r="AH49" s="107"/>
      <c r="AI49" s="107"/>
      <c r="AJ49" s="107"/>
      <c r="AK49" s="107"/>
      <c r="AL49" s="107"/>
      <c r="AM49" s="107"/>
      <c r="AN49" s="107"/>
      <c r="AO49" s="107"/>
    </row>
    <row r="50" spans="1:41" x14ac:dyDescent="0.25">
      <c r="A50" s="107"/>
      <c r="B50" s="107"/>
      <c r="C50" s="107"/>
      <c r="D50" s="107"/>
      <c r="E50" s="107"/>
      <c r="F50" s="107"/>
      <c r="G50" s="107"/>
      <c r="H50" s="107"/>
      <c r="I50" s="107"/>
      <c r="J50" s="107"/>
      <c r="K50" s="107"/>
      <c r="L50" s="107"/>
      <c r="M50" s="107"/>
      <c r="N50" s="107"/>
      <c r="O50" s="107"/>
      <c r="P50" s="107"/>
      <c r="Q50" s="107"/>
      <c r="R50" s="107"/>
      <c r="S50" s="107"/>
      <c r="T50" s="107"/>
      <c r="U50" s="107"/>
      <c r="V50" s="107"/>
      <c r="W50" s="107"/>
      <c r="X50" s="107"/>
      <c r="Y50" s="107"/>
      <c r="Z50" s="107"/>
      <c r="AA50" s="107"/>
      <c r="AB50" s="107"/>
      <c r="AC50" s="107"/>
      <c r="AD50" s="107"/>
      <c r="AE50" s="107"/>
      <c r="AF50" s="107"/>
      <c r="AG50" s="107"/>
      <c r="AH50" s="107"/>
      <c r="AI50" s="107"/>
      <c r="AJ50" s="107"/>
      <c r="AK50" s="107"/>
      <c r="AL50" s="107"/>
      <c r="AM50" s="107"/>
      <c r="AN50" s="107"/>
      <c r="AO50" s="107"/>
    </row>
    <row r="51" spans="1:41" x14ac:dyDescent="0.25">
      <c r="A51" s="107"/>
      <c r="B51" s="107"/>
      <c r="C51" s="107"/>
      <c r="D51" s="107"/>
      <c r="E51" s="107"/>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c r="AE51" s="107"/>
      <c r="AF51" s="107"/>
      <c r="AG51" s="107"/>
      <c r="AH51" s="107"/>
      <c r="AI51" s="107"/>
      <c r="AJ51" s="107"/>
      <c r="AK51" s="107"/>
      <c r="AL51" s="107"/>
      <c r="AM51" s="107"/>
      <c r="AN51" s="107"/>
      <c r="AO51" s="107"/>
    </row>
    <row r="52" spans="1:41" x14ac:dyDescent="0.25">
      <c r="A52" s="107"/>
      <c r="B52" s="107"/>
      <c r="C52" s="107"/>
      <c r="D52" s="107"/>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c r="AO52" s="107"/>
    </row>
    <row r="53" spans="1:41" x14ac:dyDescent="0.25">
      <c r="A53" s="107"/>
      <c r="B53" s="107"/>
      <c r="C53" s="107"/>
      <c r="D53" s="107"/>
      <c r="E53" s="107"/>
      <c r="F53" s="107"/>
      <c r="G53" s="107"/>
      <c r="H53" s="107"/>
      <c r="I53" s="107"/>
      <c r="J53" s="107"/>
      <c r="K53" s="107"/>
      <c r="L53" s="107"/>
      <c r="M53" s="107"/>
      <c r="N53" s="107"/>
      <c r="O53" s="107"/>
      <c r="P53" s="107"/>
      <c r="Q53" s="107"/>
      <c r="R53" s="107"/>
      <c r="S53" s="107"/>
      <c r="T53" s="107"/>
      <c r="U53" s="107"/>
      <c r="V53" s="107"/>
      <c r="W53" s="107"/>
      <c r="X53" s="107"/>
      <c r="Y53" s="107"/>
      <c r="Z53" s="107"/>
      <c r="AA53" s="107"/>
      <c r="AB53" s="107"/>
      <c r="AC53" s="107"/>
      <c r="AD53" s="107"/>
      <c r="AE53" s="107"/>
      <c r="AF53" s="107"/>
      <c r="AG53" s="107"/>
      <c r="AH53" s="107"/>
      <c r="AI53" s="107"/>
      <c r="AJ53" s="107"/>
      <c r="AK53" s="107"/>
      <c r="AL53" s="107"/>
      <c r="AM53" s="107"/>
      <c r="AN53" s="107"/>
      <c r="AO53" s="107"/>
    </row>
    <row r="54" spans="1:41" x14ac:dyDescent="0.25">
      <c r="A54" s="107"/>
      <c r="B54" s="107"/>
      <c r="C54" s="107"/>
      <c r="D54" s="107"/>
      <c r="E54" s="107"/>
      <c r="F54" s="107"/>
      <c r="G54" s="107"/>
      <c r="H54" s="107"/>
      <c r="I54" s="107"/>
      <c r="J54" s="107"/>
      <c r="K54" s="107"/>
      <c r="L54" s="107"/>
      <c r="M54" s="107"/>
      <c r="N54" s="107"/>
      <c r="O54" s="107"/>
      <c r="P54" s="107"/>
      <c r="Q54" s="107"/>
      <c r="R54" s="107"/>
      <c r="S54" s="107"/>
      <c r="T54" s="107"/>
      <c r="U54" s="107"/>
      <c r="V54" s="107"/>
      <c r="W54" s="107"/>
      <c r="X54" s="107"/>
      <c r="Y54" s="107"/>
      <c r="Z54" s="107"/>
      <c r="AA54" s="107"/>
      <c r="AB54" s="107"/>
      <c r="AC54" s="107"/>
      <c r="AD54" s="107"/>
      <c r="AE54" s="107"/>
      <c r="AF54" s="107"/>
      <c r="AG54" s="107"/>
      <c r="AH54" s="107"/>
      <c r="AI54" s="107"/>
      <c r="AJ54" s="107"/>
      <c r="AK54" s="107"/>
      <c r="AL54" s="107"/>
      <c r="AM54" s="107"/>
      <c r="AN54" s="107"/>
      <c r="AO54" s="107"/>
    </row>
    <row r="55" spans="1:41" x14ac:dyDescent="0.25">
      <c r="A55" s="107"/>
      <c r="B55" s="107"/>
      <c r="C55" s="107"/>
      <c r="D55" s="107"/>
      <c r="E55" s="107"/>
      <c r="F55" s="107"/>
      <c r="G55" s="107"/>
      <c r="H55" s="107"/>
      <c r="I55" s="107"/>
      <c r="J55" s="107"/>
      <c r="K55" s="107"/>
      <c r="L55" s="107"/>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c r="AJ55" s="107"/>
      <c r="AK55" s="107"/>
      <c r="AL55" s="107"/>
      <c r="AM55" s="107"/>
      <c r="AN55" s="107"/>
      <c r="AO55" s="107"/>
    </row>
    <row r="56" spans="1:41" x14ac:dyDescent="0.25">
      <c r="A56" s="107"/>
      <c r="B56" s="107"/>
      <c r="C56" s="107"/>
      <c r="D56" s="107"/>
      <c r="E56" s="107"/>
      <c r="F56" s="107"/>
      <c r="G56" s="107"/>
      <c r="H56" s="107"/>
      <c r="I56" s="107"/>
      <c r="J56" s="107"/>
      <c r="K56" s="107"/>
      <c r="L56" s="107"/>
      <c r="M56" s="107"/>
      <c r="N56" s="107"/>
      <c r="O56" s="107"/>
      <c r="P56" s="107"/>
      <c r="Q56" s="107"/>
      <c r="R56" s="107"/>
      <c r="S56" s="107"/>
      <c r="T56" s="107"/>
      <c r="U56" s="107"/>
      <c r="V56" s="107"/>
      <c r="W56" s="107"/>
      <c r="X56" s="107"/>
      <c r="Y56" s="107"/>
      <c r="Z56" s="107"/>
      <c r="AA56" s="107"/>
      <c r="AB56" s="107"/>
      <c r="AC56" s="107"/>
      <c r="AD56" s="107"/>
      <c r="AE56" s="107"/>
      <c r="AF56" s="107"/>
      <c r="AG56" s="107"/>
      <c r="AH56" s="107"/>
      <c r="AI56" s="107"/>
      <c r="AJ56" s="107"/>
      <c r="AK56" s="107"/>
      <c r="AL56" s="107"/>
      <c r="AM56" s="107"/>
      <c r="AN56" s="107"/>
      <c r="AO56" s="107"/>
    </row>
    <row r="57" spans="1:41" x14ac:dyDescent="0.25">
      <c r="A57" s="107"/>
      <c r="B57" s="107"/>
      <c r="C57" s="107"/>
      <c r="D57" s="107"/>
      <c r="E57" s="107"/>
      <c r="F57" s="107"/>
      <c r="G57" s="107"/>
      <c r="H57" s="107"/>
      <c r="I57" s="107"/>
      <c r="J57" s="107"/>
      <c r="K57" s="107"/>
      <c r="L57" s="107"/>
      <c r="M57" s="107"/>
      <c r="N57" s="107"/>
      <c r="O57" s="107"/>
      <c r="P57" s="107"/>
      <c r="Q57" s="107"/>
      <c r="R57" s="107"/>
      <c r="S57" s="107"/>
      <c r="T57" s="107"/>
      <c r="U57" s="107"/>
      <c r="V57" s="107"/>
      <c r="W57" s="107"/>
      <c r="X57" s="107"/>
      <c r="Y57" s="107"/>
      <c r="Z57" s="107"/>
      <c r="AA57" s="107"/>
      <c r="AB57" s="107"/>
      <c r="AC57" s="107"/>
      <c r="AD57" s="107"/>
      <c r="AE57" s="107"/>
      <c r="AF57" s="107"/>
      <c r="AG57" s="107"/>
      <c r="AH57" s="107"/>
      <c r="AI57" s="107"/>
      <c r="AJ57" s="107"/>
      <c r="AK57" s="107"/>
      <c r="AL57" s="107"/>
      <c r="AM57" s="107"/>
      <c r="AN57" s="107"/>
      <c r="AO57" s="107"/>
    </row>
    <row r="58" spans="1:41" x14ac:dyDescent="0.25">
      <c r="A58" s="107"/>
      <c r="B58" s="107"/>
      <c r="C58" s="107"/>
      <c r="D58" s="107"/>
      <c r="E58" s="107"/>
      <c r="F58" s="107"/>
      <c r="G58" s="107"/>
      <c r="H58" s="107"/>
      <c r="I58" s="107"/>
      <c r="J58" s="107"/>
      <c r="K58" s="107"/>
      <c r="L58" s="107"/>
      <c r="M58" s="107"/>
      <c r="N58" s="107"/>
      <c r="O58" s="107"/>
      <c r="P58" s="107"/>
      <c r="Q58" s="107"/>
      <c r="R58" s="107"/>
      <c r="S58" s="107"/>
      <c r="T58" s="107"/>
      <c r="U58" s="107"/>
      <c r="V58" s="107"/>
      <c r="W58" s="107"/>
      <c r="X58" s="107"/>
      <c r="Y58" s="107"/>
      <c r="Z58" s="107"/>
      <c r="AA58" s="107"/>
      <c r="AB58" s="107"/>
      <c r="AC58" s="107"/>
      <c r="AD58" s="107"/>
      <c r="AE58" s="107"/>
      <c r="AF58" s="107"/>
      <c r="AG58" s="107"/>
      <c r="AH58" s="107"/>
      <c r="AI58" s="107"/>
      <c r="AJ58" s="107"/>
      <c r="AK58" s="107"/>
      <c r="AL58" s="107"/>
      <c r="AM58" s="107"/>
      <c r="AN58" s="107"/>
      <c r="AO58" s="107"/>
    </row>
    <row r="59" spans="1:41" x14ac:dyDescent="0.25">
      <c r="A59" s="107"/>
      <c r="B59" s="107"/>
      <c r="C59" s="107"/>
      <c r="D59" s="107"/>
      <c r="E59" s="107"/>
      <c r="F59" s="107"/>
      <c r="G59" s="107"/>
      <c r="H59" s="107"/>
      <c r="I59" s="107"/>
      <c r="J59" s="107"/>
      <c r="K59" s="107"/>
      <c r="L59" s="107"/>
      <c r="M59" s="107"/>
      <c r="N59" s="107"/>
      <c r="O59" s="107"/>
      <c r="P59" s="107"/>
      <c r="Q59" s="107"/>
      <c r="R59" s="107"/>
      <c r="S59" s="107"/>
      <c r="T59" s="107"/>
      <c r="U59" s="107"/>
      <c r="V59" s="107"/>
      <c r="W59" s="107"/>
      <c r="X59" s="107"/>
      <c r="Y59" s="107"/>
      <c r="Z59" s="107"/>
      <c r="AA59" s="107"/>
      <c r="AB59" s="107"/>
      <c r="AC59" s="107"/>
      <c r="AD59" s="107"/>
      <c r="AE59" s="107"/>
      <c r="AF59" s="107"/>
      <c r="AG59" s="107"/>
      <c r="AH59" s="107"/>
      <c r="AI59" s="107"/>
      <c r="AJ59" s="107"/>
      <c r="AK59" s="107"/>
      <c r="AL59" s="107"/>
      <c r="AM59" s="107"/>
      <c r="AN59" s="107"/>
      <c r="AO59" s="107"/>
    </row>
    <row r="60" spans="1:41" x14ac:dyDescent="0.25">
      <c r="A60" s="107"/>
      <c r="B60" s="107"/>
      <c r="C60" s="107"/>
      <c r="D60" s="107"/>
      <c r="E60" s="107"/>
      <c r="F60" s="107"/>
      <c r="G60" s="107"/>
      <c r="H60" s="107"/>
      <c r="I60" s="107"/>
      <c r="J60" s="107"/>
      <c r="K60" s="107"/>
      <c r="L60" s="107"/>
      <c r="M60" s="107"/>
      <c r="N60" s="107"/>
      <c r="O60" s="107"/>
      <c r="P60" s="107"/>
      <c r="Q60" s="107"/>
      <c r="R60" s="107"/>
      <c r="S60" s="107"/>
      <c r="T60" s="107"/>
      <c r="U60" s="107"/>
      <c r="V60" s="107"/>
      <c r="W60" s="107"/>
      <c r="X60" s="107"/>
      <c r="Y60" s="107"/>
      <c r="Z60" s="107"/>
      <c r="AA60" s="107"/>
      <c r="AB60" s="107"/>
      <c r="AC60" s="107"/>
      <c r="AD60" s="107"/>
      <c r="AE60" s="107"/>
      <c r="AF60" s="107"/>
      <c r="AG60" s="107"/>
      <c r="AH60" s="107"/>
      <c r="AI60" s="107"/>
      <c r="AJ60" s="107"/>
      <c r="AK60" s="107"/>
      <c r="AL60" s="107"/>
      <c r="AM60" s="107"/>
      <c r="AN60" s="107"/>
      <c r="AO60" s="107"/>
    </row>
    <row r="61" spans="1:41" x14ac:dyDescent="0.25">
      <c r="A61" s="107"/>
      <c r="B61" s="107"/>
      <c r="C61" s="107"/>
      <c r="D61" s="107"/>
      <c r="E61" s="107"/>
      <c r="F61" s="107"/>
      <c r="G61" s="107"/>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row>
    <row r="62" spans="1:41" x14ac:dyDescent="0.25">
      <c r="A62" s="107"/>
      <c r="B62" s="107"/>
      <c r="C62" s="107"/>
      <c r="D62" s="107"/>
      <c r="E62" s="107"/>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107"/>
      <c r="AI62" s="107"/>
      <c r="AJ62" s="107"/>
      <c r="AK62" s="107"/>
      <c r="AL62" s="107"/>
      <c r="AM62" s="107"/>
      <c r="AN62" s="107"/>
      <c r="AO62" s="107"/>
    </row>
    <row r="63" spans="1:41" x14ac:dyDescent="0.25">
      <c r="A63" s="107"/>
      <c r="B63" s="107"/>
      <c r="C63" s="107"/>
      <c r="D63" s="107"/>
      <c r="E63" s="107"/>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row>
    <row r="64" spans="1:41" x14ac:dyDescent="0.25">
      <c r="A64" s="107"/>
      <c r="B64" s="107"/>
      <c r="C64" s="107"/>
      <c r="D64" s="107"/>
      <c r="E64" s="107"/>
      <c r="F64" s="107"/>
      <c r="G64" s="107"/>
      <c r="H64" s="107"/>
      <c r="I64" s="107"/>
      <c r="J64" s="107"/>
      <c r="K64" s="107"/>
      <c r="L64" s="107"/>
      <c r="M64" s="107"/>
      <c r="N64" s="107"/>
      <c r="O64" s="107"/>
      <c r="P64" s="107"/>
      <c r="Q64" s="107"/>
      <c r="R64" s="107"/>
      <c r="S64" s="107"/>
      <c r="T64" s="107"/>
      <c r="U64" s="107"/>
      <c r="V64" s="107"/>
      <c r="W64" s="107"/>
      <c r="X64" s="107"/>
      <c r="Y64" s="107"/>
      <c r="Z64" s="107"/>
      <c r="AA64" s="107"/>
      <c r="AB64" s="107"/>
      <c r="AC64" s="107"/>
      <c r="AD64" s="107"/>
      <c r="AE64" s="107"/>
      <c r="AF64" s="107"/>
      <c r="AG64" s="107"/>
      <c r="AH64" s="107"/>
      <c r="AI64" s="107"/>
      <c r="AJ64" s="107"/>
      <c r="AK64" s="107"/>
      <c r="AL64" s="107"/>
      <c r="AM64" s="107"/>
      <c r="AN64" s="107"/>
      <c r="AO64" s="107"/>
    </row>
    <row r="65" spans="1:41" x14ac:dyDescent="0.25">
      <c r="A65" s="107"/>
      <c r="B65" s="107"/>
      <c r="C65" s="107"/>
      <c r="D65" s="107"/>
      <c r="E65" s="107"/>
      <c r="F65" s="107"/>
      <c r="G65" s="107"/>
      <c r="H65" s="107"/>
      <c r="I65" s="107"/>
      <c r="J65" s="107"/>
      <c r="K65" s="107"/>
      <c r="L65" s="107"/>
      <c r="M65" s="107"/>
      <c r="N65" s="107"/>
      <c r="O65" s="107"/>
      <c r="P65" s="107"/>
      <c r="Q65" s="107"/>
      <c r="R65" s="107"/>
      <c r="S65" s="107"/>
      <c r="T65" s="107"/>
      <c r="U65" s="107"/>
      <c r="V65" s="107"/>
      <c r="W65" s="107"/>
      <c r="X65" s="107"/>
      <c r="Y65" s="107"/>
      <c r="Z65" s="107"/>
      <c r="AA65" s="107"/>
      <c r="AB65" s="107"/>
      <c r="AC65" s="107"/>
      <c r="AD65" s="107"/>
      <c r="AE65" s="107"/>
      <c r="AF65" s="107"/>
      <c r="AG65" s="107"/>
      <c r="AH65" s="107"/>
      <c r="AI65" s="107"/>
      <c r="AJ65" s="107"/>
      <c r="AK65" s="107"/>
      <c r="AL65" s="107"/>
      <c r="AM65" s="107"/>
      <c r="AN65" s="107"/>
      <c r="AO65" s="107"/>
    </row>
    <row r="66" spans="1:41" x14ac:dyDescent="0.25">
      <c r="A66" s="107"/>
      <c r="B66" s="107"/>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107"/>
      <c r="AI66" s="107"/>
      <c r="AJ66" s="107"/>
      <c r="AK66" s="107"/>
      <c r="AL66" s="107"/>
      <c r="AM66" s="107"/>
      <c r="AN66" s="107"/>
      <c r="AO66" s="107"/>
    </row>
    <row r="67" spans="1:41" x14ac:dyDescent="0.25">
      <c r="A67" s="107"/>
      <c r="B67" s="107"/>
      <c r="C67" s="107"/>
      <c r="D67" s="107"/>
      <c r="E67" s="107"/>
      <c r="F67" s="107"/>
      <c r="G67" s="107"/>
      <c r="H67" s="107"/>
      <c r="I67" s="107"/>
      <c r="J67" s="107"/>
      <c r="K67" s="107"/>
      <c r="L67" s="107"/>
      <c r="M67" s="107"/>
      <c r="N67" s="107"/>
      <c r="O67" s="107"/>
      <c r="P67" s="107"/>
      <c r="Q67" s="107"/>
      <c r="R67" s="107"/>
      <c r="S67" s="107"/>
      <c r="T67" s="107"/>
      <c r="U67" s="107"/>
      <c r="V67" s="107"/>
      <c r="W67" s="107"/>
      <c r="X67" s="107"/>
      <c r="Y67" s="107"/>
      <c r="Z67" s="107"/>
      <c r="AA67" s="107"/>
      <c r="AB67" s="107"/>
      <c r="AC67" s="107"/>
      <c r="AD67" s="107"/>
      <c r="AE67" s="107"/>
      <c r="AF67" s="107"/>
      <c r="AG67" s="107"/>
      <c r="AH67" s="107"/>
      <c r="AI67" s="107"/>
      <c r="AJ67" s="107"/>
      <c r="AK67" s="107"/>
      <c r="AL67" s="107"/>
      <c r="AM67" s="107"/>
      <c r="AN67" s="107"/>
      <c r="AO67" s="107"/>
    </row>
    <row r="68" spans="1:41" x14ac:dyDescent="0.25">
      <c r="A68" s="107"/>
      <c r="B68" s="107"/>
      <c r="C68" s="107"/>
      <c r="D68" s="107"/>
      <c r="E68" s="107"/>
      <c r="F68" s="107"/>
      <c r="G68" s="107"/>
      <c r="H68" s="107"/>
      <c r="I68" s="107"/>
      <c r="J68" s="107"/>
      <c r="K68" s="107"/>
      <c r="L68" s="107"/>
      <c r="M68" s="107"/>
      <c r="N68" s="107"/>
      <c r="O68" s="107"/>
      <c r="P68" s="107"/>
      <c r="Q68" s="107"/>
      <c r="R68" s="107"/>
      <c r="S68" s="107"/>
      <c r="T68" s="107"/>
      <c r="U68" s="107"/>
      <c r="V68" s="107"/>
      <c r="W68" s="107"/>
      <c r="X68" s="107"/>
      <c r="Y68" s="107"/>
      <c r="Z68" s="107"/>
      <c r="AA68" s="107"/>
      <c r="AB68" s="107"/>
      <c r="AC68" s="107"/>
      <c r="AD68" s="107"/>
      <c r="AE68" s="107"/>
      <c r="AF68" s="107"/>
      <c r="AG68" s="107"/>
      <c r="AH68" s="107"/>
      <c r="AI68" s="107"/>
      <c r="AJ68" s="107"/>
      <c r="AK68" s="107"/>
      <c r="AL68" s="107"/>
      <c r="AM68" s="107"/>
      <c r="AN68" s="107"/>
      <c r="AO68" s="107"/>
    </row>
    <row r="69" spans="1:41" x14ac:dyDescent="0.25">
      <c r="A69" s="107"/>
      <c r="B69" s="107"/>
      <c r="C69" s="107"/>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7"/>
      <c r="AK69" s="107"/>
      <c r="AL69" s="107"/>
      <c r="AM69" s="107"/>
      <c r="AN69" s="107"/>
      <c r="AO69" s="107"/>
    </row>
    <row r="70" spans="1:41" x14ac:dyDescent="0.25">
      <c r="A70" s="107"/>
      <c r="B70" s="107"/>
      <c r="C70" s="107"/>
      <c r="D70" s="107"/>
      <c r="E70" s="107"/>
      <c r="F70" s="107"/>
      <c r="G70" s="107"/>
      <c r="H70" s="107"/>
      <c r="I70" s="107"/>
      <c r="J70" s="107"/>
      <c r="K70" s="107"/>
      <c r="L70" s="107"/>
      <c r="M70" s="107"/>
      <c r="N70" s="107"/>
      <c r="O70" s="107"/>
      <c r="P70" s="107"/>
      <c r="Q70" s="107"/>
      <c r="R70" s="107"/>
      <c r="S70" s="107"/>
      <c r="T70" s="107"/>
      <c r="U70" s="107"/>
      <c r="V70" s="107"/>
      <c r="W70" s="107"/>
      <c r="X70" s="107"/>
      <c r="Y70" s="107"/>
      <c r="Z70" s="107"/>
      <c r="AA70" s="107"/>
      <c r="AB70" s="107"/>
      <c r="AC70" s="107"/>
      <c r="AD70" s="107"/>
      <c r="AE70" s="107"/>
      <c r="AF70" s="107"/>
      <c r="AG70" s="107"/>
      <c r="AH70" s="107"/>
      <c r="AI70" s="107"/>
      <c r="AJ70" s="107"/>
      <c r="AK70" s="107"/>
      <c r="AL70" s="107"/>
      <c r="AM70" s="107"/>
      <c r="AN70" s="107"/>
      <c r="AO70" s="107"/>
    </row>
    <row r="71" spans="1:41" x14ac:dyDescent="0.25">
      <c r="A71" s="107"/>
      <c r="B71" s="107"/>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c r="AL71" s="107"/>
      <c r="AM71" s="107"/>
      <c r="AN71" s="107"/>
      <c r="AO71" s="107"/>
    </row>
    <row r="72" spans="1:41" x14ac:dyDescent="0.25">
      <c r="A72" s="107"/>
      <c r="B72" s="107"/>
      <c r="C72" s="107"/>
      <c r="D72" s="107"/>
      <c r="E72" s="107"/>
      <c r="F72" s="107"/>
      <c r="G72" s="107"/>
      <c r="H72" s="107"/>
      <c r="I72" s="107"/>
      <c r="J72" s="107"/>
      <c r="K72" s="107"/>
      <c r="L72" s="107"/>
      <c r="M72" s="107"/>
      <c r="N72" s="107"/>
      <c r="O72" s="107"/>
      <c r="P72" s="107"/>
      <c r="Q72" s="107"/>
      <c r="R72" s="107"/>
      <c r="S72" s="107"/>
      <c r="T72" s="107"/>
      <c r="U72" s="107"/>
      <c r="V72" s="107"/>
      <c r="W72" s="107"/>
      <c r="X72" s="107"/>
      <c r="Y72" s="107"/>
      <c r="Z72" s="107"/>
      <c r="AA72" s="107"/>
      <c r="AB72" s="107"/>
      <c r="AC72" s="107"/>
      <c r="AD72" s="107"/>
      <c r="AE72" s="107"/>
      <c r="AF72" s="107"/>
      <c r="AG72" s="107"/>
      <c r="AH72" s="107"/>
      <c r="AI72" s="107"/>
      <c r="AJ72" s="107"/>
      <c r="AK72" s="107"/>
      <c r="AL72" s="107"/>
      <c r="AM72" s="107"/>
      <c r="AN72" s="107"/>
      <c r="AO72" s="107"/>
    </row>
    <row r="73" spans="1:41" x14ac:dyDescent="0.25">
      <c r="A73" s="107"/>
      <c r="B73" s="107"/>
      <c r="C73" s="107"/>
      <c r="D73" s="107"/>
      <c r="E73" s="107"/>
      <c r="F73" s="107"/>
      <c r="G73" s="107"/>
      <c r="H73" s="107"/>
      <c r="I73" s="107"/>
      <c r="J73" s="107"/>
      <c r="K73" s="107"/>
      <c r="L73" s="107"/>
      <c r="M73" s="107"/>
      <c r="N73" s="107"/>
      <c r="O73" s="107"/>
      <c r="P73" s="107"/>
      <c r="Q73" s="107"/>
      <c r="R73" s="107"/>
      <c r="S73" s="107"/>
      <c r="T73" s="107"/>
      <c r="U73" s="107"/>
      <c r="V73" s="107"/>
      <c r="W73" s="107"/>
      <c r="X73" s="107"/>
      <c r="Y73" s="107"/>
      <c r="Z73" s="107"/>
      <c r="AA73" s="107"/>
      <c r="AB73" s="107"/>
      <c r="AC73" s="107"/>
      <c r="AD73" s="107"/>
      <c r="AE73" s="107"/>
      <c r="AF73" s="107"/>
      <c r="AG73" s="107"/>
      <c r="AH73" s="107"/>
      <c r="AI73" s="107"/>
      <c r="AJ73" s="107"/>
      <c r="AK73" s="107"/>
      <c r="AL73" s="107"/>
      <c r="AM73" s="107"/>
      <c r="AN73" s="107"/>
      <c r="AO73" s="107"/>
    </row>
    <row r="74" spans="1:41" x14ac:dyDescent="0.25">
      <c r="A74" s="107"/>
      <c r="B74" s="107"/>
      <c r="C74" s="107"/>
      <c r="D74" s="107"/>
      <c r="E74" s="107"/>
      <c r="F74" s="107"/>
      <c r="G74" s="107"/>
      <c r="H74" s="107"/>
      <c r="I74" s="107"/>
      <c r="J74" s="107"/>
      <c r="K74" s="107"/>
      <c r="L74" s="107"/>
      <c r="M74" s="107"/>
      <c r="N74" s="107"/>
      <c r="O74" s="107"/>
      <c r="P74" s="107"/>
      <c r="Q74" s="107"/>
      <c r="R74" s="107"/>
      <c r="S74" s="107"/>
      <c r="T74" s="107"/>
      <c r="U74" s="107"/>
      <c r="V74" s="107"/>
      <c r="W74" s="107"/>
      <c r="X74" s="107"/>
      <c r="Y74" s="107"/>
      <c r="Z74" s="107"/>
      <c r="AA74" s="107"/>
      <c r="AB74" s="107"/>
      <c r="AC74" s="107"/>
      <c r="AD74" s="107"/>
      <c r="AE74" s="107"/>
      <c r="AF74" s="107"/>
      <c r="AG74" s="107"/>
      <c r="AH74" s="107"/>
      <c r="AI74" s="107"/>
      <c r="AJ74" s="107"/>
      <c r="AK74" s="107"/>
      <c r="AL74" s="107"/>
      <c r="AM74" s="107"/>
      <c r="AN74" s="107"/>
      <c r="AO74" s="107"/>
    </row>
    <row r="75" spans="1:41" x14ac:dyDescent="0.25">
      <c r="A75" s="107"/>
      <c r="B75" s="107"/>
      <c r="C75" s="107"/>
      <c r="D75" s="107"/>
      <c r="E75" s="107"/>
      <c r="F75" s="107"/>
      <c r="G75" s="107"/>
      <c r="H75" s="107"/>
      <c r="I75" s="107"/>
      <c r="J75" s="107"/>
      <c r="K75" s="107"/>
      <c r="L75" s="107"/>
      <c r="M75" s="107"/>
      <c r="N75" s="107"/>
      <c r="O75" s="107"/>
      <c r="P75" s="107"/>
      <c r="Q75" s="107"/>
      <c r="R75" s="107"/>
      <c r="S75" s="107"/>
      <c r="T75" s="107"/>
      <c r="U75" s="107"/>
      <c r="V75" s="107"/>
      <c r="W75" s="107"/>
      <c r="X75" s="107"/>
      <c r="Y75" s="107"/>
      <c r="Z75" s="107"/>
      <c r="AA75" s="107"/>
      <c r="AB75" s="107"/>
      <c r="AC75" s="107"/>
      <c r="AD75" s="107"/>
      <c r="AE75" s="107"/>
      <c r="AF75" s="107"/>
      <c r="AG75" s="107"/>
      <c r="AH75" s="107"/>
      <c r="AI75" s="107"/>
      <c r="AJ75" s="107"/>
      <c r="AK75" s="107"/>
      <c r="AL75" s="107"/>
      <c r="AM75" s="107"/>
      <c r="AN75" s="107"/>
      <c r="AO75" s="107"/>
    </row>
    <row r="76" spans="1:41" x14ac:dyDescent="0.25">
      <c r="A76" s="107"/>
      <c r="B76" s="107"/>
      <c r="C76" s="107"/>
      <c r="D76" s="107"/>
      <c r="E76" s="107"/>
      <c r="F76" s="107"/>
      <c r="G76" s="107"/>
      <c r="H76" s="107"/>
      <c r="I76" s="107"/>
      <c r="J76" s="107"/>
      <c r="K76" s="107"/>
      <c r="L76" s="107"/>
      <c r="M76" s="107"/>
      <c r="N76" s="107"/>
      <c r="O76" s="107"/>
      <c r="P76" s="107"/>
      <c r="Q76" s="107"/>
      <c r="R76" s="107"/>
      <c r="S76" s="107"/>
      <c r="T76" s="107"/>
      <c r="U76" s="107"/>
      <c r="V76" s="107"/>
      <c r="W76" s="107"/>
      <c r="X76" s="107"/>
      <c r="Y76" s="107"/>
      <c r="Z76" s="107"/>
      <c r="AA76" s="107"/>
      <c r="AB76" s="107"/>
      <c r="AC76" s="107"/>
      <c r="AD76" s="107"/>
      <c r="AE76" s="107"/>
      <c r="AF76" s="107"/>
      <c r="AG76" s="107"/>
      <c r="AH76" s="107"/>
      <c r="AI76" s="107"/>
      <c r="AJ76" s="107"/>
      <c r="AK76" s="107"/>
      <c r="AL76" s="107"/>
      <c r="AM76" s="107"/>
      <c r="AN76" s="107"/>
      <c r="AO76" s="107"/>
    </row>
    <row r="77" spans="1:41" x14ac:dyDescent="0.25">
      <c r="A77" s="107"/>
      <c r="B77" s="107"/>
      <c r="C77" s="107"/>
      <c r="D77" s="107"/>
      <c r="E77" s="107"/>
      <c r="F77" s="107"/>
      <c r="G77" s="107"/>
      <c r="H77" s="107"/>
      <c r="I77" s="107"/>
      <c r="J77" s="107"/>
      <c r="K77" s="107"/>
      <c r="L77" s="107"/>
      <c r="M77" s="107"/>
      <c r="N77" s="107"/>
      <c r="O77" s="107"/>
      <c r="P77" s="107"/>
      <c r="Q77" s="107"/>
      <c r="R77" s="107"/>
      <c r="S77" s="107"/>
      <c r="T77" s="107"/>
      <c r="U77" s="107"/>
      <c r="V77" s="107"/>
      <c r="W77" s="107"/>
      <c r="X77" s="107"/>
      <c r="Y77" s="107"/>
      <c r="Z77" s="107"/>
      <c r="AA77" s="107"/>
      <c r="AB77" s="107"/>
      <c r="AC77" s="107"/>
      <c r="AD77" s="107"/>
      <c r="AE77" s="107"/>
      <c r="AF77" s="107"/>
      <c r="AG77" s="107"/>
      <c r="AH77" s="107"/>
      <c r="AI77" s="107"/>
      <c r="AJ77" s="107"/>
      <c r="AK77" s="107"/>
      <c r="AL77" s="107"/>
      <c r="AM77" s="107"/>
      <c r="AN77" s="107"/>
      <c r="AO77" s="107"/>
    </row>
    <row r="78" spans="1:41" x14ac:dyDescent="0.25">
      <c r="A78" s="107"/>
      <c r="B78" s="107"/>
      <c r="C78" s="107"/>
      <c r="D78" s="107"/>
      <c r="E78" s="107"/>
      <c r="F78" s="107"/>
      <c r="G78" s="107"/>
      <c r="H78" s="107"/>
      <c r="I78" s="107"/>
      <c r="J78" s="107"/>
      <c r="K78" s="107"/>
      <c r="L78" s="107"/>
      <c r="M78" s="107"/>
      <c r="N78" s="107"/>
      <c r="O78" s="107"/>
      <c r="P78" s="107"/>
      <c r="Q78" s="107"/>
      <c r="R78" s="107"/>
      <c r="S78" s="107"/>
      <c r="T78" s="107"/>
      <c r="U78" s="107"/>
      <c r="V78" s="107"/>
      <c r="W78" s="107"/>
      <c r="X78" s="107"/>
      <c r="Y78" s="107"/>
      <c r="Z78" s="107"/>
      <c r="AA78" s="107"/>
      <c r="AB78" s="107"/>
      <c r="AC78" s="107"/>
      <c r="AD78" s="107"/>
      <c r="AE78" s="107"/>
      <c r="AF78" s="107"/>
      <c r="AG78" s="107"/>
      <c r="AH78" s="107"/>
      <c r="AI78" s="107"/>
      <c r="AJ78" s="107"/>
      <c r="AK78" s="107"/>
      <c r="AL78" s="107"/>
      <c r="AM78" s="107"/>
      <c r="AN78" s="107"/>
      <c r="AO78" s="107"/>
    </row>
    <row r="79" spans="1:41" x14ac:dyDescent="0.25">
      <c r="A79" s="107"/>
      <c r="B79" s="107"/>
      <c r="C79" s="107"/>
      <c r="D79" s="107"/>
      <c r="E79" s="107"/>
      <c r="F79" s="107"/>
      <c r="G79" s="107"/>
      <c r="H79" s="107"/>
      <c r="I79" s="107"/>
      <c r="J79" s="107"/>
      <c r="K79" s="107"/>
      <c r="L79" s="107"/>
      <c r="M79" s="107"/>
      <c r="N79" s="107"/>
      <c r="O79" s="107"/>
      <c r="P79" s="107"/>
      <c r="Q79" s="107"/>
      <c r="R79" s="107"/>
      <c r="S79" s="107"/>
      <c r="T79" s="107"/>
      <c r="U79" s="107"/>
      <c r="V79" s="107"/>
      <c r="W79" s="107"/>
      <c r="X79" s="107"/>
      <c r="Y79" s="107"/>
      <c r="Z79" s="107"/>
      <c r="AA79" s="107"/>
      <c r="AB79" s="107"/>
      <c r="AC79" s="107"/>
      <c r="AD79" s="107"/>
      <c r="AE79" s="107"/>
      <c r="AF79" s="107"/>
      <c r="AG79" s="107"/>
      <c r="AH79" s="107"/>
      <c r="AI79" s="107"/>
      <c r="AJ79" s="107"/>
      <c r="AK79" s="107"/>
      <c r="AL79" s="107"/>
      <c r="AM79" s="107"/>
      <c r="AN79" s="107"/>
      <c r="AO79" s="107"/>
    </row>
    <row r="80" spans="1:41" x14ac:dyDescent="0.25">
      <c r="A80" s="107"/>
      <c r="B80" s="107"/>
      <c r="C80" s="107"/>
      <c r="D80" s="107"/>
      <c r="E80" s="107"/>
      <c r="F80" s="107"/>
      <c r="G80" s="107"/>
      <c r="H80" s="107"/>
      <c r="I80" s="107"/>
      <c r="J80" s="107"/>
      <c r="K80" s="107"/>
      <c r="L80" s="107"/>
      <c r="M80" s="107"/>
      <c r="N80" s="107"/>
      <c r="O80" s="107"/>
      <c r="P80" s="107"/>
      <c r="Q80" s="107"/>
      <c r="R80" s="107"/>
      <c r="S80" s="107"/>
      <c r="T80" s="107"/>
      <c r="U80" s="107"/>
      <c r="V80" s="107"/>
      <c r="W80" s="107"/>
      <c r="X80" s="107"/>
      <c r="Y80" s="107"/>
      <c r="Z80" s="107"/>
      <c r="AA80" s="107"/>
      <c r="AB80" s="107"/>
      <c r="AC80" s="107"/>
      <c r="AD80" s="107"/>
      <c r="AE80" s="107"/>
      <c r="AF80" s="107"/>
      <c r="AG80" s="107"/>
      <c r="AH80" s="107"/>
      <c r="AI80" s="107"/>
      <c r="AJ80" s="107"/>
      <c r="AK80" s="107"/>
      <c r="AL80" s="107"/>
      <c r="AM80" s="107"/>
      <c r="AN80" s="107"/>
      <c r="AO80" s="107"/>
    </row>
    <row r="81" spans="1:41" x14ac:dyDescent="0.25">
      <c r="A81" s="107"/>
      <c r="B81" s="107"/>
      <c r="C81" s="107"/>
      <c r="D81" s="107"/>
      <c r="E81" s="107"/>
      <c r="F81" s="107"/>
      <c r="G81" s="107"/>
      <c r="H81" s="107"/>
      <c r="I81" s="107"/>
      <c r="J81" s="107"/>
      <c r="K81" s="107"/>
      <c r="L81" s="107"/>
      <c r="M81" s="107"/>
      <c r="N81" s="107"/>
      <c r="O81" s="107"/>
      <c r="P81" s="107"/>
      <c r="Q81" s="107"/>
      <c r="R81" s="107"/>
      <c r="S81" s="107"/>
      <c r="T81" s="107"/>
      <c r="U81" s="107"/>
      <c r="V81" s="107"/>
      <c r="W81" s="107"/>
      <c r="X81" s="107"/>
      <c r="Y81" s="107"/>
      <c r="Z81" s="107"/>
      <c r="AA81" s="107"/>
      <c r="AB81" s="107"/>
      <c r="AC81" s="107"/>
      <c r="AD81" s="107"/>
      <c r="AE81" s="107"/>
      <c r="AF81" s="107"/>
      <c r="AG81" s="107"/>
      <c r="AH81" s="107"/>
      <c r="AI81" s="107"/>
      <c r="AJ81" s="107"/>
      <c r="AK81" s="107"/>
      <c r="AL81" s="107"/>
      <c r="AM81" s="107"/>
      <c r="AN81" s="107"/>
      <c r="AO81" s="107"/>
    </row>
    <row r="82" spans="1:41" x14ac:dyDescent="0.25">
      <c r="A82" s="107"/>
      <c r="B82" s="107"/>
      <c r="C82" s="107"/>
      <c r="D82" s="107"/>
      <c r="E82" s="107"/>
      <c r="F82" s="107"/>
      <c r="G82" s="107"/>
      <c r="H82" s="107"/>
      <c r="I82" s="107"/>
      <c r="J82" s="107"/>
      <c r="K82" s="107"/>
      <c r="L82" s="107"/>
      <c r="M82" s="107"/>
      <c r="N82" s="107"/>
      <c r="O82" s="107"/>
      <c r="P82" s="107"/>
      <c r="Q82" s="107"/>
      <c r="R82" s="107"/>
      <c r="S82" s="107"/>
      <c r="T82" s="107"/>
      <c r="U82" s="107"/>
      <c r="V82" s="107"/>
      <c r="W82" s="107"/>
      <c r="X82" s="107"/>
      <c r="Y82" s="107"/>
      <c r="Z82" s="107"/>
      <c r="AA82" s="107"/>
      <c r="AB82" s="107"/>
      <c r="AC82" s="107"/>
      <c r="AD82" s="107"/>
      <c r="AE82" s="107"/>
      <c r="AF82" s="107"/>
      <c r="AG82" s="107"/>
      <c r="AH82" s="107"/>
      <c r="AI82" s="107"/>
      <c r="AJ82" s="107"/>
      <c r="AK82" s="107"/>
      <c r="AL82" s="107"/>
      <c r="AM82" s="107"/>
      <c r="AN82" s="107"/>
      <c r="AO82" s="107"/>
    </row>
    <row r="83" spans="1:41" x14ac:dyDescent="0.25">
      <c r="A83" s="107"/>
      <c r="B83" s="107"/>
      <c r="C83" s="107"/>
      <c r="D83" s="107"/>
      <c r="E83" s="107"/>
      <c r="F83" s="107"/>
      <c r="G83" s="107"/>
      <c r="H83" s="107"/>
      <c r="I83" s="107"/>
      <c r="J83" s="107"/>
      <c r="K83" s="107"/>
      <c r="L83" s="107"/>
      <c r="M83" s="107"/>
      <c r="N83" s="107"/>
      <c r="O83" s="107"/>
      <c r="P83" s="107"/>
      <c r="Q83" s="107"/>
      <c r="R83" s="107"/>
      <c r="S83" s="107"/>
      <c r="T83" s="107"/>
      <c r="U83" s="107"/>
      <c r="V83" s="107"/>
      <c r="W83" s="107"/>
      <c r="X83" s="107"/>
      <c r="Y83" s="107"/>
      <c r="Z83" s="107"/>
      <c r="AA83" s="107"/>
      <c r="AB83" s="107"/>
      <c r="AC83" s="107"/>
      <c r="AD83" s="107"/>
      <c r="AE83" s="107"/>
      <c r="AF83" s="107"/>
      <c r="AG83" s="107"/>
      <c r="AH83" s="107"/>
      <c r="AI83" s="107"/>
      <c r="AJ83" s="107"/>
      <c r="AK83" s="107"/>
      <c r="AL83" s="107"/>
      <c r="AM83" s="107"/>
      <c r="AN83" s="107"/>
      <c r="AO83" s="107"/>
    </row>
    <row r="84" spans="1:41" x14ac:dyDescent="0.25">
      <c r="A84" s="107"/>
      <c r="B84" s="107"/>
      <c r="C84" s="107"/>
      <c r="D84" s="107"/>
      <c r="E84" s="107"/>
      <c r="F84" s="107"/>
      <c r="G84" s="107"/>
      <c r="H84" s="107"/>
      <c r="I84" s="107"/>
      <c r="J84" s="107"/>
      <c r="K84" s="107"/>
      <c r="L84" s="107"/>
      <c r="M84" s="107"/>
      <c r="N84" s="107"/>
      <c r="O84" s="107"/>
      <c r="P84" s="107"/>
      <c r="Q84" s="107"/>
      <c r="R84" s="107"/>
      <c r="S84" s="107"/>
      <c r="T84" s="107"/>
      <c r="U84" s="107"/>
      <c r="V84" s="107"/>
      <c r="W84" s="107"/>
      <c r="X84" s="107"/>
      <c r="Y84" s="107"/>
      <c r="Z84" s="107"/>
      <c r="AA84" s="107"/>
      <c r="AB84" s="107"/>
      <c r="AC84" s="107"/>
      <c r="AD84" s="107"/>
      <c r="AE84" s="107"/>
      <c r="AF84" s="107"/>
      <c r="AG84" s="107"/>
      <c r="AH84" s="107"/>
      <c r="AI84" s="107"/>
      <c r="AJ84" s="107"/>
      <c r="AK84" s="107"/>
      <c r="AL84" s="107"/>
      <c r="AM84" s="107"/>
      <c r="AN84" s="107"/>
      <c r="AO84" s="107"/>
    </row>
    <row r="85" spans="1:41" x14ac:dyDescent="0.25">
      <c r="A85" s="107"/>
      <c r="B85" s="107"/>
      <c r="C85" s="107"/>
      <c r="D85" s="107"/>
      <c r="E85" s="107"/>
      <c r="F85" s="107"/>
      <c r="G85" s="107"/>
      <c r="H85" s="107"/>
      <c r="I85" s="107"/>
      <c r="J85" s="107"/>
      <c r="K85" s="107"/>
      <c r="L85" s="107"/>
      <c r="M85" s="107"/>
      <c r="N85" s="107"/>
      <c r="O85" s="107"/>
      <c r="P85" s="107"/>
      <c r="Q85" s="107"/>
      <c r="R85" s="107"/>
      <c r="S85" s="107"/>
      <c r="T85" s="107"/>
      <c r="U85" s="107"/>
      <c r="V85" s="107"/>
      <c r="W85" s="107"/>
      <c r="X85" s="107"/>
      <c r="Y85" s="107"/>
      <c r="Z85" s="107"/>
      <c r="AA85" s="107"/>
      <c r="AB85" s="107"/>
      <c r="AC85" s="107"/>
      <c r="AD85" s="107"/>
      <c r="AE85" s="107"/>
      <c r="AF85" s="107"/>
      <c r="AG85" s="107"/>
      <c r="AH85" s="107"/>
      <c r="AI85" s="107"/>
      <c r="AJ85" s="107"/>
      <c r="AK85" s="107"/>
      <c r="AL85" s="107"/>
      <c r="AM85" s="107"/>
      <c r="AN85" s="107"/>
      <c r="AO85" s="107"/>
    </row>
    <row r="86" spans="1:41" x14ac:dyDescent="0.25">
      <c r="A86" s="107"/>
      <c r="B86" s="107"/>
      <c r="C86" s="107"/>
      <c r="D86" s="107"/>
      <c r="E86" s="107"/>
      <c r="F86" s="107"/>
      <c r="G86" s="107"/>
      <c r="H86" s="107"/>
      <c r="I86" s="107"/>
      <c r="J86" s="107"/>
      <c r="K86" s="107"/>
      <c r="L86" s="107"/>
      <c r="M86" s="107"/>
      <c r="N86" s="107"/>
      <c r="O86" s="107"/>
      <c r="P86" s="107"/>
      <c r="Q86" s="107"/>
      <c r="R86" s="107"/>
      <c r="S86" s="107"/>
      <c r="T86" s="107"/>
      <c r="U86" s="107"/>
      <c r="V86" s="107"/>
      <c r="W86" s="107"/>
      <c r="X86" s="107"/>
      <c r="Y86" s="107"/>
      <c r="Z86" s="107"/>
      <c r="AA86" s="107"/>
      <c r="AB86" s="107"/>
      <c r="AC86" s="107"/>
      <c r="AD86" s="107"/>
      <c r="AE86" s="107"/>
      <c r="AF86" s="107"/>
      <c r="AG86" s="107"/>
      <c r="AH86" s="107"/>
      <c r="AI86" s="107"/>
      <c r="AJ86" s="107"/>
      <c r="AK86" s="107"/>
      <c r="AL86" s="107"/>
      <c r="AM86" s="107"/>
      <c r="AN86" s="107"/>
      <c r="AO86" s="107"/>
    </row>
    <row r="87" spans="1:41" x14ac:dyDescent="0.25">
      <c r="A87" s="107"/>
      <c r="B87" s="107"/>
      <c r="C87" s="107"/>
      <c r="D87" s="107"/>
      <c r="E87" s="107"/>
      <c r="F87" s="107"/>
      <c r="G87" s="107"/>
      <c r="H87" s="107"/>
      <c r="I87" s="107"/>
      <c r="J87" s="107"/>
      <c r="K87" s="107"/>
      <c r="L87" s="107"/>
      <c r="M87" s="107"/>
      <c r="N87" s="107"/>
      <c r="O87" s="107"/>
      <c r="P87" s="107"/>
      <c r="Q87" s="107"/>
      <c r="R87" s="107"/>
      <c r="S87" s="107"/>
      <c r="T87" s="107"/>
      <c r="U87" s="107"/>
      <c r="V87" s="107"/>
      <c r="W87" s="107"/>
      <c r="X87" s="107"/>
      <c r="Y87" s="107"/>
      <c r="Z87" s="107"/>
      <c r="AA87" s="107"/>
      <c r="AB87" s="107"/>
      <c r="AC87" s="107"/>
      <c r="AD87" s="107"/>
      <c r="AE87" s="107"/>
      <c r="AF87" s="107"/>
      <c r="AG87" s="107"/>
      <c r="AH87" s="107"/>
      <c r="AI87" s="107"/>
      <c r="AJ87" s="107"/>
      <c r="AK87" s="107"/>
      <c r="AL87" s="107"/>
      <c r="AM87" s="107"/>
      <c r="AN87" s="107"/>
      <c r="AO87" s="107"/>
    </row>
    <row r="88" spans="1:41" x14ac:dyDescent="0.25">
      <c r="A88" s="107"/>
      <c r="B88" s="107"/>
      <c r="C88" s="107"/>
      <c r="D88" s="107"/>
      <c r="E88" s="107"/>
      <c r="F88" s="107"/>
      <c r="G88" s="107"/>
      <c r="H88" s="107"/>
      <c r="I88" s="107"/>
      <c r="J88" s="107"/>
      <c r="K88" s="107"/>
      <c r="L88" s="107"/>
      <c r="M88" s="107"/>
      <c r="N88" s="107"/>
      <c r="O88" s="107"/>
      <c r="P88" s="107"/>
      <c r="Q88" s="107"/>
      <c r="R88" s="107"/>
      <c r="S88" s="107"/>
      <c r="T88" s="107"/>
      <c r="U88" s="107"/>
      <c r="V88" s="107"/>
      <c r="W88" s="107"/>
      <c r="X88" s="107"/>
      <c r="Y88" s="107"/>
      <c r="Z88" s="107"/>
      <c r="AA88" s="107"/>
      <c r="AB88" s="107"/>
      <c r="AC88" s="107"/>
      <c r="AD88" s="107"/>
      <c r="AE88" s="107"/>
      <c r="AF88" s="107"/>
      <c r="AG88" s="107"/>
      <c r="AH88" s="107"/>
      <c r="AI88" s="107"/>
      <c r="AJ88" s="107"/>
      <c r="AK88" s="107"/>
      <c r="AL88" s="107"/>
      <c r="AM88" s="107"/>
      <c r="AN88" s="107"/>
      <c r="AO88" s="107"/>
    </row>
    <row r="89" spans="1:41" x14ac:dyDescent="0.25">
      <c r="A89" s="107"/>
      <c r="B89" s="107"/>
      <c r="C89" s="107"/>
      <c r="D89" s="107"/>
      <c r="E89" s="107"/>
      <c r="F89" s="107"/>
      <c r="G89" s="107"/>
      <c r="H89" s="107"/>
      <c r="I89" s="107"/>
      <c r="J89" s="107"/>
      <c r="K89" s="107"/>
      <c r="L89" s="107"/>
      <c r="M89" s="107"/>
      <c r="N89" s="107"/>
      <c r="O89" s="107"/>
      <c r="P89" s="107"/>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row>
    <row r="90" spans="1:41" x14ac:dyDescent="0.25">
      <c r="A90" s="107"/>
      <c r="B90" s="107"/>
      <c r="C90" s="107"/>
      <c r="D90" s="107"/>
      <c r="E90" s="107"/>
      <c r="F90" s="107"/>
      <c r="G90" s="107"/>
      <c r="H90" s="107"/>
      <c r="I90" s="107"/>
      <c r="J90" s="107"/>
      <c r="K90" s="107"/>
      <c r="L90" s="107"/>
      <c r="M90" s="107"/>
      <c r="N90" s="107"/>
      <c r="O90" s="107"/>
      <c r="P90" s="107"/>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row>
    <row r="91" spans="1:41" x14ac:dyDescent="0.25">
      <c r="A91" s="107"/>
      <c r="B91" s="107"/>
      <c r="C91" s="107"/>
      <c r="D91" s="107"/>
      <c r="E91" s="107"/>
      <c r="F91" s="107"/>
      <c r="G91" s="107"/>
      <c r="H91" s="107"/>
      <c r="I91" s="107"/>
      <c r="J91" s="107"/>
      <c r="K91" s="107"/>
      <c r="L91" s="107"/>
      <c r="M91" s="107"/>
      <c r="N91" s="107"/>
      <c r="O91" s="107"/>
      <c r="P91" s="107"/>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row>
    <row r="92" spans="1:41" x14ac:dyDescent="0.25">
      <c r="A92" s="107"/>
      <c r="B92" s="107"/>
      <c r="C92" s="107"/>
      <c r="D92" s="107"/>
      <c r="E92" s="107"/>
      <c r="F92" s="107"/>
      <c r="G92" s="107"/>
      <c r="H92" s="107"/>
      <c r="I92" s="107"/>
      <c r="J92" s="107"/>
      <c r="K92" s="107"/>
      <c r="L92" s="107"/>
      <c r="M92" s="107"/>
      <c r="N92" s="107"/>
      <c r="O92" s="107"/>
      <c r="P92" s="107"/>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row>
    <row r="93" spans="1:41" x14ac:dyDescent="0.25">
      <c r="A93" s="107"/>
      <c r="B93" s="107"/>
      <c r="C93" s="107"/>
      <c r="D93" s="107"/>
      <c r="E93" s="107"/>
      <c r="F93" s="107"/>
      <c r="G93" s="107"/>
      <c r="H93" s="107"/>
      <c r="I93" s="107"/>
      <c r="J93" s="107"/>
      <c r="K93" s="107"/>
      <c r="L93" s="107"/>
      <c r="M93" s="107"/>
      <c r="N93" s="107"/>
      <c r="O93" s="107"/>
      <c r="P93" s="107"/>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row>
    <row r="94" spans="1:41" x14ac:dyDescent="0.25">
      <c r="A94" s="107"/>
      <c r="B94" s="107"/>
      <c r="C94" s="107"/>
      <c r="D94" s="107"/>
      <c r="E94" s="107"/>
      <c r="F94" s="107"/>
      <c r="G94" s="107"/>
      <c r="H94" s="107"/>
      <c r="I94" s="107"/>
      <c r="J94" s="107"/>
      <c r="K94" s="107"/>
      <c r="L94" s="107"/>
      <c r="M94" s="107"/>
      <c r="N94" s="107"/>
      <c r="O94" s="107"/>
      <c r="P94" s="107"/>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row>
    <row r="95" spans="1:41" x14ac:dyDescent="0.25">
      <c r="A95" s="107"/>
      <c r="B95" s="107"/>
      <c r="C95" s="107"/>
      <c r="D95" s="107"/>
      <c r="E95" s="107"/>
      <c r="F95" s="107"/>
      <c r="G95" s="107"/>
      <c r="H95" s="107"/>
      <c r="I95" s="107"/>
      <c r="J95" s="107"/>
      <c r="K95" s="107"/>
      <c r="L95" s="107"/>
      <c r="M95" s="107"/>
      <c r="N95" s="107"/>
      <c r="O95" s="107"/>
      <c r="P95" s="107"/>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row>
    <row r="96" spans="1:41" x14ac:dyDescent="0.25">
      <c r="A96" s="107"/>
      <c r="B96" s="107"/>
      <c r="C96" s="107"/>
      <c r="D96" s="107"/>
      <c r="E96" s="107"/>
      <c r="F96" s="107"/>
      <c r="G96" s="107"/>
      <c r="H96" s="107"/>
      <c r="I96" s="107"/>
      <c r="J96" s="107"/>
      <c r="K96" s="107"/>
      <c r="L96" s="107"/>
      <c r="M96" s="107"/>
      <c r="N96" s="107"/>
      <c r="O96" s="107"/>
      <c r="P96" s="107"/>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row>
    <row r="97" spans="1:41" x14ac:dyDescent="0.25">
      <c r="A97" s="107"/>
      <c r="B97" s="107"/>
      <c r="C97" s="107"/>
      <c r="D97" s="107"/>
      <c r="E97" s="107"/>
      <c r="F97" s="107"/>
      <c r="G97" s="107"/>
      <c r="H97" s="107"/>
      <c r="I97" s="107"/>
      <c r="J97" s="107"/>
      <c r="K97" s="107"/>
      <c r="L97" s="107"/>
      <c r="M97" s="107"/>
      <c r="N97" s="107"/>
      <c r="O97" s="107"/>
      <c r="P97" s="107"/>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row>
    <row r="98" spans="1:41" x14ac:dyDescent="0.25">
      <c r="A98" s="107"/>
      <c r="B98" s="107"/>
      <c r="C98" s="107"/>
      <c r="D98" s="107"/>
      <c r="E98" s="107"/>
      <c r="F98" s="107"/>
      <c r="G98" s="107"/>
      <c r="H98" s="107"/>
      <c r="I98" s="107"/>
      <c r="J98" s="107"/>
      <c r="K98" s="107"/>
      <c r="L98" s="107"/>
      <c r="M98" s="107"/>
      <c r="N98" s="107"/>
      <c r="O98" s="107"/>
      <c r="P98" s="107"/>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row>
    <row r="99" spans="1:41" x14ac:dyDescent="0.25">
      <c r="A99" s="107"/>
      <c r="B99" s="107"/>
      <c r="C99" s="107"/>
      <c r="D99" s="107"/>
      <c r="E99" s="107"/>
      <c r="F99" s="107"/>
      <c r="G99" s="107"/>
      <c r="H99" s="107"/>
      <c r="I99" s="107"/>
      <c r="J99" s="107"/>
      <c r="K99" s="107"/>
      <c r="L99" s="107"/>
      <c r="M99" s="107"/>
      <c r="N99" s="107"/>
      <c r="O99" s="107"/>
      <c r="P99" s="107"/>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row>
    <row r="100" spans="1:41" x14ac:dyDescent="0.25">
      <c r="A100" s="107"/>
      <c r="B100" s="107"/>
      <c r="C100" s="107"/>
      <c r="D100" s="107"/>
      <c r="E100" s="107"/>
      <c r="F100" s="107"/>
      <c r="G100" s="107"/>
      <c r="H100" s="107"/>
      <c r="I100" s="107"/>
      <c r="J100" s="107"/>
      <c r="K100" s="107"/>
      <c r="L100" s="107"/>
      <c r="M100" s="107"/>
      <c r="N100" s="107"/>
      <c r="O100" s="107"/>
      <c r="P100" s="107"/>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row>
    <row r="101" spans="1:41" x14ac:dyDescent="0.25">
      <c r="A101" s="107"/>
      <c r="B101" s="107"/>
      <c r="C101" s="107"/>
      <c r="D101" s="107"/>
      <c r="E101" s="107"/>
      <c r="F101" s="107"/>
      <c r="G101" s="107"/>
      <c r="H101" s="107"/>
      <c r="I101" s="107"/>
      <c r="J101" s="107"/>
      <c r="K101" s="107"/>
      <c r="L101" s="107"/>
      <c r="M101" s="107"/>
      <c r="N101" s="107"/>
      <c r="O101" s="107"/>
      <c r="P101" s="107"/>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row>
    <row r="102" spans="1:41" x14ac:dyDescent="0.25">
      <c r="A102" s="107"/>
      <c r="B102" s="107"/>
      <c r="C102" s="107"/>
      <c r="D102" s="107"/>
      <c r="E102" s="107"/>
      <c r="F102" s="107"/>
      <c r="G102" s="107"/>
      <c r="H102" s="107"/>
      <c r="I102" s="107"/>
      <c r="J102" s="107"/>
      <c r="K102" s="107"/>
      <c r="L102" s="107"/>
      <c r="M102" s="107"/>
      <c r="N102" s="107"/>
      <c r="O102" s="107"/>
      <c r="P102" s="107"/>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row>
    <row r="103" spans="1:41" x14ac:dyDescent="0.25">
      <c r="A103" s="107"/>
      <c r="B103" s="107"/>
      <c r="C103" s="107"/>
      <c r="D103" s="107"/>
      <c r="E103" s="107"/>
      <c r="F103" s="107"/>
      <c r="G103" s="107"/>
      <c r="H103" s="107"/>
      <c r="I103" s="107"/>
      <c r="J103" s="107"/>
      <c r="K103" s="107"/>
      <c r="L103" s="107"/>
      <c r="M103" s="107"/>
      <c r="N103" s="107"/>
      <c r="O103" s="107"/>
      <c r="P103" s="107"/>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row>
    <row r="104" spans="1:41" x14ac:dyDescent="0.25">
      <c r="A104" s="107"/>
      <c r="B104" s="107"/>
      <c r="C104" s="107"/>
      <c r="D104" s="107"/>
      <c r="E104" s="107"/>
      <c r="F104" s="107"/>
      <c r="G104" s="107"/>
      <c r="H104" s="107"/>
      <c r="I104" s="107"/>
      <c r="J104" s="107"/>
      <c r="K104" s="107"/>
      <c r="L104" s="107"/>
      <c r="M104" s="107"/>
      <c r="N104" s="107"/>
      <c r="O104" s="107"/>
      <c r="P104" s="107"/>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row>
    <row r="105" spans="1:41" x14ac:dyDescent="0.25">
      <c r="A105" s="107"/>
      <c r="B105" s="107"/>
      <c r="C105" s="107"/>
      <c r="D105" s="107"/>
      <c r="E105" s="107"/>
      <c r="F105" s="107"/>
      <c r="G105" s="107"/>
      <c r="H105" s="107"/>
      <c r="I105" s="107"/>
      <c r="J105" s="107"/>
      <c r="K105" s="107"/>
      <c r="L105" s="107"/>
      <c r="M105" s="107"/>
      <c r="N105" s="107"/>
      <c r="O105" s="107"/>
      <c r="P105" s="107"/>
      <c r="Q105" s="107"/>
      <c r="R105" s="107"/>
      <c r="S105" s="107"/>
      <c r="T105" s="107"/>
      <c r="U105" s="107"/>
      <c r="V105" s="107"/>
      <c r="W105" s="107"/>
      <c r="X105" s="107"/>
      <c r="Y105" s="107"/>
      <c r="Z105" s="107"/>
      <c r="AA105" s="107"/>
      <c r="AB105" s="107"/>
      <c r="AC105" s="107"/>
      <c r="AD105" s="107"/>
      <c r="AE105" s="107"/>
      <c r="AF105" s="107"/>
      <c r="AG105" s="107"/>
      <c r="AH105" s="107"/>
      <c r="AI105" s="107"/>
      <c r="AJ105" s="107"/>
      <c r="AK105" s="107"/>
      <c r="AL105" s="107"/>
      <c r="AM105" s="107"/>
      <c r="AN105" s="107"/>
      <c r="AO105" s="107"/>
    </row>
    <row r="106" spans="1:41" x14ac:dyDescent="0.25">
      <c r="A106" s="107"/>
      <c r="B106" s="107"/>
      <c r="C106" s="107"/>
      <c r="D106" s="107"/>
      <c r="E106" s="107"/>
      <c r="F106" s="107"/>
      <c r="G106" s="107"/>
      <c r="H106" s="107"/>
      <c r="I106" s="107"/>
      <c r="J106" s="107"/>
      <c r="K106" s="107"/>
      <c r="L106" s="107"/>
      <c r="M106" s="107"/>
      <c r="N106" s="107"/>
      <c r="O106" s="107"/>
      <c r="P106" s="107"/>
      <c r="Q106" s="107"/>
      <c r="R106" s="107"/>
      <c r="S106" s="107"/>
      <c r="T106" s="107"/>
      <c r="U106" s="107"/>
      <c r="V106" s="107"/>
      <c r="W106" s="107"/>
      <c r="X106" s="107"/>
      <c r="Y106" s="107"/>
      <c r="Z106" s="107"/>
      <c r="AA106" s="107"/>
      <c r="AB106" s="107"/>
      <c r="AC106" s="107"/>
      <c r="AD106" s="107"/>
      <c r="AE106" s="107"/>
      <c r="AF106" s="107"/>
      <c r="AG106" s="107"/>
      <c r="AH106" s="107"/>
      <c r="AI106" s="107"/>
      <c r="AJ106" s="107"/>
      <c r="AK106" s="107"/>
      <c r="AL106" s="107"/>
      <c r="AM106" s="107"/>
      <c r="AN106" s="107"/>
      <c r="AO106" s="107"/>
    </row>
    <row r="107" spans="1:41" x14ac:dyDescent="0.25">
      <c r="A107" s="107"/>
      <c r="B107" s="107"/>
      <c r="C107" s="107"/>
      <c r="D107" s="107"/>
      <c r="E107" s="107"/>
      <c r="F107" s="107"/>
      <c r="G107" s="107"/>
      <c r="H107" s="107"/>
      <c r="I107" s="107"/>
      <c r="J107" s="107"/>
      <c r="K107" s="107"/>
      <c r="L107" s="107"/>
      <c r="M107" s="107"/>
      <c r="N107" s="107"/>
      <c r="O107" s="107"/>
      <c r="P107" s="107"/>
      <c r="Q107" s="107"/>
      <c r="R107" s="107"/>
      <c r="S107" s="107"/>
      <c r="T107" s="107"/>
      <c r="U107" s="107"/>
      <c r="V107" s="107"/>
      <c r="W107" s="107"/>
      <c r="X107" s="107"/>
      <c r="Y107" s="107"/>
      <c r="Z107" s="107"/>
      <c r="AA107" s="107"/>
      <c r="AB107" s="107"/>
      <c r="AC107" s="107"/>
      <c r="AD107" s="107"/>
      <c r="AE107" s="107"/>
      <c r="AF107" s="107"/>
      <c r="AG107" s="107"/>
      <c r="AH107" s="107"/>
      <c r="AI107" s="107"/>
      <c r="AJ107" s="107"/>
      <c r="AK107" s="107"/>
      <c r="AL107" s="107"/>
      <c r="AM107" s="107"/>
      <c r="AN107" s="107"/>
      <c r="AO107" s="107"/>
    </row>
    <row r="108" spans="1:41" x14ac:dyDescent="0.25">
      <c r="A108" s="107"/>
      <c r="B108" s="107"/>
      <c r="C108" s="107"/>
      <c r="D108" s="107"/>
      <c r="E108" s="107"/>
      <c r="F108" s="107"/>
      <c r="G108" s="107"/>
      <c r="H108" s="107"/>
      <c r="I108" s="107"/>
      <c r="J108" s="107"/>
      <c r="K108" s="107"/>
      <c r="L108" s="107"/>
      <c r="M108" s="107"/>
      <c r="N108" s="107"/>
      <c r="O108" s="107"/>
      <c r="P108" s="107"/>
      <c r="Q108" s="107"/>
      <c r="R108" s="107"/>
      <c r="S108" s="107"/>
      <c r="T108" s="107"/>
      <c r="U108" s="107"/>
      <c r="V108" s="107"/>
      <c r="W108" s="107"/>
      <c r="X108" s="107"/>
      <c r="Y108" s="107"/>
      <c r="Z108" s="107"/>
      <c r="AA108" s="107"/>
      <c r="AB108" s="107"/>
      <c r="AC108" s="107"/>
      <c r="AD108" s="107"/>
      <c r="AE108" s="107"/>
      <c r="AF108" s="107"/>
      <c r="AG108" s="107"/>
      <c r="AH108" s="107"/>
      <c r="AI108" s="107"/>
      <c r="AJ108" s="107"/>
      <c r="AK108" s="107"/>
      <c r="AL108" s="107"/>
      <c r="AM108" s="107"/>
      <c r="AN108" s="107"/>
      <c r="AO108" s="107"/>
    </row>
    <row r="109" spans="1:41" x14ac:dyDescent="0.25">
      <c r="A109" s="107"/>
      <c r="B109" s="107"/>
      <c r="C109" s="107"/>
      <c r="D109" s="107"/>
      <c r="E109" s="107"/>
      <c r="F109" s="107"/>
      <c r="G109" s="107"/>
      <c r="H109" s="107"/>
      <c r="I109" s="107"/>
      <c r="J109" s="107"/>
      <c r="K109" s="107"/>
      <c r="L109" s="107"/>
      <c r="M109" s="107"/>
      <c r="N109" s="107"/>
      <c r="O109" s="107"/>
      <c r="P109" s="107"/>
      <c r="Q109" s="107"/>
      <c r="R109" s="107"/>
      <c r="S109" s="107"/>
      <c r="T109" s="107"/>
      <c r="U109" s="107"/>
      <c r="V109" s="107"/>
      <c r="W109" s="107"/>
      <c r="X109" s="107"/>
      <c r="Y109" s="107"/>
      <c r="Z109" s="107"/>
      <c r="AA109" s="107"/>
      <c r="AB109" s="107"/>
      <c r="AC109" s="107"/>
      <c r="AD109" s="107"/>
      <c r="AE109" s="107"/>
      <c r="AF109" s="107"/>
      <c r="AG109" s="107"/>
      <c r="AH109" s="107"/>
      <c r="AI109" s="107"/>
      <c r="AJ109" s="107"/>
      <c r="AK109" s="107"/>
      <c r="AL109" s="107"/>
      <c r="AM109" s="107"/>
      <c r="AN109" s="107"/>
      <c r="AO109" s="107"/>
    </row>
    <row r="110" spans="1:41" x14ac:dyDescent="0.25">
      <c r="A110" s="107"/>
      <c r="B110" s="107"/>
      <c r="C110" s="107"/>
      <c r="D110" s="107"/>
      <c r="E110" s="107"/>
      <c r="F110" s="107"/>
      <c r="G110" s="107"/>
      <c r="H110" s="107"/>
      <c r="I110" s="107"/>
      <c r="J110" s="107"/>
      <c r="K110" s="107"/>
      <c r="L110" s="107"/>
      <c r="M110" s="107"/>
      <c r="N110" s="107"/>
      <c r="O110" s="107"/>
      <c r="P110" s="107"/>
      <c r="Q110" s="107"/>
      <c r="R110" s="107"/>
      <c r="S110" s="107"/>
      <c r="T110" s="107"/>
      <c r="U110" s="107"/>
      <c r="V110" s="107"/>
      <c r="W110" s="107"/>
      <c r="X110" s="107"/>
      <c r="Y110" s="107"/>
      <c r="Z110" s="107"/>
      <c r="AA110" s="107"/>
      <c r="AB110" s="107"/>
      <c r="AC110" s="107"/>
      <c r="AD110" s="107"/>
      <c r="AE110" s="107"/>
      <c r="AF110" s="107"/>
      <c r="AG110" s="107"/>
      <c r="AH110" s="107"/>
      <c r="AI110" s="107"/>
      <c r="AJ110" s="107"/>
      <c r="AK110" s="107"/>
      <c r="AL110" s="107"/>
      <c r="AM110" s="107"/>
      <c r="AN110" s="107"/>
      <c r="AO110" s="107"/>
    </row>
    <row r="111" spans="1:41" x14ac:dyDescent="0.25">
      <c r="A111" s="107"/>
      <c r="B111" s="107"/>
      <c r="C111" s="107"/>
      <c r="D111" s="107"/>
      <c r="E111" s="107"/>
      <c r="F111" s="107"/>
      <c r="G111" s="107"/>
      <c r="H111" s="107"/>
      <c r="I111" s="107"/>
      <c r="J111" s="107"/>
      <c r="K111" s="107"/>
      <c r="L111" s="107"/>
      <c r="M111" s="107"/>
      <c r="N111" s="107"/>
      <c r="O111" s="107"/>
      <c r="P111" s="107"/>
      <c r="Q111" s="107"/>
      <c r="R111" s="107"/>
      <c r="S111" s="107"/>
      <c r="T111" s="107"/>
      <c r="U111" s="107"/>
      <c r="V111" s="107"/>
      <c r="W111" s="107"/>
      <c r="X111" s="107"/>
      <c r="Y111" s="107"/>
      <c r="Z111" s="107"/>
      <c r="AA111" s="107"/>
      <c r="AB111" s="107"/>
      <c r="AC111" s="107"/>
      <c r="AD111" s="107"/>
      <c r="AE111" s="107"/>
      <c r="AF111" s="107"/>
      <c r="AG111" s="107"/>
      <c r="AH111" s="107"/>
      <c r="AI111" s="107"/>
      <c r="AJ111" s="107"/>
      <c r="AK111" s="107"/>
      <c r="AL111" s="107"/>
      <c r="AM111" s="107"/>
      <c r="AN111" s="107"/>
      <c r="AO111" s="107"/>
    </row>
    <row r="112" spans="1:41" x14ac:dyDescent="0.25">
      <c r="A112" s="107"/>
      <c r="B112" s="107"/>
      <c r="C112" s="107"/>
      <c r="D112" s="107"/>
      <c r="E112" s="107"/>
      <c r="F112" s="107"/>
      <c r="G112" s="107"/>
      <c r="H112" s="107"/>
      <c r="I112" s="107"/>
      <c r="J112" s="107"/>
      <c r="K112" s="107"/>
      <c r="L112" s="107"/>
      <c r="M112" s="107"/>
      <c r="N112" s="107"/>
      <c r="O112" s="107"/>
      <c r="P112" s="107"/>
      <c r="Q112" s="107"/>
      <c r="R112" s="107"/>
      <c r="S112" s="107"/>
      <c r="T112" s="107"/>
      <c r="U112" s="107"/>
      <c r="V112" s="107"/>
      <c r="W112" s="107"/>
      <c r="X112" s="107"/>
      <c r="Y112" s="107"/>
      <c r="Z112" s="107"/>
      <c r="AA112" s="107"/>
      <c r="AB112" s="107"/>
      <c r="AC112" s="107"/>
      <c r="AD112" s="107"/>
      <c r="AE112" s="107"/>
      <c r="AF112" s="107"/>
      <c r="AG112" s="107"/>
      <c r="AH112" s="107"/>
      <c r="AI112" s="107"/>
      <c r="AJ112" s="107"/>
      <c r="AK112" s="107"/>
      <c r="AL112" s="107"/>
      <c r="AM112" s="107"/>
      <c r="AN112" s="107"/>
      <c r="AO112" s="107"/>
    </row>
    <row r="113" spans="1:41" x14ac:dyDescent="0.25">
      <c r="A113" s="107"/>
      <c r="B113" s="107"/>
      <c r="C113" s="107"/>
      <c r="D113" s="107"/>
      <c r="E113" s="107"/>
      <c r="F113" s="107"/>
      <c r="G113" s="107"/>
      <c r="H113" s="107"/>
      <c r="I113" s="107"/>
      <c r="J113" s="107"/>
      <c r="K113" s="107"/>
      <c r="L113" s="107"/>
      <c r="M113" s="107"/>
      <c r="N113" s="107"/>
      <c r="O113" s="107"/>
      <c r="P113" s="107"/>
      <c r="Q113" s="107"/>
      <c r="R113" s="107"/>
      <c r="S113" s="107"/>
      <c r="T113" s="107"/>
      <c r="U113" s="107"/>
      <c r="V113" s="107"/>
      <c r="W113" s="107"/>
      <c r="X113" s="107"/>
      <c r="Y113" s="107"/>
      <c r="Z113" s="107"/>
      <c r="AA113" s="107"/>
      <c r="AB113" s="107"/>
      <c r="AC113" s="107"/>
      <c r="AD113" s="107"/>
      <c r="AE113" s="107"/>
      <c r="AF113" s="107"/>
      <c r="AG113" s="107"/>
      <c r="AH113" s="107"/>
      <c r="AI113" s="107"/>
      <c r="AJ113" s="107"/>
      <c r="AK113" s="107"/>
      <c r="AL113" s="107"/>
      <c r="AM113" s="107"/>
      <c r="AN113" s="107"/>
      <c r="AO113" s="107"/>
    </row>
    <row r="114" spans="1:41" x14ac:dyDescent="0.25">
      <c r="A114" s="107"/>
      <c r="B114" s="107"/>
      <c r="C114" s="107"/>
      <c r="D114" s="107"/>
      <c r="E114" s="107"/>
      <c r="F114" s="107"/>
      <c r="G114" s="107"/>
      <c r="H114" s="107"/>
      <c r="I114" s="107"/>
      <c r="J114" s="107"/>
      <c r="K114" s="107"/>
      <c r="L114" s="107"/>
      <c r="M114" s="107"/>
      <c r="N114" s="107"/>
      <c r="O114" s="107"/>
      <c r="P114" s="107"/>
      <c r="Q114" s="107"/>
      <c r="R114" s="107"/>
      <c r="S114" s="107"/>
      <c r="T114" s="107"/>
      <c r="U114" s="107"/>
      <c r="V114" s="107"/>
      <c r="W114" s="107"/>
      <c r="X114" s="107"/>
      <c r="Y114" s="107"/>
      <c r="Z114" s="107"/>
      <c r="AA114" s="107"/>
      <c r="AB114" s="107"/>
      <c r="AC114" s="107"/>
      <c r="AD114" s="107"/>
      <c r="AE114" s="107"/>
      <c r="AF114" s="107"/>
      <c r="AG114" s="107"/>
      <c r="AH114" s="107"/>
      <c r="AI114" s="107"/>
      <c r="AJ114" s="107"/>
      <c r="AK114" s="107"/>
      <c r="AL114" s="107"/>
      <c r="AM114" s="107"/>
      <c r="AN114" s="107"/>
      <c r="AO114" s="107"/>
    </row>
    <row r="115" spans="1:41" x14ac:dyDescent="0.25">
      <c r="A115" s="107"/>
      <c r="B115" s="107"/>
      <c r="C115" s="107"/>
      <c r="D115" s="107"/>
      <c r="E115" s="107"/>
      <c r="F115" s="107"/>
      <c r="G115" s="107"/>
      <c r="H115" s="107"/>
      <c r="I115" s="107"/>
      <c r="J115" s="107"/>
      <c r="K115" s="107"/>
      <c r="L115" s="107"/>
      <c r="M115" s="107"/>
      <c r="N115" s="107"/>
      <c r="O115" s="107"/>
      <c r="P115" s="107"/>
      <c r="Q115" s="107"/>
      <c r="R115" s="107"/>
      <c r="S115" s="107"/>
      <c r="T115" s="107"/>
      <c r="U115" s="107"/>
      <c r="V115" s="107"/>
      <c r="W115" s="107"/>
      <c r="X115" s="107"/>
      <c r="Y115" s="107"/>
      <c r="Z115" s="107"/>
      <c r="AA115" s="107"/>
      <c r="AB115" s="107"/>
      <c r="AC115" s="107"/>
      <c r="AD115" s="107"/>
      <c r="AE115" s="107"/>
      <c r="AF115" s="107"/>
      <c r="AG115" s="107"/>
      <c r="AH115" s="107"/>
      <c r="AI115" s="107"/>
      <c r="AJ115" s="107"/>
      <c r="AK115" s="107"/>
      <c r="AL115" s="107"/>
      <c r="AM115" s="107"/>
      <c r="AN115" s="107"/>
      <c r="AO115" s="107"/>
    </row>
    <row r="116" spans="1:41" x14ac:dyDescent="0.25">
      <c r="A116" s="107"/>
      <c r="B116" s="107"/>
      <c r="C116" s="107"/>
      <c r="D116" s="107"/>
      <c r="E116" s="107"/>
      <c r="F116" s="107"/>
      <c r="G116" s="107"/>
      <c r="H116" s="107"/>
      <c r="I116" s="107"/>
      <c r="J116" s="107"/>
      <c r="K116" s="107"/>
      <c r="L116" s="107"/>
      <c r="M116" s="107"/>
      <c r="N116" s="107"/>
      <c r="O116" s="107"/>
      <c r="P116" s="107"/>
      <c r="Q116" s="107"/>
      <c r="R116" s="107"/>
      <c r="S116" s="107"/>
      <c r="T116" s="107"/>
      <c r="U116" s="107"/>
      <c r="V116" s="107"/>
      <c r="W116" s="107"/>
      <c r="X116" s="107"/>
      <c r="Y116" s="107"/>
      <c r="Z116" s="107"/>
      <c r="AA116" s="107"/>
      <c r="AB116" s="107"/>
      <c r="AC116" s="107"/>
      <c r="AD116" s="107"/>
      <c r="AE116" s="107"/>
      <c r="AF116" s="107"/>
      <c r="AG116" s="107"/>
      <c r="AH116" s="107"/>
      <c r="AI116" s="107"/>
      <c r="AJ116" s="107"/>
      <c r="AK116" s="107"/>
      <c r="AL116" s="107"/>
      <c r="AM116" s="107"/>
      <c r="AN116" s="107"/>
      <c r="AO116" s="107"/>
    </row>
    <row r="117" spans="1:41" x14ac:dyDescent="0.25">
      <c r="A117" s="107"/>
      <c r="B117" s="107"/>
      <c r="C117" s="107"/>
      <c r="D117" s="107"/>
      <c r="E117" s="107"/>
      <c r="F117" s="107"/>
      <c r="G117" s="107"/>
      <c r="H117" s="107"/>
      <c r="I117" s="107"/>
      <c r="J117" s="107"/>
      <c r="K117" s="107"/>
      <c r="L117" s="107"/>
      <c r="M117" s="107"/>
      <c r="N117" s="107"/>
      <c r="O117" s="107"/>
      <c r="P117" s="107"/>
      <c r="Q117" s="107"/>
      <c r="R117" s="107"/>
      <c r="S117" s="107"/>
      <c r="T117" s="107"/>
      <c r="U117" s="107"/>
      <c r="V117" s="107"/>
      <c r="W117" s="107"/>
      <c r="X117" s="107"/>
      <c r="Y117" s="107"/>
      <c r="Z117" s="107"/>
      <c r="AA117" s="107"/>
      <c r="AB117" s="107"/>
      <c r="AC117" s="107"/>
      <c r="AD117" s="107"/>
      <c r="AE117" s="107"/>
      <c r="AF117" s="107"/>
      <c r="AG117" s="107"/>
      <c r="AH117" s="107"/>
      <c r="AI117" s="107"/>
      <c r="AJ117" s="107"/>
      <c r="AK117" s="107"/>
      <c r="AL117" s="107"/>
      <c r="AM117" s="107"/>
      <c r="AN117" s="107"/>
      <c r="AO117" s="107"/>
    </row>
    <row r="118" spans="1:41" x14ac:dyDescent="0.25">
      <c r="A118" s="107"/>
      <c r="B118" s="107"/>
      <c r="C118" s="107"/>
      <c r="D118" s="107"/>
      <c r="E118" s="107"/>
      <c r="F118" s="107"/>
      <c r="G118" s="107"/>
      <c r="H118" s="107"/>
      <c r="I118" s="107"/>
      <c r="J118" s="107"/>
      <c r="K118" s="107"/>
      <c r="L118" s="107"/>
      <c r="M118" s="107"/>
      <c r="N118" s="107"/>
      <c r="O118" s="107"/>
      <c r="P118" s="107"/>
      <c r="Q118" s="107"/>
      <c r="R118" s="107"/>
      <c r="S118" s="107"/>
      <c r="T118" s="107"/>
      <c r="U118" s="107"/>
      <c r="V118" s="107"/>
      <c r="W118" s="107"/>
      <c r="X118" s="107"/>
      <c r="Y118" s="107"/>
      <c r="Z118" s="107"/>
      <c r="AA118" s="107"/>
      <c r="AB118" s="107"/>
      <c r="AC118" s="107"/>
      <c r="AD118" s="107"/>
      <c r="AE118" s="107"/>
      <c r="AF118" s="107"/>
      <c r="AG118" s="107"/>
      <c r="AH118" s="107"/>
      <c r="AI118" s="107"/>
      <c r="AJ118" s="107"/>
      <c r="AK118" s="107"/>
      <c r="AL118" s="107"/>
      <c r="AM118" s="107"/>
      <c r="AN118" s="107"/>
      <c r="AO118" s="107"/>
    </row>
    <row r="119" spans="1:41" x14ac:dyDescent="0.25">
      <c r="A119" s="107"/>
      <c r="B119" s="107"/>
      <c r="C119" s="107"/>
      <c r="D119" s="107"/>
      <c r="E119" s="107"/>
      <c r="F119" s="107"/>
      <c r="G119" s="107"/>
      <c r="H119" s="107"/>
      <c r="I119" s="107"/>
      <c r="J119" s="107"/>
      <c r="K119" s="107"/>
      <c r="L119" s="107"/>
      <c r="M119" s="107"/>
      <c r="N119" s="107"/>
      <c r="O119" s="107"/>
      <c r="P119" s="107"/>
      <c r="Q119" s="107"/>
      <c r="R119" s="107"/>
      <c r="S119" s="107"/>
      <c r="T119" s="107"/>
      <c r="U119" s="107"/>
      <c r="V119" s="107"/>
      <c r="W119" s="107"/>
      <c r="X119" s="107"/>
      <c r="Y119" s="107"/>
      <c r="Z119" s="107"/>
      <c r="AA119" s="107"/>
      <c r="AB119" s="107"/>
      <c r="AC119" s="107"/>
      <c r="AD119" s="107"/>
      <c r="AE119" s="107"/>
      <c r="AF119" s="107"/>
      <c r="AG119" s="107"/>
      <c r="AH119" s="107"/>
      <c r="AI119" s="107"/>
      <c r="AJ119" s="107"/>
      <c r="AK119" s="107"/>
      <c r="AL119" s="107"/>
      <c r="AM119" s="107"/>
      <c r="AN119" s="107"/>
      <c r="AO119" s="107"/>
    </row>
    <row r="120" spans="1:41" x14ac:dyDescent="0.25">
      <c r="A120" s="107"/>
      <c r="B120" s="107"/>
      <c r="C120" s="107"/>
      <c r="D120" s="107"/>
      <c r="E120" s="107"/>
      <c r="F120" s="107"/>
      <c r="G120" s="107"/>
      <c r="H120" s="107"/>
      <c r="I120" s="107"/>
      <c r="J120" s="107"/>
      <c r="K120" s="107"/>
      <c r="L120" s="107"/>
      <c r="M120" s="107"/>
      <c r="N120" s="107"/>
      <c r="O120" s="107"/>
      <c r="P120" s="107"/>
      <c r="Q120" s="107"/>
      <c r="R120" s="107"/>
      <c r="S120" s="107"/>
      <c r="T120" s="107"/>
      <c r="U120" s="107"/>
      <c r="V120" s="107"/>
      <c r="W120" s="107"/>
      <c r="X120" s="107"/>
      <c r="Y120" s="107"/>
      <c r="Z120" s="107"/>
      <c r="AA120" s="107"/>
      <c r="AB120" s="107"/>
      <c r="AC120" s="107"/>
      <c r="AD120" s="107"/>
      <c r="AE120" s="107"/>
      <c r="AF120" s="107"/>
      <c r="AG120" s="107"/>
      <c r="AH120" s="107"/>
      <c r="AI120" s="107"/>
      <c r="AJ120" s="107"/>
      <c r="AK120" s="107"/>
      <c r="AL120" s="107"/>
      <c r="AM120" s="107"/>
      <c r="AN120" s="107"/>
      <c r="AO120" s="107"/>
    </row>
    <row r="121" spans="1:41" x14ac:dyDescent="0.25">
      <c r="A121" s="107"/>
      <c r="B121" s="107"/>
      <c r="C121" s="107"/>
      <c r="D121" s="107"/>
      <c r="E121" s="107"/>
      <c r="F121" s="107"/>
      <c r="G121" s="107"/>
      <c r="H121" s="107"/>
      <c r="I121" s="107"/>
      <c r="J121" s="107"/>
      <c r="K121" s="107"/>
      <c r="L121" s="107"/>
      <c r="M121" s="107"/>
      <c r="N121" s="107"/>
      <c r="O121" s="107"/>
      <c r="P121" s="107"/>
      <c r="Q121" s="107"/>
      <c r="R121" s="107"/>
      <c r="S121" s="107"/>
      <c r="T121" s="107"/>
      <c r="U121" s="107"/>
      <c r="V121" s="107"/>
      <c r="W121" s="107"/>
      <c r="X121" s="107"/>
      <c r="Y121" s="107"/>
      <c r="Z121" s="107"/>
      <c r="AA121" s="107"/>
      <c r="AB121" s="107"/>
      <c r="AC121" s="107"/>
      <c r="AD121" s="107"/>
      <c r="AE121" s="107"/>
      <c r="AF121" s="107"/>
      <c r="AG121" s="107"/>
      <c r="AH121" s="107"/>
      <c r="AI121" s="107"/>
      <c r="AJ121" s="107"/>
      <c r="AK121" s="107"/>
      <c r="AL121" s="107"/>
      <c r="AM121" s="107"/>
      <c r="AN121" s="107"/>
      <c r="AO121" s="107"/>
    </row>
    <row r="122" spans="1:41" x14ac:dyDescent="0.25">
      <c r="A122" s="107"/>
      <c r="B122" s="107"/>
      <c r="C122" s="107"/>
      <c r="D122" s="107"/>
      <c r="E122" s="107"/>
      <c r="F122" s="107"/>
      <c r="G122" s="107"/>
      <c r="H122" s="107"/>
      <c r="I122" s="107"/>
      <c r="J122" s="107"/>
      <c r="K122" s="107"/>
      <c r="L122" s="107"/>
      <c r="M122" s="107"/>
      <c r="N122" s="107"/>
      <c r="O122" s="107"/>
      <c r="P122" s="107"/>
      <c r="Q122" s="107"/>
      <c r="R122" s="107"/>
      <c r="S122" s="107"/>
      <c r="T122" s="107"/>
      <c r="U122" s="107"/>
      <c r="V122" s="107"/>
      <c r="W122" s="107"/>
      <c r="X122" s="107"/>
      <c r="Y122" s="107"/>
      <c r="Z122" s="107"/>
      <c r="AA122" s="107"/>
      <c r="AB122" s="107"/>
      <c r="AC122" s="107"/>
      <c r="AD122" s="107"/>
      <c r="AE122" s="107"/>
      <c r="AF122" s="107"/>
      <c r="AG122" s="107"/>
      <c r="AH122" s="107"/>
      <c r="AI122" s="107"/>
      <c r="AJ122" s="107"/>
      <c r="AK122" s="107"/>
      <c r="AL122" s="107"/>
      <c r="AM122" s="107"/>
      <c r="AN122" s="107"/>
      <c r="AO122" s="107"/>
    </row>
    <row r="123" spans="1:41" x14ac:dyDescent="0.25">
      <c r="A123" s="107"/>
      <c r="B123" s="107"/>
      <c r="C123" s="107"/>
      <c r="D123" s="107"/>
      <c r="E123" s="107"/>
      <c r="F123" s="107"/>
      <c r="G123" s="107"/>
      <c r="H123" s="107"/>
      <c r="I123" s="107"/>
      <c r="J123" s="107"/>
      <c r="K123" s="107"/>
      <c r="L123" s="107"/>
      <c r="M123" s="107"/>
      <c r="N123" s="107"/>
      <c r="O123" s="107"/>
      <c r="P123" s="107"/>
      <c r="Q123" s="107"/>
      <c r="R123" s="107"/>
      <c r="S123" s="107"/>
      <c r="T123" s="107"/>
      <c r="U123" s="107"/>
      <c r="V123" s="107"/>
      <c r="W123" s="107"/>
      <c r="X123" s="107"/>
      <c r="Y123" s="107"/>
      <c r="Z123" s="107"/>
      <c r="AA123" s="107"/>
      <c r="AB123" s="107"/>
      <c r="AC123" s="107"/>
      <c r="AD123" s="107"/>
      <c r="AE123" s="107"/>
      <c r="AF123" s="107"/>
      <c r="AG123" s="107"/>
      <c r="AH123" s="107"/>
      <c r="AI123" s="107"/>
      <c r="AJ123" s="107"/>
      <c r="AK123" s="107"/>
      <c r="AL123" s="107"/>
      <c r="AM123" s="107"/>
      <c r="AN123" s="107"/>
      <c r="AO123" s="107"/>
    </row>
    <row r="124" spans="1:41" x14ac:dyDescent="0.25">
      <c r="A124" s="107"/>
      <c r="B124" s="107"/>
      <c r="C124" s="107"/>
      <c r="D124" s="107"/>
      <c r="E124" s="107"/>
      <c r="F124" s="107"/>
      <c r="G124" s="107"/>
      <c r="H124" s="107"/>
      <c r="I124" s="107"/>
      <c r="J124" s="107"/>
      <c r="K124" s="107"/>
      <c r="L124" s="107"/>
      <c r="M124" s="107"/>
      <c r="N124" s="107"/>
      <c r="O124" s="107"/>
      <c r="P124" s="107"/>
      <c r="Q124" s="107"/>
      <c r="R124" s="107"/>
      <c r="S124" s="107"/>
      <c r="T124" s="107"/>
      <c r="U124" s="107"/>
      <c r="V124" s="107"/>
      <c r="W124" s="107"/>
      <c r="X124" s="107"/>
      <c r="Y124" s="107"/>
      <c r="Z124" s="107"/>
      <c r="AA124" s="107"/>
      <c r="AB124" s="107"/>
      <c r="AC124" s="107"/>
      <c r="AD124" s="107"/>
      <c r="AE124" s="107"/>
      <c r="AF124" s="107"/>
      <c r="AG124" s="107"/>
      <c r="AH124" s="107"/>
      <c r="AI124" s="107"/>
      <c r="AJ124" s="107"/>
      <c r="AK124" s="107"/>
      <c r="AL124" s="107"/>
      <c r="AM124" s="107"/>
      <c r="AN124" s="107"/>
      <c r="AO124" s="107"/>
    </row>
    <row r="125" spans="1:41" x14ac:dyDescent="0.25">
      <c r="A125" s="107"/>
      <c r="B125" s="107"/>
      <c r="C125" s="107"/>
      <c r="D125" s="107"/>
      <c r="E125" s="107"/>
      <c r="F125" s="107"/>
      <c r="G125" s="107"/>
      <c r="H125" s="107"/>
      <c r="I125" s="107"/>
      <c r="J125" s="107"/>
      <c r="K125" s="107"/>
      <c r="L125" s="107"/>
      <c r="M125" s="107"/>
      <c r="N125" s="107"/>
      <c r="O125" s="107"/>
      <c r="P125" s="107"/>
      <c r="Q125" s="107"/>
      <c r="R125" s="107"/>
      <c r="S125" s="107"/>
      <c r="T125" s="107"/>
      <c r="U125" s="107"/>
      <c r="V125" s="107"/>
      <c r="W125" s="107"/>
      <c r="X125" s="107"/>
      <c r="Y125" s="107"/>
      <c r="Z125" s="107"/>
      <c r="AA125" s="107"/>
      <c r="AB125" s="107"/>
      <c r="AC125" s="107"/>
      <c r="AD125" s="107"/>
      <c r="AE125" s="107"/>
      <c r="AF125" s="107"/>
      <c r="AG125" s="107"/>
      <c r="AH125" s="107"/>
      <c r="AI125" s="107"/>
      <c r="AJ125" s="107"/>
      <c r="AK125" s="107"/>
      <c r="AL125" s="107"/>
      <c r="AM125" s="107"/>
      <c r="AN125" s="107"/>
      <c r="AO125" s="107"/>
    </row>
    <row r="126" spans="1:41" x14ac:dyDescent="0.25">
      <c r="A126" s="107"/>
      <c r="B126" s="107"/>
      <c r="C126" s="107"/>
      <c r="D126" s="107"/>
      <c r="E126" s="107"/>
      <c r="F126" s="107"/>
      <c r="G126" s="107"/>
      <c r="H126" s="107"/>
      <c r="I126" s="107"/>
      <c r="J126" s="107"/>
      <c r="K126" s="107"/>
      <c r="L126" s="107"/>
      <c r="M126" s="107"/>
      <c r="N126" s="107"/>
      <c r="O126" s="107"/>
      <c r="P126" s="107"/>
      <c r="Q126" s="107"/>
      <c r="R126" s="107"/>
      <c r="S126" s="107"/>
      <c r="T126" s="107"/>
      <c r="U126" s="107"/>
      <c r="V126" s="107"/>
      <c r="W126" s="107"/>
      <c r="X126" s="107"/>
      <c r="Y126" s="107"/>
      <c r="Z126" s="107"/>
      <c r="AA126" s="107"/>
      <c r="AB126" s="107"/>
      <c r="AC126" s="107"/>
      <c r="AD126" s="107"/>
      <c r="AE126" s="107"/>
      <c r="AF126" s="107"/>
      <c r="AG126" s="107"/>
      <c r="AH126" s="107"/>
      <c r="AI126" s="107"/>
      <c r="AJ126" s="107"/>
      <c r="AK126" s="107"/>
      <c r="AL126" s="107"/>
      <c r="AM126" s="107"/>
      <c r="AN126" s="107"/>
      <c r="AO126" s="107"/>
    </row>
    <row r="127" spans="1:41" x14ac:dyDescent="0.25">
      <c r="A127" s="107"/>
      <c r="B127" s="107"/>
      <c r="C127" s="107"/>
      <c r="D127" s="107"/>
      <c r="E127" s="107"/>
      <c r="F127" s="107"/>
      <c r="G127" s="107"/>
      <c r="H127" s="107"/>
      <c r="I127" s="107"/>
      <c r="J127" s="107"/>
      <c r="K127" s="107"/>
      <c r="L127" s="107"/>
      <c r="M127" s="107"/>
      <c r="N127" s="107"/>
      <c r="O127" s="107"/>
      <c r="P127" s="107"/>
      <c r="Q127" s="107"/>
      <c r="R127" s="107"/>
      <c r="S127" s="107"/>
      <c r="T127" s="107"/>
      <c r="U127" s="107"/>
      <c r="V127" s="107"/>
      <c r="W127" s="107"/>
      <c r="X127" s="107"/>
      <c r="Y127" s="107"/>
      <c r="Z127" s="107"/>
      <c r="AA127" s="107"/>
      <c r="AB127" s="107"/>
      <c r="AC127" s="107"/>
      <c r="AD127" s="107"/>
      <c r="AE127" s="107"/>
      <c r="AF127" s="107"/>
      <c r="AG127" s="107"/>
      <c r="AH127" s="107"/>
      <c r="AI127" s="107"/>
      <c r="AJ127" s="107"/>
      <c r="AK127" s="107"/>
      <c r="AL127" s="107"/>
      <c r="AM127" s="107"/>
      <c r="AN127" s="107"/>
      <c r="AO127" s="107"/>
    </row>
    <row r="128" spans="1:41" x14ac:dyDescent="0.25">
      <c r="A128" s="107"/>
      <c r="B128" s="107"/>
      <c r="C128" s="107"/>
      <c r="D128" s="107"/>
      <c r="E128" s="107"/>
      <c r="F128" s="107"/>
      <c r="G128" s="107"/>
      <c r="H128" s="107"/>
      <c r="I128" s="107"/>
      <c r="J128" s="107"/>
      <c r="K128" s="107"/>
      <c r="L128" s="107"/>
      <c r="M128" s="107"/>
      <c r="N128" s="107"/>
      <c r="O128" s="107"/>
      <c r="P128" s="107"/>
      <c r="Q128" s="107"/>
      <c r="R128" s="107"/>
      <c r="S128" s="107"/>
      <c r="T128" s="107"/>
      <c r="U128" s="107"/>
      <c r="V128" s="107"/>
      <c r="W128" s="107"/>
      <c r="X128" s="107"/>
      <c r="Y128" s="107"/>
      <c r="Z128" s="107"/>
      <c r="AA128" s="107"/>
      <c r="AB128" s="107"/>
      <c r="AC128" s="107"/>
      <c r="AD128" s="107"/>
      <c r="AE128" s="107"/>
      <c r="AF128" s="107"/>
      <c r="AG128" s="107"/>
      <c r="AH128" s="107"/>
      <c r="AI128" s="107"/>
      <c r="AJ128" s="107"/>
      <c r="AK128" s="107"/>
      <c r="AL128" s="107"/>
      <c r="AM128" s="107"/>
      <c r="AN128" s="107"/>
      <c r="AO128" s="107"/>
    </row>
    <row r="129" spans="1:41" x14ac:dyDescent="0.25">
      <c r="A129" s="107"/>
      <c r="B129" s="107"/>
      <c r="C129" s="107"/>
      <c r="D129" s="107"/>
      <c r="E129" s="107"/>
      <c r="F129" s="107"/>
      <c r="G129" s="107"/>
      <c r="H129" s="107"/>
      <c r="I129" s="107"/>
      <c r="J129" s="107"/>
      <c r="K129" s="107"/>
      <c r="L129" s="107"/>
      <c r="M129" s="107"/>
      <c r="N129" s="107"/>
      <c r="O129" s="107"/>
      <c r="P129" s="107"/>
      <c r="Q129" s="107"/>
      <c r="R129" s="107"/>
      <c r="S129" s="107"/>
      <c r="T129" s="107"/>
      <c r="U129" s="107"/>
      <c r="V129" s="107"/>
      <c r="W129" s="107"/>
      <c r="X129" s="107"/>
      <c r="Y129" s="107"/>
      <c r="Z129" s="107"/>
      <c r="AA129" s="107"/>
      <c r="AB129" s="107"/>
      <c r="AC129" s="107"/>
      <c r="AD129" s="107"/>
      <c r="AE129" s="107"/>
      <c r="AF129" s="107"/>
      <c r="AG129" s="107"/>
      <c r="AH129" s="107"/>
      <c r="AI129" s="107"/>
      <c r="AJ129" s="107"/>
      <c r="AK129" s="107"/>
      <c r="AL129" s="107"/>
      <c r="AM129" s="107"/>
      <c r="AN129" s="107"/>
      <c r="AO129" s="107"/>
    </row>
    <row r="130" spans="1:41" x14ac:dyDescent="0.25">
      <c r="A130" s="107"/>
      <c r="B130" s="107"/>
      <c r="C130" s="107"/>
      <c r="D130" s="107"/>
      <c r="E130" s="107"/>
      <c r="F130" s="107"/>
      <c r="G130" s="107"/>
      <c r="H130" s="107"/>
      <c r="I130" s="107"/>
      <c r="J130" s="107"/>
      <c r="K130" s="107"/>
      <c r="L130" s="107"/>
      <c r="M130" s="107"/>
      <c r="N130" s="107"/>
      <c r="O130" s="107"/>
      <c r="P130" s="107"/>
      <c r="Q130" s="107"/>
      <c r="R130" s="107"/>
      <c r="S130" s="107"/>
      <c r="T130" s="107"/>
      <c r="U130" s="107"/>
      <c r="V130" s="107"/>
      <c r="W130" s="107"/>
      <c r="X130" s="107"/>
      <c r="Y130" s="107"/>
      <c r="Z130" s="107"/>
      <c r="AA130" s="107"/>
      <c r="AB130" s="107"/>
      <c r="AC130" s="107"/>
      <c r="AD130" s="107"/>
      <c r="AE130" s="107"/>
      <c r="AF130" s="107"/>
      <c r="AG130" s="107"/>
      <c r="AH130" s="107"/>
      <c r="AI130" s="107"/>
      <c r="AJ130" s="107"/>
      <c r="AK130" s="107"/>
      <c r="AL130" s="107"/>
      <c r="AM130" s="107"/>
      <c r="AN130" s="107"/>
      <c r="AO130" s="107"/>
    </row>
    <row r="131" spans="1:41" x14ac:dyDescent="0.25">
      <c r="A131" s="107"/>
      <c r="B131" s="107"/>
      <c r="C131" s="107"/>
      <c r="D131" s="107"/>
      <c r="E131" s="107"/>
      <c r="F131" s="107"/>
      <c r="G131" s="107"/>
      <c r="H131" s="107"/>
      <c r="I131" s="107"/>
      <c r="J131" s="107"/>
      <c r="K131" s="107"/>
      <c r="L131" s="107"/>
      <c r="M131" s="107"/>
      <c r="N131" s="107"/>
      <c r="O131" s="107"/>
      <c r="P131" s="107"/>
      <c r="Q131" s="107"/>
      <c r="R131" s="107"/>
      <c r="S131" s="107"/>
      <c r="T131" s="107"/>
      <c r="U131" s="107"/>
      <c r="V131" s="107"/>
      <c r="W131" s="107"/>
      <c r="X131" s="107"/>
      <c r="Y131" s="107"/>
      <c r="Z131" s="107"/>
      <c r="AA131" s="107"/>
      <c r="AB131" s="107"/>
      <c r="AC131" s="107"/>
      <c r="AD131" s="107"/>
      <c r="AE131" s="107"/>
      <c r="AF131" s="107"/>
      <c r="AG131" s="107"/>
      <c r="AH131" s="107"/>
      <c r="AI131" s="107"/>
      <c r="AJ131" s="107"/>
      <c r="AK131" s="107"/>
      <c r="AL131" s="107"/>
      <c r="AM131" s="107"/>
      <c r="AN131" s="107"/>
      <c r="AO131" s="107"/>
    </row>
    <row r="132" spans="1:41" x14ac:dyDescent="0.25">
      <c r="A132" s="107"/>
      <c r="B132" s="107"/>
      <c r="C132" s="107"/>
      <c r="D132" s="107"/>
      <c r="E132" s="107"/>
      <c r="F132" s="107"/>
      <c r="G132" s="107"/>
      <c r="H132" s="107"/>
      <c r="I132" s="107"/>
      <c r="J132" s="107"/>
      <c r="K132" s="107"/>
      <c r="L132" s="107"/>
      <c r="M132" s="107"/>
      <c r="N132" s="107"/>
      <c r="O132" s="107"/>
      <c r="P132" s="107"/>
      <c r="Q132" s="107"/>
      <c r="R132" s="107"/>
      <c r="S132" s="107"/>
      <c r="T132" s="107"/>
      <c r="U132" s="107"/>
      <c r="V132" s="107"/>
      <c r="W132" s="107"/>
      <c r="X132" s="107"/>
      <c r="Y132" s="107"/>
      <c r="Z132" s="107"/>
      <c r="AA132" s="107"/>
      <c r="AB132" s="107"/>
      <c r="AC132" s="107"/>
      <c r="AD132" s="107"/>
      <c r="AE132" s="107"/>
      <c r="AF132" s="107"/>
      <c r="AG132" s="107"/>
      <c r="AH132" s="107"/>
      <c r="AI132" s="107"/>
      <c r="AJ132" s="107"/>
      <c r="AK132" s="107"/>
      <c r="AL132" s="107"/>
      <c r="AM132" s="107"/>
      <c r="AN132" s="107"/>
      <c r="AO132" s="107"/>
    </row>
    <row r="133" spans="1:41" x14ac:dyDescent="0.25">
      <c r="A133" s="107"/>
      <c r="B133" s="107"/>
      <c r="C133" s="107"/>
      <c r="D133" s="107"/>
      <c r="E133" s="107"/>
      <c r="F133" s="107"/>
      <c r="G133" s="107"/>
      <c r="H133" s="107"/>
      <c r="I133" s="107"/>
      <c r="J133" s="107"/>
      <c r="K133" s="107"/>
      <c r="L133" s="107"/>
      <c r="M133" s="107"/>
      <c r="N133" s="107"/>
      <c r="O133" s="107"/>
      <c r="P133" s="107"/>
      <c r="Q133" s="107"/>
      <c r="R133" s="107"/>
      <c r="S133" s="107"/>
      <c r="T133" s="107"/>
      <c r="U133" s="107"/>
      <c r="V133" s="107"/>
      <c r="W133" s="107"/>
      <c r="X133" s="107"/>
      <c r="Y133" s="107"/>
      <c r="Z133" s="107"/>
      <c r="AA133" s="107"/>
      <c r="AB133" s="107"/>
      <c r="AC133" s="107"/>
      <c r="AD133" s="107"/>
      <c r="AE133" s="107"/>
      <c r="AF133" s="107"/>
      <c r="AG133" s="107"/>
      <c r="AH133" s="107"/>
      <c r="AI133" s="107"/>
      <c r="AJ133" s="107"/>
      <c r="AK133" s="107"/>
      <c r="AL133" s="107"/>
      <c r="AM133" s="107"/>
      <c r="AN133" s="107"/>
      <c r="AO133" s="107"/>
    </row>
    <row r="134" spans="1:41" x14ac:dyDescent="0.25">
      <c r="A134" s="107"/>
      <c r="B134" s="107"/>
      <c r="C134" s="107"/>
      <c r="D134" s="107"/>
      <c r="E134" s="107"/>
      <c r="F134" s="107"/>
      <c r="G134" s="107"/>
      <c r="H134" s="107"/>
      <c r="I134" s="107"/>
      <c r="J134" s="107"/>
      <c r="K134" s="107"/>
      <c r="L134" s="107"/>
      <c r="M134" s="107"/>
      <c r="N134" s="107"/>
      <c r="O134" s="107"/>
      <c r="P134" s="107"/>
      <c r="Q134" s="107"/>
      <c r="R134" s="107"/>
      <c r="S134" s="107"/>
      <c r="T134" s="107"/>
      <c r="U134" s="107"/>
      <c r="V134" s="107"/>
      <c r="W134" s="107"/>
      <c r="X134" s="107"/>
      <c r="Y134" s="107"/>
      <c r="Z134" s="107"/>
      <c r="AA134" s="107"/>
      <c r="AB134" s="107"/>
      <c r="AC134" s="107"/>
      <c r="AD134" s="107"/>
      <c r="AE134" s="107"/>
      <c r="AF134" s="107"/>
      <c r="AG134" s="107"/>
      <c r="AH134" s="107"/>
      <c r="AI134" s="107"/>
      <c r="AJ134" s="107"/>
      <c r="AK134" s="107"/>
      <c r="AL134" s="107"/>
      <c r="AM134" s="107"/>
      <c r="AN134" s="107"/>
      <c r="AO134" s="107"/>
    </row>
    <row r="135" spans="1:41" x14ac:dyDescent="0.25">
      <c r="A135" s="107"/>
      <c r="B135" s="107"/>
      <c r="C135" s="107"/>
      <c r="D135" s="107"/>
      <c r="E135" s="107"/>
      <c r="F135" s="107"/>
      <c r="G135" s="107"/>
      <c r="H135" s="107"/>
      <c r="I135" s="107"/>
      <c r="J135" s="107"/>
      <c r="K135" s="107"/>
      <c r="L135" s="107"/>
      <c r="M135" s="107"/>
      <c r="N135" s="107"/>
      <c r="O135" s="107"/>
      <c r="P135" s="107"/>
      <c r="Q135" s="107"/>
      <c r="R135" s="107"/>
      <c r="S135" s="107"/>
      <c r="T135" s="107"/>
      <c r="U135" s="107"/>
      <c r="V135" s="107"/>
      <c r="W135" s="107"/>
      <c r="X135" s="107"/>
      <c r="Y135" s="107"/>
      <c r="Z135" s="107"/>
      <c r="AA135" s="107"/>
      <c r="AB135" s="107"/>
      <c r="AC135" s="107"/>
      <c r="AD135" s="107"/>
      <c r="AE135" s="107"/>
      <c r="AF135" s="107"/>
      <c r="AG135" s="107"/>
      <c r="AH135" s="107"/>
      <c r="AI135" s="107"/>
      <c r="AJ135" s="107"/>
      <c r="AK135" s="107"/>
      <c r="AL135" s="107"/>
      <c r="AM135" s="107"/>
      <c r="AN135" s="107"/>
      <c r="AO135" s="107"/>
    </row>
    <row r="136" spans="1:41" x14ac:dyDescent="0.25">
      <c r="A136" s="107"/>
      <c r="B136" s="107"/>
      <c r="C136" s="107"/>
      <c r="D136" s="107"/>
      <c r="E136" s="107"/>
      <c r="F136" s="107"/>
      <c r="G136" s="107"/>
      <c r="H136" s="107"/>
      <c r="I136" s="107"/>
      <c r="J136" s="107"/>
      <c r="K136" s="107"/>
      <c r="L136" s="107"/>
      <c r="M136" s="107"/>
      <c r="N136" s="107"/>
      <c r="O136" s="107"/>
      <c r="P136" s="107"/>
      <c r="Q136" s="107"/>
      <c r="R136" s="107"/>
      <c r="S136" s="107"/>
      <c r="T136" s="107"/>
      <c r="U136" s="107"/>
      <c r="V136" s="107"/>
      <c r="W136" s="107"/>
      <c r="X136" s="107"/>
      <c r="Y136" s="107"/>
      <c r="Z136" s="107"/>
      <c r="AA136" s="107"/>
      <c r="AB136" s="107"/>
      <c r="AC136" s="107"/>
      <c r="AD136" s="107"/>
      <c r="AE136" s="107"/>
      <c r="AF136" s="107"/>
      <c r="AG136" s="107"/>
      <c r="AH136" s="107"/>
      <c r="AI136" s="107"/>
      <c r="AJ136" s="107"/>
      <c r="AK136" s="107"/>
      <c r="AL136" s="107"/>
      <c r="AM136" s="107"/>
      <c r="AN136" s="107"/>
      <c r="AO136" s="107"/>
    </row>
    <row r="137" spans="1:41" x14ac:dyDescent="0.25">
      <c r="A137" s="107"/>
      <c r="B137" s="107"/>
      <c r="C137" s="107"/>
      <c r="D137" s="107"/>
      <c r="E137" s="107"/>
      <c r="F137" s="107"/>
      <c r="G137" s="107"/>
      <c r="H137" s="107"/>
      <c r="I137" s="107"/>
      <c r="J137" s="107"/>
      <c r="K137" s="107"/>
      <c r="L137" s="107"/>
      <c r="M137" s="107"/>
      <c r="N137" s="107"/>
      <c r="O137" s="107"/>
      <c r="P137" s="107"/>
      <c r="Q137" s="107"/>
      <c r="R137" s="107"/>
      <c r="S137" s="107"/>
      <c r="T137" s="107"/>
      <c r="U137" s="107"/>
      <c r="V137" s="107"/>
      <c r="W137" s="107"/>
      <c r="X137" s="107"/>
      <c r="Y137" s="107"/>
      <c r="Z137" s="107"/>
      <c r="AA137" s="107"/>
      <c r="AB137" s="107"/>
      <c r="AC137" s="107"/>
      <c r="AD137" s="107"/>
      <c r="AE137" s="107"/>
      <c r="AF137" s="107"/>
      <c r="AG137" s="107"/>
      <c r="AH137" s="107"/>
      <c r="AI137" s="107"/>
      <c r="AJ137" s="107"/>
      <c r="AK137" s="107"/>
      <c r="AL137" s="107"/>
      <c r="AM137" s="107"/>
      <c r="AN137" s="107"/>
      <c r="AO137" s="107"/>
    </row>
    <row r="138" spans="1:41" x14ac:dyDescent="0.25">
      <c r="A138" s="107"/>
      <c r="B138" s="107"/>
      <c r="C138" s="107"/>
      <c r="D138" s="107"/>
      <c r="E138" s="107"/>
      <c r="F138" s="107"/>
      <c r="G138" s="107"/>
      <c r="H138" s="107"/>
      <c r="I138" s="107"/>
      <c r="J138" s="107"/>
      <c r="K138" s="107"/>
      <c r="L138" s="107"/>
      <c r="M138" s="107"/>
      <c r="N138" s="107"/>
      <c r="O138" s="107"/>
      <c r="P138" s="107"/>
      <c r="Q138" s="107"/>
      <c r="R138" s="107"/>
      <c r="S138" s="107"/>
      <c r="T138" s="107"/>
      <c r="U138" s="107"/>
      <c r="V138" s="107"/>
      <c r="W138" s="107"/>
      <c r="X138" s="107"/>
      <c r="Y138" s="107"/>
      <c r="Z138" s="107"/>
      <c r="AA138" s="107"/>
      <c r="AB138" s="107"/>
      <c r="AC138" s="107"/>
      <c r="AD138" s="107"/>
      <c r="AE138" s="107"/>
      <c r="AF138" s="107"/>
      <c r="AG138" s="107"/>
      <c r="AH138" s="107"/>
      <c r="AI138" s="107"/>
      <c r="AJ138" s="107"/>
      <c r="AK138" s="107"/>
      <c r="AL138" s="107"/>
      <c r="AM138" s="107"/>
      <c r="AN138" s="107"/>
      <c r="AO138" s="107"/>
    </row>
    <row r="139" spans="1:41" x14ac:dyDescent="0.25">
      <c r="A139" s="107"/>
      <c r="B139" s="107"/>
      <c r="C139" s="107"/>
      <c r="D139" s="107"/>
      <c r="E139" s="107"/>
      <c r="F139" s="107"/>
      <c r="G139" s="107"/>
      <c r="H139" s="107"/>
      <c r="I139" s="107"/>
      <c r="J139" s="107"/>
      <c r="K139" s="107"/>
      <c r="L139" s="107"/>
      <c r="M139" s="107"/>
      <c r="N139" s="107"/>
      <c r="O139" s="107"/>
      <c r="P139" s="107"/>
      <c r="Q139" s="107"/>
      <c r="R139" s="107"/>
      <c r="S139" s="107"/>
      <c r="T139" s="107"/>
      <c r="U139" s="107"/>
      <c r="V139" s="107"/>
      <c r="W139" s="107"/>
      <c r="X139" s="107"/>
      <c r="Y139" s="107"/>
      <c r="Z139" s="107"/>
      <c r="AA139" s="107"/>
      <c r="AB139" s="107"/>
      <c r="AC139" s="107"/>
      <c r="AD139" s="107"/>
      <c r="AE139" s="107"/>
      <c r="AF139" s="107"/>
      <c r="AG139" s="107"/>
      <c r="AH139" s="107"/>
      <c r="AI139" s="107"/>
      <c r="AJ139" s="107"/>
      <c r="AK139" s="107"/>
      <c r="AL139" s="107"/>
      <c r="AM139" s="107"/>
      <c r="AN139" s="107"/>
      <c r="AO139" s="107"/>
    </row>
    <row r="140" spans="1:41" x14ac:dyDescent="0.25">
      <c r="A140" s="107"/>
      <c r="B140" s="107"/>
      <c r="C140" s="107"/>
      <c r="D140" s="107"/>
      <c r="E140" s="107"/>
      <c r="F140" s="107"/>
      <c r="G140" s="107"/>
      <c r="H140" s="107"/>
      <c r="I140" s="107"/>
      <c r="J140" s="107"/>
      <c r="K140" s="107"/>
      <c r="L140" s="107"/>
      <c r="M140" s="107"/>
      <c r="N140" s="107"/>
      <c r="O140" s="107"/>
      <c r="P140" s="107"/>
      <c r="Q140" s="107"/>
      <c r="R140" s="107"/>
      <c r="S140" s="107"/>
      <c r="T140" s="107"/>
      <c r="U140" s="107"/>
      <c r="V140" s="107"/>
      <c r="W140" s="107"/>
      <c r="X140" s="107"/>
      <c r="Y140" s="107"/>
      <c r="Z140" s="107"/>
      <c r="AA140" s="107"/>
      <c r="AB140" s="107"/>
      <c r="AC140" s="107"/>
      <c r="AD140" s="107"/>
      <c r="AE140" s="107"/>
      <c r="AF140" s="107"/>
      <c r="AG140" s="107"/>
      <c r="AH140" s="107"/>
      <c r="AI140" s="107"/>
      <c r="AJ140" s="107"/>
      <c r="AK140" s="107"/>
      <c r="AL140" s="107"/>
      <c r="AM140" s="107"/>
      <c r="AN140" s="107"/>
      <c r="AO140" s="107"/>
    </row>
    <row r="141" spans="1:41" x14ac:dyDescent="0.25">
      <c r="A141" s="107"/>
      <c r="B141" s="107"/>
      <c r="C141" s="107"/>
      <c r="D141" s="107"/>
      <c r="E141" s="107"/>
      <c r="F141" s="107"/>
      <c r="G141" s="107"/>
      <c r="H141" s="107"/>
      <c r="I141" s="107"/>
      <c r="J141" s="107"/>
      <c r="K141" s="107"/>
      <c r="L141" s="107"/>
      <c r="M141" s="107"/>
      <c r="N141" s="107"/>
      <c r="O141" s="107"/>
      <c r="P141" s="107"/>
      <c r="Q141" s="107"/>
      <c r="R141" s="107"/>
      <c r="S141" s="107"/>
      <c r="T141" s="107"/>
      <c r="U141" s="107"/>
      <c r="V141" s="107"/>
      <c r="W141" s="107"/>
      <c r="X141" s="107"/>
      <c r="Y141" s="107"/>
      <c r="Z141" s="107"/>
      <c r="AA141" s="107"/>
      <c r="AB141" s="107"/>
      <c r="AC141" s="107"/>
      <c r="AD141" s="107"/>
      <c r="AE141" s="107"/>
      <c r="AF141" s="107"/>
      <c r="AG141" s="107"/>
      <c r="AH141" s="107"/>
      <c r="AI141" s="107"/>
      <c r="AJ141" s="107"/>
      <c r="AK141" s="107"/>
      <c r="AL141" s="107"/>
      <c r="AM141" s="107"/>
      <c r="AN141" s="107"/>
      <c r="AO141" s="107"/>
    </row>
    <row r="142" spans="1:41" x14ac:dyDescent="0.25">
      <c r="A142" s="107"/>
      <c r="B142" s="107"/>
      <c r="C142" s="107"/>
      <c r="D142" s="107"/>
      <c r="E142" s="107"/>
      <c r="F142" s="107"/>
      <c r="G142" s="107"/>
      <c r="H142" s="107"/>
      <c r="I142" s="107"/>
      <c r="J142" s="107"/>
      <c r="K142" s="107"/>
      <c r="L142" s="107"/>
      <c r="M142" s="107"/>
      <c r="N142" s="107"/>
      <c r="O142" s="107"/>
      <c r="P142" s="107"/>
      <c r="Q142" s="107"/>
      <c r="R142" s="107"/>
      <c r="S142" s="107"/>
      <c r="T142" s="107"/>
      <c r="U142" s="107"/>
      <c r="V142" s="107"/>
      <c r="W142" s="107"/>
      <c r="X142" s="107"/>
      <c r="Y142" s="107"/>
      <c r="Z142" s="107"/>
      <c r="AA142" s="107"/>
      <c r="AB142" s="107"/>
      <c r="AC142" s="107"/>
      <c r="AD142" s="107"/>
      <c r="AE142" s="107"/>
      <c r="AF142" s="107"/>
      <c r="AG142" s="107"/>
      <c r="AH142" s="107"/>
      <c r="AI142" s="107"/>
      <c r="AJ142" s="107"/>
      <c r="AK142" s="107"/>
      <c r="AL142" s="107"/>
      <c r="AM142" s="107"/>
      <c r="AN142" s="107"/>
      <c r="AO142" s="107"/>
    </row>
    <row r="143" spans="1:41" x14ac:dyDescent="0.25">
      <c r="A143" s="107"/>
      <c r="B143" s="107"/>
      <c r="C143" s="107"/>
      <c r="D143" s="107"/>
      <c r="E143" s="107"/>
      <c r="F143" s="107"/>
      <c r="G143" s="107"/>
      <c r="H143" s="107"/>
      <c r="I143" s="107"/>
      <c r="J143" s="107"/>
      <c r="K143" s="107"/>
      <c r="L143" s="107"/>
      <c r="M143" s="107"/>
      <c r="N143" s="107"/>
      <c r="O143" s="107"/>
      <c r="P143" s="107"/>
      <c r="Q143" s="107"/>
      <c r="R143" s="107"/>
      <c r="S143" s="107"/>
      <c r="T143" s="107"/>
      <c r="U143" s="107"/>
      <c r="V143" s="107"/>
      <c r="W143" s="107"/>
      <c r="X143" s="107"/>
      <c r="Y143" s="107"/>
      <c r="Z143" s="107"/>
      <c r="AA143" s="107"/>
      <c r="AB143" s="107"/>
      <c r="AC143" s="107"/>
      <c r="AD143" s="107"/>
      <c r="AE143" s="107"/>
      <c r="AF143" s="107"/>
      <c r="AG143" s="107"/>
      <c r="AH143" s="107"/>
      <c r="AI143" s="107"/>
      <c r="AJ143" s="107"/>
      <c r="AK143" s="107"/>
      <c r="AL143" s="107"/>
      <c r="AM143" s="107"/>
      <c r="AN143" s="107"/>
      <c r="AO143" s="107"/>
    </row>
    <row r="144" spans="1:41" x14ac:dyDescent="0.25">
      <c r="A144" s="107"/>
      <c r="B144" s="107"/>
      <c r="C144" s="107"/>
      <c r="D144" s="107"/>
      <c r="E144" s="107"/>
      <c r="F144" s="107"/>
      <c r="G144" s="107"/>
      <c r="H144" s="107"/>
      <c r="I144" s="107"/>
      <c r="J144" s="107"/>
      <c r="K144" s="107"/>
      <c r="L144" s="107"/>
      <c r="M144" s="107"/>
      <c r="N144" s="107"/>
      <c r="O144" s="107"/>
      <c r="P144" s="107"/>
      <c r="Q144" s="107"/>
      <c r="R144" s="107"/>
      <c r="S144" s="107"/>
      <c r="T144" s="107"/>
      <c r="U144" s="107"/>
      <c r="V144" s="107"/>
      <c r="W144" s="107"/>
      <c r="X144" s="107"/>
      <c r="Y144" s="107"/>
      <c r="Z144" s="107"/>
      <c r="AA144" s="107"/>
      <c r="AB144" s="107"/>
      <c r="AC144" s="107"/>
      <c r="AD144" s="107"/>
      <c r="AE144" s="107"/>
      <c r="AF144" s="107"/>
      <c r="AG144" s="107"/>
      <c r="AH144" s="107"/>
      <c r="AI144" s="107"/>
      <c r="AJ144" s="107"/>
      <c r="AK144" s="107"/>
      <c r="AL144" s="107"/>
      <c r="AM144" s="107"/>
      <c r="AN144" s="107"/>
      <c r="AO144" s="107"/>
    </row>
    <row r="145" spans="1:41" x14ac:dyDescent="0.25">
      <c r="A145" s="107"/>
      <c r="B145" s="107"/>
      <c r="C145" s="107"/>
      <c r="D145" s="107"/>
      <c r="E145" s="107"/>
      <c r="F145" s="107"/>
      <c r="G145" s="107"/>
      <c r="H145" s="107"/>
      <c r="I145" s="107"/>
      <c r="J145" s="107"/>
      <c r="K145" s="107"/>
      <c r="L145" s="107"/>
      <c r="M145" s="107"/>
      <c r="N145" s="107"/>
      <c r="O145" s="107"/>
      <c r="P145" s="107"/>
      <c r="Q145" s="107"/>
      <c r="R145" s="107"/>
      <c r="S145" s="107"/>
      <c r="T145" s="107"/>
      <c r="U145" s="107"/>
      <c r="V145" s="107"/>
      <c r="W145" s="107"/>
      <c r="X145" s="107"/>
      <c r="Y145" s="107"/>
      <c r="Z145" s="107"/>
      <c r="AA145" s="107"/>
      <c r="AB145" s="107"/>
      <c r="AC145" s="107"/>
      <c r="AD145" s="107"/>
      <c r="AE145" s="107"/>
      <c r="AF145" s="107"/>
      <c r="AG145" s="107"/>
      <c r="AH145" s="107"/>
      <c r="AI145" s="107"/>
      <c r="AJ145" s="107"/>
      <c r="AK145" s="107"/>
      <c r="AL145" s="107"/>
      <c r="AM145" s="107"/>
      <c r="AN145" s="107"/>
      <c r="AO145" s="107"/>
    </row>
    <row r="146" spans="1:41" x14ac:dyDescent="0.25">
      <c r="A146" s="107"/>
      <c r="B146" s="107"/>
      <c r="C146" s="107"/>
      <c r="D146" s="107"/>
      <c r="E146" s="107"/>
      <c r="F146" s="107"/>
      <c r="G146" s="107"/>
      <c r="H146" s="107"/>
      <c r="I146" s="107"/>
      <c r="J146" s="107"/>
      <c r="K146" s="107"/>
      <c r="L146" s="107"/>
      <c r="M146" s="107"/>
      <c r="N146" s="107"/>
      <c r="O146" s="107"/>
      <c r="P146" s="107"/>
      <c r="Q146" s="107"/>
      <c r="R146" s="107"/>
      <c r="S146" s="107"/>
      <c r="T146" s="107"/>
      <c r="U146" s="107"/>
      <c r="V146" s="107"/>
      <c r="W146" s="107"/>
      <c r="X146" s="107"/>
      <c r="Y146" s="107"/>
      <c r="Z146" s="107"/>
      <c r="AA146" s="107"/>
      <c r="AB146" s="107"/>
      <c r="AC146" s="107"/>
      <c r="AD146" s="107"/>
      <c r="AE146" s="107"/>
      <c r="AF146" s="107"/>
      <c r="AG146" s="107"/>
      <c r="AH146" s="107"/>
      <c r="AI146" s="107"/>
      <c r="AJ146" s="107"/>
      <c r="AK146" s="107"/>
      <c r="AL146" s="107"/>
      <c r="AM146" s="107"/>
      <c r="AN146" s="107"/>
      <c r="AO146" s="107"/>
    </row>
    <row r="147" spans="1:41" x14ac:dyDescent="0.25">
      <c r="A147" s="107"/>
      <c r="B147" s="107"/>
      <c r="C147" s="107"/>
      <c r="D147" s="107"/>
      <c r="E147" s="107"/>
      <c r="F147" s="107"/>
      <c r="G147" s="107"/>
      <c r="H147" s="107"/>
      <c r="I147" s="107"/>
      <c r="J147" s="107"/>
      <c r="K147" s="107"/>
      <c r="L147" s="107"/>
      <c r="M147" s="107"/>
      <c r="N147" s="107"/>
      <c r="O147" s="107"/>
      <c r="P147" s="107"/>
      <c r="Q147" s="107"/>
      <c r="R147" s="107"/>
      <c r="S147" s="107"/>
      <c r="T147" s="107"/>
      <c r="U147" s="107"/>
      <c r="V147" s="107"/>
      <c r="W147" s="107"/>
      <c r="X147" s="107"/>
      <c r="Y147" s="107"/>
      <c r="Z147" s="107"/>
      <c r="AA147" s="107"/>
      <c r="AB147" s="107"/>
      <c r="AC147" s="107"/>
      <c r="AD147" s="107"/>
      <c r="AE147" s="107"/>
      <c r="AF147" s="107"/>
      <c r="AG147" s="107"/>
      <c r="AH147" s="107"/>
      <c r="AI147" s="107"/>
      <c r="AJ147" s="107"/>
      <c r="AK147" s="107"/>
      <c r="AL147" s="107"/>
      <c r="AM147" s="107"/>
      <c r="AN147" s="107"/>
      <c r="AO147" s="107"/>
    </row>
    <row r="148" spans="1:41" x14ac:dyDescent="0.25">
      <c r="A148" s="107"/>
      <c r="B148" s="107"/>
      <c r="C148" s="107"/>
      <c r="D148" s="107"/>
      <c r="E148" s="107"/>
      <c r="F148" s="107"/>
      <c r="G148" s="107"/>
      <c r="H148" s="107"/>
      <c r="I148" s="107"/>
      <c r="J148" s="107"/>
      <c r="K148" s="107"/>
      <c r="L148" s="107"/>
      <c r="M148" s="107"/>
      <c r="N148" s="107"/>
      <c r="O148" s="107"/>
      <c r="P148" s="107"/>
      <c r="Q148" s="107"/>
      <c r="R148" s="107"/>
      <c r="S148" s="107"/>
      <c r="T148" s="107"/>
      <c r="U148" s="107"/>
      <c r="V148" s="107"/>
      <c r="W148" s="107"/>
      <c r="X148" s="107"/>
      <c r="Y148" s="107"/>
      <c r="Z148" s="107"/>
      <c r="AA148" s="107"/>
      <c r="AB148" s="107"/>
      <c r="AC148" s="107"/>
      <c r="AD148" s="107"/>
      <c r="AE148" s="107"/>
      <c r="AF148" s="107"/>
      <c r="AG148" s="107"/>
      <c r="AH148" s="107"/>
      <c r="AI148" s="107"/>
      <c r="AJ148" s="107"/>
      <c r="AK148" s="107"/>
      <c r="AL148" s="107"/>
      <c r="AM148" s="107"/>
      <c r="AN148" s="107"/>
      <c r="AO148" s="107"/>
    </row>
    <row r="149" spans="1:41" x14ac:dyDescent="0.25">
      <c r="A149" s="107"/>
      <c r="B149" s="107"/>
      <c r="C149" s="107"/>
      <c r="D149" s="107"/>
      <c r="E149" s="107"/>
      <c r="F149" s="107"/>
      <c r="G149" s="107"/>
      <c r="H149" s="107"/>
      <c r="I149" s="107"/>
      <c r="J149" s="107"/>
      <c r="K149" s="107"/>
      <c r="L149" s="107"/>
      <c r="M149" s="107"/>
      <c r="N149" s="107"/>
      <c r="O149" s="107"/>
      <c r="P149" s="107"/>
      <c r="Q149" s="107"/>
      <c r="R149" s="107"/>
      <c r="S149" s="107"/>
      <c r="T149" s="107"/>
      <c r="U149" s="107"/>
      <c r="V149" s="107"/>
      <c r="W149" s="107"/>
      <c r="X149" s="107"/>
      <c r="Y149" s="107"/>
      <c r="Z149" s="107"/>
      <c r="AA149" s="107"/>
      <c r="AB149" s="107"/>
      <c r="AC149" s="107"/>
      <c r="AD149" s="107"/>
      <c r="AE149" s="107"/>
      <c r="AF149" s="107"/>
      <c r="AG149" s="107"/>
      <c r="AH149" s="107"/>
      <c r="AI149" s="107"/>
      <c r="AJ149" s="107"/>
      <c r="AK149" s="107"/>
      <c r="AL149" s="107"/>
      <c r="AM149" s="107"/>
      <c r="AN149" s="107"/>
      <c r="AO149" s="107"/>
    </row>
    <row r="150" spans="1:41" x14ac:dyDescent="0.25">
      <c r="A150" s="107"/>
      <c r="B150" s="107"/>
      <c r="C150" s="107"/>
      <c r="D150" s="107"/>
      <c r="E150" s="107"/>
      <c r="F150" s="107"/>
      <c r="G150" s="107"/>
      <c r="H150" s="107"/>
      <c r="I150" s="107"/>
      <c r="J150" s="107"/>
      <c r="K150" s="107"/>
      <c r="L150" s="107"/>
      <c r="M150" s="107"/>
      <c r="N150" s="107"/>
      <c r="O150" s="107"/>
      <c r="P150" s="107"/>
      <c r="Q150" s="107"/>
      <c r="R150" s="107"/>
      <c r="S150" s="107"/>
      <c r="T150" s="107"/>
      <c r="U150" s="107"/>
      <c r="V150" s="107"/>
      <c r="W150" s="107"/>
      <c r="X150" s="107"/>
      <c r="Y150" s="107"/>
      <c r="Z150" s="107"/>
      <c r="AA150" s="107"/>
      <c r="AB150" s="107"/>
      <c r="AC150" s="107"/>
      <c r="AD150" s="107"/>
      <c r="AE150" s="107"/>
      <c r="AF150" s="107"/>
      <c r="AG150" s="107"/>
      <c r="AH150" s="107"/>
      <c r="AI150" s="107"/>
      <c r="AJ150" s="107"/>
      <c r="AK150" s="107"/>
      <c r="AL150" s="107"/>
      <c r="AM150" s="107"/>
      <c r="AN150" s="107"/>
      <c r="AO150" s="107"/>
    </row>
    <row r="151" spans="1:41" x14ac:dyDescent="0.25">
      <c r="A151" s="107"/>
      <c r="B151" s="107"/>
      <c r="C151" s="107"/>
      <c r="D151" s="107"/>
      <c r="E151" s="107"/>
      <c r="F151" s="107"/>
      <c r="G151" s="107"/>
      <c r="H151" s="107"/>
      <c r="I151" s="107"/>
      <c r="J151" s="107"/>
      <c r="K151" s="107"/>
      <c r="L151" s="107"/>
      <c r="M151" s="107"/>
      <c r="N151" s="107"/>
      <c r="O151" s="107"/>
      <c r="P151" s="107"/>
      <c r="Q151" s="107"/>
      <c r="R151" s="107"/>
      <c r="S151" s="107"/>
      <c r="T151" s="107"/>
      <c r="U151" s="107"/>
      <c r="V151" s="107"/>
      <c r="W151" s="107"/>
      <c r="X151" s="107"/>
      <c r="Y151" s="107"/>
      <c r="Z151" s="107"/>
      <c r="AA151" s="107"/>
      <c r="AB151" s="107"/>
      <c r="AC151" s="107"/>
      <c r="AD151" s="107"/>
      <c r="AE151" s="107"/>
      <c r="AF151" s="107"/>
      <c r="AG151" s="107"/>
      <c r="AH151" s="107"/>
      <c r="AI151" s="107"/>
      <c r="AJ151" s="107"/>
      <c r="AK151" s="107"/>
      <c r="AL151" s="107"/>
      <c r="AM151" s="107"/>
      <c r="AN151" s="107"/>
      <c r="AO151" s="107"/>
    </row>
    <row r="152" spans="1:41" x14ac:dyDescent="0.25">
      <c r="A152" s="107"/>
      <c r="B152" s="107"/>
      <c r="C152" s="107"/>
      <c r="D152" s="107"/>
      <c r="E152" s="107"/>
      <c r="F152" s="107"/>
      <c r="G152" s="107"/>
      <c r="H152" s="107"/>
      <c r="I152" s="107"/>
      <c r="J152" s="107"/>
      <c r="K152" s="107"/>
      <c r="L152" s="107"/>
      <c r="M152" s="107"/>
      <c r="N152" s="107"/>
      <c r="O152" s="107"/>
      <c r="P152" s="107"/>
      <c r="Q152" s="107"/>
      <c r="R152" s="107"/>
      <c r="S152" s="107"/>
      <c r="T152" s="107"/>
      <c r="U152" s="107"/>
      <c r="V152" s="107"/>
      <c r="W152" s="107"/>
      <c r="X152" s="107"/>
      <c r="Y152" s="107"/>
      <c r="Z152" s="107"/>
      <c r="AA152" s="107"/>
      <c r="AB152" s="107"/>
      <c r="AC152" s="107"/>
      <c r="AD152" s="107"/>
      <c r="AE152" s="107"/>
      <c r="AF152" s="107"/>
      <c r="AG152" s="107"/>
      <c r="AH152" s="107"/>
      <c r="AI152" s="107"/>
      <c r="AJ152" s="107"/>
      <c r="AK152" s="107"/>
      <c r="AL152" s="107"/>
      <c r="AM152" s="107"/>
      <c r="AN152" s="107"/>
      <c r="AO152" s="107"/>
    </row>
    <row r="153" spans="1:41" x14ac:dyDescent="0.25">
      <c r="A153" s="107"/>
      <c r="B153" s="107"/>
      <c r="C153" s="107"/>
      <c r="D153" s="107"/>
      <c r="E153" s="107"/>
      <c r="F153" s="107"/>
      <c r="G153" s="107"/>
      <c r="H153" s="107"/>
      <c r="I153" s="107"/>
      <c r="J153" s="107"/>
      <c r="K153" s="107"/>
      <c r="L153" s="107"/>
      <c r="M153" s="107"/>
      <c r="N153" s="107"/>
      <c r="O153" s="107"/>
      <c r="P153" s="107"/>
      <c r="Q153" s="107"/>
      <c r="R153" s="107"/>
      <c r="S153" s="107"/>
      <c r="T153" s="107"/>
      <c r="U153" s="107"/>
      <c r="V153" s="107"/>
      <c r="W153" s="107"/>
      <c r="X153" s="107"/>
      <c r="Y153" s="107"/>
      <c r="Z153" s="107"/>
      <c r="AA153" s="107"/>
      <c r="AB153" s="107"/>
      <c r="AC153" s="107"/>
      <c r="AD153" s="107"/>
      <c r="AE153" s="107"/>
      <c r="AF153" s="107"/>
      <c r="AG153" s="107"/>
      <c r="AH153" s="107"/>
      <c r="AI153" s="107"/>
      <c r="AJ153" s="107"/>
      <c r="AK153" s="107"/>
      <c r="AL153" s="107"/>
      <c r="AM153" s="107"/>
      <c r="AN153" s="107"/>
      <c r="AO153" s="107"/>
    </row>
    <row r="154" spans="1:41" x14ac:dyDescent="0.25">
      <c r="A154" s="107"/>
      <c r="B154" s="107"/>
      <c r="C154" s="107"/>
      <c r="D154" s="107"/>
      <c r="E154" s="107"/>
      <c r="F154" s="107"/>
      <c r="G154" s="107"/>
      <c r="H154" s="107"/>
      <c r="I154" s="107"/>
      <c r="J154" s="107"/>
      <c r="K154" s="107"/>
      <c r="L154" s="107"/>
      <c r="M154" s="107"/>
      <c r="N154" s="107"/>
      <c r="O154" s="107"/>
      <c r="P154" s="107"/>
      <c r="Q154" s="107"/>
      <c r="R154" s="107"/>
      <c r="S154" s="107"/>
      <c r="T154" s="107"/>
      <c r="U154" s="107"/>
      <c r="V154" s="107"/>
      <c r="W154" s="107"/>
      <c r="X154" s="107"/>
      <c r="Y154" s="107"/>
      <c r="Z154" s="107"/>
      <c r="AA154" s="107"/>
      <c r="AB154" s="107"/>
      <c r="AC154" s="107"/>
      <c r="AD154" s="107"/>
      <c r="AE154" s="107"/>
      <c r="AF154" s="107"/>
      <c r="AG154" s="107"/>
      <c r="AH154" s="107"/>
      <c r="AI154" s="107"/>
      <c r="AJ154" s="107"/>
      <c r="AK154" s="107"/>
      <c r="AL154" s="107"/>
      <c r="AM154" s="107"/>
      <c r="AN154" s="107"/>
      <c r="AO154" s="107"/>
    </row>
    <row r="155" spans="1:41" x14ac:dyDescent="0.25">
      <c r="A155" s="107"/>
      <c r="B155" s="107"/>
      <c r="C155" s="107"/>
      <c r="D155" s="107"/>
      <c r="E155" s="107"/>
      <c r="F155" s="107"/>
      <c r="G155" s="107"/>
      <c r="H155" s="107"/>
      <c r="I155" s="107"/>
      <c r="J155" s="107"/>
      <c r="K155" s="107"/>
      <c r="L155" s="107"/>
      <c r="M155" s="107"/>
      <c r="N155" s="107"/>
      <c r="O155" s="107"/>
      <c r="P155" s="107"/>
      <c r="Q155" s="107"/>
      <c r="R155" s="107"/>
      <c r="S155" s="107"/>
      <c r="T155" s="107"/>
      <c r="U155" s="107"/>
      <c r="V155" s="107"/>
      <c r="W155" s="107"/>
      <c r="X155" s="107"/>
      <c r="Y155" s="107"/>
      <c r="Z155" s="107"/>
      <c r="AA155" s="107"/>
      <c r="AB155" s="107"/>
      <c r="AC155" s="107"/>
      <c r="AD155" s="107"/>
      <c r="AE155" s="107"/>
      <c r="AF155" s="107"/>
      <c r="AG155" s="107"/>
      <c r="AH155" s="107"/>
      <c r="AI155" s="107"/>
      <c r="AJ155" s="107"/>
      <c r="AK155" s="107"/>
      <c r="AL155" s="107"/>
      <c r="AM155" s="107"/>
      <c r="AN155" s="107"/>
      <c r="AO155" s="107"/>
    </row>
    <row r="156" spans="1:41" x14ac:dyDescent="0.25">
      <c r="A156" s="107"/>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107"/>
      <c r="AF156" s="107"/>
      <c r="AG156" s="107"/>
      <c r="AH156" s="107"/>
      <c r="AI156" s="107"/>
      <c r="AJ156" s="107"/>
      <c r="AK156" s="107"/>
      <c r="AL156" s="107"/>
      <c r="AM156" s="107"/>
      <c r="AN156" s="107"/>
      <c r="AO156" s="107"/>
    </row>
    <row r="157" spans="1:41" x14ac:dyDescent="0.25">
      <c r="A157" s="107"/>
      <c r="B157" s="107"/>
      <c r="C157" s="107"/>
      <c r="D157" s="107"/>
      <c r="E157" s="107"/>
      <c r="F157" s="107"/>
      <c r="G157" s="107"/>
      <c r="H157" s="107"/>
      <c r="I157" s="107"/>
      <c r="J157" s="107"/>
      <c r="K157" s="107"/>
      <c r="L157" s="107"/>
      <c r="M157" s="107"/>
      <c r="N157" s="107"/>
      <c r="O157" s="107"/>
      <c r="P157" s="107"/>
      <c r="Q157" s="107"/>
      <c r="R157" s="107"/>
      <c r="S157" s="107"/>
      <c r="T157" s="107"/>
      <c r="U157" s="107"/>
      <c r="V157" s="107"/>
      <c r="W157" s="107"/>
      <c r="X157" s="107"/>
      <c r="Y157" s="107"/>
      <c r="Z157" s="107"/>
      <c r="AA157" s="107"/>
      <c r="AB157" s="107"/>
      <c r="AC157" s="107"/>
      <c r="AD157" s="107"/>
      <c r="AE157" s="107"/>
      <c r="AF157" s="107"/>
      <c r="AG157" s="107"/>
      <c r="AH157" s="107"/>
      <c r="AI157" s="107"/>
      <c r="AJ157" s="107"/>
      <c r="AK157" s="107"/>
      <c r="AL157" s="107"/>
      <c r="AM157" s="107"/>
      <c r="AN157" s="107"/>
      <c r="AO157" s="107"/>
    </row>
    <row r="158" spans="1:41" x14ac:dyDescent="0.25">
      <c r="A158" s="107"/>
      <c r="B158" s="107"/>
      <c r="C158" s="107"/>
      <c r="D158" s="107"/>
      <c r="E158" s="107"/>
      <c r="F158" s="107"/>
      <c r="G158" s="107"/>
      <c r="H158" s="107"/>
      <c r="I158" s="107"/>
      <c r="J158" s="107"/>
      <c r="K158" s="107"/>
      <c r="L158" s="107"/>
      <c r="M158" s="107"/>
      <c r="N158" s="107"/>
      <c r="O158" s="107"/>
      <c r="P158" s="107"/>
      <c r="Q158" s="107"/>
      <c r="R158" s="107"/>
      <c r="S158" s="107"/>
      <c r="T158" s="107"/>
      <c r="U158" s="107"/>
      <c r="V158" s="107"/>
      <c r="W158" s="107"/>
      <c r="X158" s="107"/>
      <c r="Y158" s="107"/>
      <c r="Z158" s="107"/>
      <c r="AA158" s="107"/>
      <c r="AB158" s="107"/>
      <c r="AC158" s="107"/>
      <c r="AD158" s="107"/>
      <c r="AE158" s="107"/>
      <c r="AF158" s="107"/>
      <c r="AG158" s="107"/>
      <c r="AH158" s="107"/>
      <c r="AI158" s="107"/>
      <c r="AJ158" s="107"/>
      <c r="AK158" s="107"/>
      <c r="AL158" s="107"/>
      <c r="AM158" s="107"/>
      <c r="AN158" s="107"/>
      <c r="AO158" s="107"/>
    </row>
    <row r="159" spans="1:41" x14ac:dyDescent="0.25">
      <c r="A159" s="107"/>
      <c r="B159" s="107"/>
      <c r="C159" s="107"/>
      <c r="D159" s="107"/>
      <c r="E159" s="107"/>
      <c r="F159" s="107"/>
      <c r="G159" s="107"/>
      <c r="H159" s="107"/>
      <c r="I159" s="107"/>
      <c r="J159" s="107"/>
      <c r="K159" s="107"/>
      <c r="L159" s="107"/>
      <c r="M159" s="107"/>
      <c r="N159" s="107"/>
      <c r="O159" s="107"/>
      <c r="P159" s="107"/>
      <c r="Q159" s="107"/>
      <c r="R159" s="107"/>
      <c r="S159" s="107"/>
      <c r="T159" s="107"/>
      <c r="U159" s="107"/>
      <c r="V159" s="107"/>
      <c r="W159" s="107"/>
      <c r="X159" s="107"/>
      <c r="Y159" s="107"/>
      <c r="Z159" s="107"/>
      <c r="AA159" s="107"/>
      <c r="AB159" s="107"/>
      <c r="AC159" s="107"/>
      <c r="AD159" s="107"/>
      <c r="AE159" s="107"/>
      <c r="AF159" s="107"/>
      <c r="AG159" s="107"/>
      <c r="AH159" s="107"/>
      <c r="AI159" s="107"/>
      <c r="AJ159" s="107"/>
      <c r="AK159" s="107"/>
      <c r="AL159" s="107"/>
      <c r="AM159" s="107"/>
      <c r="AN159" s="107"/>
      <c r="AO159" s="107"/>
    </row>
    <row r="160" spans="1:41" x14ac:dyDescent="0.25">
      <c r="A160" s="107"/>
      <c r="B160" s="107"/>
      <c r="C160" s="107"/>
      <c r="D160" s="107"/>
      <c r="E160" s="107"/>
      <c r="F160" s="107"/>
      <c r="G160" s="107"/>
      <c r="H160" s="107"/>
      <c r="I160" s="107"/>
      <c r="J160" s="107"/>
      <c r="K160" s="107"/>
      <c r="L160" s="107"/>
      <c r="M160" s="107"/>
      <c r="N160" s="107"/>
      <c r="O160" s="107"/>
      <c r="P160" s="107"/>
      <c r="Q160" s="107"/>
      <c r="R160" s="107"/>
      <c r="S160" s="107"/>
      <c r="T160" s="107"/>
      <c r="U160" s="107"/>
      <c r="V160" s="107"/>
      <c r="W160" s="107"/>
      <c r="X160" s="107"/>
      <c r="Y160" s="107"/>
      <c r="Z160" s="107"/>
      <c r="AA160" s="107"/>
      <c r="AB160" s="107"/>
      <c r="AC160" s="107"/>
      <c r="AD160" s="107"/>
      <c r="AE160" s="107"/>
      <c r="AF160" s="107"/>
      <c r="AG160" s="107"/>
      <c r="AH160" s="107"/>
      <c r="AI160" s="107"/>
      <c r="AJ160" s="107"/>
      <c r="AK160" s="107"/>
      <c r="AL160" s="107"/>
      <c r="AM160" s="107"/>
      <c r="AN160" s="107"/>
      <c r="AO160" s="107"/>
    </row>
    <row r="161" spans="1:41" x14ac:dyDescent="0.25">
      <c r="A161" s="107"/>
      <c r="B161" s="107"/>
      <c r="C161" s="107"/>
      <c r="D161" s="107"/>
      <c r="E161" s="107"/>
      <c r="F161" s="107"/>
      <c r="G161" s="107"/>
      <c r="H161" s="107"/>
      <c r="I161" s="107"/>
      <c r="J161" s="107"/>
      <c r="K161" s="107"/>
      <c r="L161" s="107"/>
      <c r="M161" s="107"/>
      <c r="N161" s="107"/>
      <c r="O161" s="107"/>
      <c r="P161" s="107"/>
      <c r="Q161" s="107"/>
      <c r="R161" s="107"/>
      <c r="S161" s="107"/>
      <c r="T161" s="107"/>
      <c r="U161" s="107"/>
      <c r="V161" s="107"/>
      <c r="W161" s="107"/>
      <c r="X161" s="107"/>
      <c r="Y161" s="107"/>
      <c r="Z161" s="107"/>
      <c r="AA161" s="107"/>
      <c r="AB161" s="107"/>
      <c r="AC161" s="107"/>
      <c r="AD161" s="107"/>
      <c r="AE161" s="107"/>
      <c r="AF161" s="107"/>
      <c r="AG161" s="107"/>
      <c r="AH161" s="107"/>
      <c r="AI161" s="107"/>
      <c r="AJ161" s="107"/>
      <c r="AK161" s="107"/>
      <c r="AL161" s="107"/>
      <c r="AM161" s="107"/>
      <c r="AN161" s="107"/>
      <c r="AO161" s="107"/>
    </row>
    <row r="162" spans="1:41" x14ac:dyDescent="0.25">
      <c r="A162" s="107"/>
      <c r="B162" s="107"/>
      <c r="C162" s="107"/>
      <c r="D162" s="107"/>
      <c r="E162" s="107"/>
      <c r="F162" s="107"/>
      <c r="G162" s="107"/>
      <c r="H162" s="107"/>
      <c r="I162" s="107"/>
      <c r="J162" s="107"/>
      <c r="K162" s="107"/>
      <c r="L162" s="107"/>
      <c r="M162" s="107"/>
      <c r="N162" s="107"/>
      <c r="O162" s="107"/>
      <c r="P162" s="107"/>
      <c r="Q162" s="107"/>
      <c r="R162" s="107"/>
      <c r="S162" s="107"/>
      <c r="T162" s="107"/>
      <c r="U162" s="107"/>
      <c r="V162" s="107"/>
      <c r="W162" s="107"/>
      <c r="X162" s="107"/>
      <c r="Y162" s="107"/>
      <c r="Z162" s="107"/>
      <c r="AA162" s="107"/>
      <c r="AB162" s="107"/>
      <c r="AC162" s="107"/>
      <c r="AD162" s="107"/>
      <c r="AE162" s="107"/>
      <c r="AF162" s="107"/>
      <c r="AG162" s="107"/>
      <c r="AH162" s="107"/>
      <c r="AI162" s="107"/>
      <c r="AJ162" s="107"/>
      <c r="AK162" s="107"/>
      <c r="AL162" s="107"/>
      <c r="AM162" s="107"/>
      <c r="AN162" s="107"/>
      <c r="AO162" s="107"/>
    </row>
  </sheetData>
  <sheetProtection password="C4B6" sheet="1" objects="1" scenarios="1"/>
  <mergeCells count="15">
    <mergeCell ref="K6:R6"/>
    <mergeCell ref="C35:J35"/>
    <mergeCell ref="A2:T3"/>
    <mergeCell ref="S7:S8"/>
    <mergeCell ref="C43:J43"/>
    <mergeCell ref="C44:J44"/>
    <mergeCell ref="C39:J39"/>
    <mergeCell ref="C40:J40"/>
    <mergeCell ref="D6:G6"/>
    <mergeCell ref="H6:J6"/>
    <mergeCell ref="C36:J36"/>
    <mergeCell ref="C37:J37"/>
    <mergeCell ref="C38:J38"/>
    <mergeCell ref="C41:J41"/>
    <mergeCell ref="C42:J42"/>
  </mergeCells>
  <pageMargins left="1" right="0.7" top="1" bottom="0.75" header="0.3" footer="0.3"/>
  <pageSetup paperSize="5" scale="53" fitToHeight="0" orientation="landscape" r:id="rId1"/>
  <headerFooter>
    <oddFooter>&amp;C&amp;1#&amp;"Calibri"&amp;10&amp;K000000I n t e r n a l</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9">
    <pageSetUpPr fitToPage="1"/>
  </sheetPr>
  <dimension ref="A1:AO275"/>
  <sheetViews>
    <sheetView zoomScaleNormal="100" workbookViewId="0">
      <selection activeCell="D10" sqref="D10"/>
    </sheetView>
  </sheetViews>
  <sheetFormatPr defaultColWidth="9.1796875" defaultRowHeight="12.5" x14ac:dyDescent="0.25"/>
  <cols>
    <col min="1" max="1" width="2.81640625" style="253" customWidth="1" collapsed="1"/>
    <col min="2" max="2" width="6.81640625" style="253" customWidth="1" collapsed="1"/>
    <col min="3" max="3" width="75.81640625" style="253" customWidth="1" collapsed="1"/>
    <col min="4" max="18" width="12.81640625" style="253" customWidth="1" collapsed="1"/>
    <col min="19" max="19" width="15.81640625" style="253" customWidth="1" collapsed="1"/>
    <col min="20" max="20" width="2.81640625" style="253" customWidth="1" collapsed="1"/>
    <col min="21" max="21" width="0" style="253" hidden="1" customWidth="1" collapsed="1"/>
    <col min="22" max="22" width="10.81640625" style="253" customWidth="1" collapsed="1"/>
    <col min="23" max="16384" width="9.1796875" style="253" collapsed="1"/>
  </cols>
  <sheetData>
    <row r="1" spans="1:41" ht="15" customHeight="1" x14ac:dyDescent="0.25">
      <c r="A1" s="271"/>
      <c r="B1" s="272"/>
      <c r="C1" s="272"/>
      <c r="D1" s="272"/>
      <c r="E1" s="272"/>
      <c r="F1" s="272"/>
      <c r="G1" s="272"/>
      <c r="H1" s="272"/>
      <c r="I1" s="272"/>
      <c r="J1" s="272"/>
      <c r="K1" s="272"/>
      <c r="L1" s="272"/>
      <c r="M1" s="272"/>
      <c r="N1" s="272"/>
      <c r="O1" s="272"/>
      <c r="P1" s="272"/>
      <c r="Q1" s="272"/>
      <c r="R1" s="272"/>
      <c r="S1" s="272"/>
      <c r="T1" s="273"/>
      <c r="U1" s="107"/>
      <c r="V1" s="107"/>
      <c r="W1" s="107"/>
      <c r="X1" s="107"/>
      <c r="Y1" s="107"/>
      <c r="Z1" s="107"/>
      <c r="AA1" s="107"/>
      <c r="AB1" s="107"/>
      <c r="AC1" s="107"/>
      <c r="AD1" s="107"/>
      <c r="AE1" s="107"/>
      <c r="AF1" s="107"/>
      <c r="AG1" s="107"/>
      <c r="AH1" s="107"/>
      <c r="AI1" s="107"/>
      <c r="AJ1" s="107"/>
      <c r="AK1" s="107"/>
      <c r="AL1" s="107"/>
      <c r="AM1" s="107"/>
      <c r="AN1" s="107"/>
      <c r="AO1" s="107"/>
    </row>
    <row r="2" spans="1:41" ht="15" customHeight="1" x14ac:dyDescent="0.25">
      <c r="A2" s="3157" t="s">
        <v>2004</v>
      </c>
      <c r="B2" s="2317"/>
      <c r="C2" s="2317"/>
      <c r="D2" s="2317"/>
      <c r="E2" s="2317"/>
      <c r="F2" s="2317"/>
      <c r="G2" s="2317"/>
      <c r="H2" s="2317"/>
      <c r="I2" s="2317"/>
      <c r="J2" s="2317"/>
      <c r="K2" s="2317"/>
      <c r="L2" s="2317"/>
      <c r="M2" s="2317"/>
      <c r="N2" s="2317"/>
      <c r="O2" s="2317"/>
      <c r="P2" s="2317"/>
      <c r="Q2" s="2317"/>
      <c r="R2" s="2317"/>
      <c r="S2" s="2317"/>
      <c r="T2" s="3158"/>
      <c r="U2" s="107"/>
      <c r="V2" s="107"/>
      <c r="W2" s="107"/>
      <c r="X2" s="107"/>
      <c r="Y2" s="107"/>
      <c r="Z2" s="107"/>
      <c r="AA2" s="107"/>
      <c r="AB2" s="107"/>
      <c r="AC2" s="107"/>
      <c r="AD2" s="107"/>
      <c r="AE2" s="107"/>
      <c r="AF2" s="107"/>
      <c r="AG2" s="107"/>
      <c r="AH2" s="107"/>
      <c r="AI2" s="107"/>
      <c r="AJ2" s="107"/>
      <c r="AK2" s="107"/>
      <c r="AL2" s="107"/>
      <c r="AM2" s="107"/>
      <c r="AN2" s="107"/>
      <c r="AO2" s="107"/>
    </row>
    <row r="3" spans="1:41" ht="15" customHeight="1" x14ac:dyDescent="0.25">
      <c r="A3" s="3157"/>
      <c r="B3" s="2317"/>
      <c r="C3" s="2317"/>
      <c r="D3" s="2317"/>
      <c r="E3" s="2317"/>
      <c r="F3" s="2317"/>
      <c r="G3" s="2317"/>
      <c r="H3" s="2317"/>
      <c r="I3" s="2317"/>
      <c r="J3" s="2317"/>
      <c r="K3" s="2317"/>
      <c r="L3" s="2317"/>
      <c r="M3" s="2317"/>
      <c r="N3" s="2317"/>
      <c r="O3" s="2317"/>
      <c r="P3" s="2317"/>
      <c r="Q3" s="2317"/>
      <c r="R3" s="2317"/>
      <c r="S3" s="2317"/>
      <c r="T3" s="3158"/>
      <c r="U3" s="107"/>
      <c r="V3" s="107"/>
      <c r="W3" s="107"/>
      <c r="X3" s="107"/>
      <c r="Y3" s="107"/>
      <c r="Z3" s="107"/>
      <c r="AA3" s="107"/>
      <c r="AB3" s="107"/>
      <c r="AC3" s="107"/>
      <c r="AD3" s="107"/>
      <c r="AE3" s="107"/>
      <c r="AF3" s="107"/>
      <c r="AG3" s="107"/>
      <c r="AH3" s="107"/>
      <c r="AI3" s="107"/>
      <c r="AJ3" s="107"/>
      <c r="AK3" s="107"/>
      <c r="AL3" s="107"/>
      <c r="AM3" s="107"/>
      <c r="AN3" s="107"/>
      <c r="AO3" s="107"/>
    </row>
    <row r="4" spans="1:41" ht="15" hidden="1" customHeight="1" x14ac:dyDescent="0.3">
      <c r="A4" s="274"/>
      <c r="B4" s="107"/>
      <c r="C4" s="107"/>
      <c r="D4" s="410"/>
      <c r="E4" s="410"/>
      <c r="F4" s="410"/>
      <c r="G4" s="410"/>
      <c r="H4" s="410"/>
      <c r="I4" s="410"/>
      <c r="J4" s="410"/>
      <c r="K4" s="410"/>
      <c r="L4" s="410"/>
      <c r="M4" s="410"/>
      <c r="N4" s="410"/>
      <c r="O4" s="410"/>
      <c r="P4" s="410"/>
      <c r="Q4" s="410"/>
      <c r="R4" s="417"/>
      <c r="S4" s="107"/>
      <c r="T4" s="277"/>
      <c r="U4" s="107"/>
      <c r="V4" s="107"/>
      <c r="W4" s="107"/>
      <c r="X4" s="107"/>
      <c r="Y4" s="107"/>
      <c r="Z4" s="107"/>
      <c r="AA4" s="107"/>
      <c r="AB4" s="107"/>
      <c r="AC4" s="107"/>
      <c r="AD4" s="107"/>
      <c r="AE4" s="107"/>
      <c r="AF4" s="107"/>
      <c r="AG4" s="107"/>
      <c r="AH4" s="107"/>
      <c r="AI4" s="107"/>
      <c r="AJ4" s="107"/>
      <c r="AK4" s="107"/>
      <c r="AL4" s="107"/>
      <c r="AM4" s="107"/>
      <c r="AN4" s="107"/>
      <c r="AO4" s="107"/>
    </row>
    <row r="5" spans="1:41" ht="15" customHeight="1" x14ac:dyDescent="0.3">
      <c r="A5" s="274"/>
      <c r="B5" s="286"/>
      <c r="C5" s="107"/>
      <c r="D5" s="107"/>
      <c r="E5" s="107"/>
      <c r="F5" s="107"/>
      <c r="G5" s="107"/>
      <c r="H5" s="107"/>
      <c r="I5" s="107"/>
      <c r="J5" s="107"/>
      <c r="K5" s="107"/>
      <c r="L5" s="107"/>
      <c r="M5" s="107"/>
      <c r="N5" s="107"/>
      <c r="O5" s="107"/>
      <c r="P5" s="107"/>
      <c r="Q5" s="107"/>
      <c r="R5" s="107"/>
      <c r="S5" s="1089" t="s">
        <v>1103</v>
      </c>
      <c r="T5" s="277"/>
      <c r="U5" s="107"/>
      <c r="V5" s="107"/>
      <c r="W5" s="107"/>
      <c r="X5" s="107"/>
      <c r="Y5" s="107"/>
      <c r="Z5" s="107"/>
      <c r="AA5" s="107"/>
      <c r="AB5" s="107"/>
      <c r="AC5" s="107"/>
      <c r="AD5" s="107"/>
      <c r="AE5" s="107"/>
      <c r="AF5" s="107"/>
      <c r="AG5" s="107"/>
      <c r="AH5" s="107"/>
      <c r="AI5" s="107"/>
      <c r="AJ5" s="107"/>
      <c r="AK5" s="107"/>
      <c r="AL5" s="107"/>
      <c r="AM5" s="107"/>
      <c r="AN5" s="107"/>
      <c r="AO5" s="107"/>
    </row>
    <row r="6" spans="1:41" ht="20" customHeight="1" x14ac:dyDescent="0.25">
      <c r="A6" s="274"/>
      <c r="B6" s="1094"/>
      <c r="C6" s="1107"/>
      <c r="D6" s="2592" t="s">
        <v>1616</v>
      </c>
      <c r="E6" s="2592"/>
      <c r="F6" s="2592"/>
      <c r="G6" s="2592"/>
      <c r="H6" s="2592" t="s">
        <v>1617</v>
      </c>
      <c r="I6" s="2592"/>
      <c r="J6" s="2592"/>
      <c r="K6" s="2592" t="s">
        <v>1618</v>
      </c>
      <c r="L6" s="2592"/>
      <c r="M6" s="2592"/>
      <c r="N6" s="2592"/>
      <c r="O6" s="2592"/>
      <c r="P6" s="2592"/>
      <c r="Q6" s="2592"/>
      <c r="R6" s="2592"/>
      <c r="T6" s="277"/>
      <c r="U6" s="107"/>
      <c r="V6" s="107"/>
      <c r="W6" s="107"/>
      <c r="X6" s="107"/>
      <c r="Y6" s="107"/>
      <c r="Z6" s="107"/>
      <c r="AA6" s="107"/>
      <c r="AB6" s="107"/>
      <c r="AC6" s="107"/>
      <c r="AD6" s="107"/>
      <c r="AE6" s="107"/>
      <c r="AF6" s="107"/>
      <c r="AG6" s="107"/>
      <c r="AH6" s="107"/>
      <c r="AI6" s="107"/>
      <c r="AJ6" s="107"/>
      <c r="AK6" s="107"/>
      <c r="AL6" s="107"/>
      <c r="AM6" s="107"/>
      <c r="AN6" s="107"/>
      <c r="AO6" s="107"/>
    </row>
    <row r="7" spans="1:41" ht="20" customHeight="1" x14ac:dyDescent="0.25">
      <c r="A7" s="274"/>
      <c r="B7" s="1086"/>
      <c r="C7" s="1106" t="s">
        <v>1997</v>
      </c>
      <c r="D7" s="1090" t="s">
        <v>1845</v>
      </c>
      <c r="E7" s="1090" t="s">
        <v>1972</v>
      </c>
      <c r="F7" s="1090" t="s">
        <v>1973</v>
      </c>
      <c r="G7" s="1090" t="s">
        <v>1974</v>
      </c>
      <c r="H7" s="1090" t="s">
        <v>1975</v>
      </c>
      <c r="I7" s="1090" t="s">
        <v>1978</v>
      </c>
      <c r="J7" s="1090" t="s">
        <v>1979</v>
      </c>
      <c r="K7" s="1090" t="s">
        <v>1982</v>
      </c>
      <c r="L7" s="1090" t="s">
        <v>1983</v>
      </c>
      <c r="M7" s="1090" t="s">
        <v>1986</v>
      </c>
      <c r="N7" s="1090" t="s">
        <v>1987</v>
      </c>
      <c r="O7" s="1090" t="s">
        <v>1990</v>
      </c>
      <c r="P7" s="1090" t="s">
        <v>1991</v>
      </c>
      <c r="Q7" s="1090" t="s">
        <v>1993</v>
      </c>
      <c r="R7" s="1090" t="s">
        <v>1994</v>
      </c>
      <c r="S7" s="2378" t="s">
        <v>1619</v>
      </c>
      <c r="T7" s="277"/>
      <c r="U7" s="107"/>
      <c r="V7" s="107"/>
      <c r="W7" s="107"/>
      <c r="X7" s="107"/>
      <c r="Y7" s="107"/>
      <c r="Z7" s="107"/>
      <c r="AA7" s="107"/>
      <c r="AB7" s="107"/>
      <c r="AC7" s="107"/>
      <c r="AD7" s="107"/>
      <c r="AE7" s="107"/>
      <c r="AF7" s="107"/>
      <c r="AG7" s="107"/>
      <c r="AH7" s="107"/>
      <c r="AI7" s="107"/>
      <c r="AJ7" s="107"/>
      <c r="AK7" s="107"/>
      <c r="AL7" s="107"/>
      <c r="AM7" s="107"/>
      <c r="AN7" s="107"/>
      <c r="AO7" s="107"/>
    </row>
    <row r="8" spans="1:41" ht="20" customHeight="1" x14ac:dyDescent="0.25">
      <c r="A8" s="274"/>
      <c r="B8" s="1086"/>
      <c r="C8" s="1093" t="s">
        <v>1998</v>
      </c>
      <c r="D8" s="1090" t="s">
        <v>1845</v>
      </c>
      <c r="E8" s="1090" t="s">
        <v>1972</v>
      </c>
      <c r="F8" s="1090" t="s">
        <v>1973</v>
      </c>
      <c r="G8" s="1090" t="s">
        <v>1974</v>
      </c>
      <c r="H8" s="1090" t="s">
        <v>1976</v>
      </c>
      <c r="I8" s="1090" t="s">
        <v>1977</v>
      </c>
      <c r="J8" s="1090" t="s">
        <v>1980</v>
      </c>
      <c r="K8" s="1090" t="s">
        <v>1981</v>
      </c>
      <c r="L8" s="1090" t="s">
        <v>1984</v>
      </c>
      <c r="M8" s="1090" t="s">
        <v>1985</v>
      </c>
      <c r="N8" s="1090" t="s">
        <v>1988</v>
      </c>
      <c r="O8" s="1090" t="s">
        <v>1989</v>
      </c>
      <c r="P8" s="1090" t="s">
        <v>1992</v>
      </c>
      <c r="Q8" s="1091"/>
      <c r="R8" s="1091"/>
      <c r="S8" s="2379"/>
      <c r="T8" s="277"/>
      <c r="U8" s="107"/>
      <c r="V8" s="107"/>
      <c r="W8" s="107"/>
      <c r="X8" s="107"/>
      <c r="Y8" s="107"/>
      <c r="Z8" s="107"/>
      <c r="AA8" s="107"/>
      <c r="AB8" s="107"/>
      <c r="AC8" s="107"/>
      <c r="AD8" s="107"/>
      <c r="AE8" s="107"/>
      <c r="AF8" s="107"/>
      <c r="AG8" s="107"/>
      <c r="AH8" s="107"/>
      <c r="AI8" s="107"/>
      <c r="AJ8" s="107"/>
      <c r="AK8" s="107"/>
      <c r="AL8" s="107"/>
      <c r="AM8" s="107"/>
      <c r="AN8" s="107"/>
      <c r="AO8" s="107"/>
    </row>
    <row r="9" spans="1:41" ht="20" customHeight="1" x14ac:dyDescent="0.3">
      <c r="A9" s="274"/>
      <c r="B9" s="1087"/>
      <c r="C9" s="1499" t="s">
        <v>1620</v>
      </c>
      <c r="D9" s="1498"/>
      <c r="E9" s="1498"/>
      <c r="F9" s="1498"/>
      <c r="G9" s="1498"/>
      <c r="H9" s="1498"/>
      <c r="I9" s="1498"/>
      <c r="J9" s="1498"/>
      <c r="K9" s="1498"/>
      <c r="L9" s="1498"/>
      <c r="M9" s="1498"/>
      <c r="N9" s="1498"/>
      <c r="O9" s="1498"/>
      <c r="P9" s="1498"/>
      <c r="Q9" s="1498"/>
      <c r="R9" s="1498"/>
      <c r="S9" s="1498"/>
      <c r="T9" s="277"/>
      <c r="U9" s="107"/>
      <c r="V9" s="107"/>
      <c r="W9" s="107"/>
      <c r="X9" s="107"/>
      <c r="Y9" s="107"/>
      <c r="Z9" s="107"/>
      <c r="AA9" s="107"/>
      <c r="AB9" s="107"/>
      <c r="AC9" s="107"/>
      <c r="AD9" s="107"/>
      <c r="AE9" s="107"/>
      <c r="AF9" s="107"/>
      <c r="AG9" s="107"/>
      <c r="AH9" s="107"/>
      <c r="AI9" s="107"/>
      <c r="AJ9" s="107"/>
      <c r="AK9" s="107"/>
      <c r="AL9" s="107"/>
      <c r="AM9" s="107"/>
      <c r="AN9" s="107"/>
      <c r="AO9" s="107"/>
    </row>
    <row r="10" spans="1:41" ht="20" customHeight="1" x14ac:dyDescent="0.3">
      <c r="A10" s="274"/>
      <c r="B10" s="1087">
        <v>1.1000000000000001</v>
      </c>
      <c r="C10" s="1101" t="s">
        <v>1621</v>
      </c>
      <c r="D10" s="1097"/>
      <c r="E10" s="1097"/>
      <c r="F10" s="1097"/>
      <c r="G10" s="1097"/>
      <c r="H10" s="1097"/>
      <c r="I10" s="1097"/>
      <c r="J10" s="1097"/>
      <c r="K10" s="1097"/>
      <c r="L10" s="1097"/>
      <c r="M10" s="1097"/>
      <c r="N10" s="1097"/>
      <c r="O10" s="1097"/>
      <c r="P10" s="1097"/>
      <c r="Q10" s="1097"/>
      <c r="R10" s="1097"/>
      <c r="S10" s="1096"/>
      <c r="T10" s="277"/>
      <c r="U10" s="107"/>
      <c r="V10" s="107"/>
      <c r="W10" s="107"/>
      <c r="X10" s="107"/>
      <c r="Y10" s="107"/>
      <c r="Z10" s="107"/>
      <c r="AA10" s="107"/>
      <c r="AB10" s="107"/>
      <c r="AC10" s="107"/>
      <c r="AD10" s="107"/>
      <c r="AE10" s="107"/>
      <c r="AF10" s="107"/>
      <c r="AG10" s="107"/>
      <c r="AH10" s="107"/>
      <c r="AI10" s="107"/>
      <c r="AJ10" s="107"/>
      <c r="AK10" s="107"/>
      <c r="AL10" s="107"/>
      <c r="AM10" s="107"/>
      <c r="AN10" s="107"/>
      <c r="AO10" s="107"/>
    </row>
    <row r="11" spans="1:41" ht="20" customHeight="1" x14ac:dyDescent="0.3">
      <c r="A11" s="274"/>
      <c r="B11" s="1087">
        <v>1.2</v>
      </c>
      <c r="C11" s="1101" t="s">
        <v>1622</v>
      </c>
      <c r="D11" s="1097"/>
      <c r="E11" s="1097"/>
      <c r="F11" s="1097"/>
      <c r="G11" s="1097"/>
      <c r="H11" s="1097"/>
      <c r="I11" s="1097"/>
      <c r="J11" s="1097"/>
      <c r="K11" s="1097"/>
      <c r="L11" s="1097"/>
      <c r="M11" s="1097"/>
      <c r="N11" s="1097"/>
      <c r="O11" s="1097"/>
      <c r="P11" s="1097"/>
      <c r="Q11" s="1097"/>
      <c r="R11" s="1097"/>
      <c r="S11" s="1096"/>
      <c r="T11" s="277"/>
      <c r="U11" s="107"/>
      <c r="V11" s="107"/>
      <c r="W11" s="107"/>
      <c r="X11" s="107"/>
      <c r="Y11" s="107"/>
      <c r="Z11" s="107"/>
      <c r="AA11" s="107"/>
      <c r="AB11" s="107"/>
      <c r="AC11" s="107"/>
      <c r="AD11" s="107"/>
      <c r="AE11" s="107"/>
      <c r="AF11" s="107"/>
      <c r="AG11" s="107"/>
      <c r="AH11" s="107"/>
      <c r="AI11" s="107"/>
      <c r="AJ11" s="107"/>
      <c r="AK11" s="107"/>
      <c r="AL11" s="107"/>
      <c r="AM11" s="107"/>
      <c r="AN11" s="107"/>
      <c r="AO11" s="107"/>
    </row>
    <row r="12" spans="1:41" ht="20" customHeight="1" x14ac:dyDescent="0.3">
      <c r="A12" s="274"/>
      <c r="B12" s="1087" t="s">
        <v>1623</v>
      </c>
      <c r="C12" s="1101" t="s">
        <v>1996</v>
      </c>
      <c r="D12" s="1096">
        <v>0</v>
      </c>
      <c r="E12" s="1096">
        <v>0.2</v>
      </c>
      <c r="F12" s="1096">
        <v>0.4</v>
      </c>
      <c r="G12" s="1096">
        <v>0.7</v>
      </c>
      <c r="H12" s="1096">
        <v>1.25</v>
      </c>
      <c r="I12" s="1096">
        <v>1.75</v>
      </c>
      <c r="J12" s="1096">
        <v>2.25</v>
      </c>
      <c r="K12" s="1096">
        <v>2.75</v>
      </c>
      <c r="L12" s="1096">
        <v>3.25</v>
      </c>
      <c r="M12" s="1096">
        <v>3.75</v>
      </c>
      <c r="N12" s="1096">
        <v>4.5</v>
      </c>
      <c r="O12" s="1096">
        <v>5.25</v>
      </c>
      <c r="P12" s="1096">
        <v>6</v>
      </c>
      <c r="Q12" s="1096">
        <v>8</v>
      </c>
      <c r="R12" s="1096">
        <v>12.5</v>
      </c>
      <c r="S12" s="1096"/>
      <c r="T12" s="277"/>
      <c r="U12" s="107"/>
      <c r="V12" s="107"/>
      <c r="W12" s="107"/>
      <c r="X12" s="107"/>
      <c r="Y12" s="107"/>
      <c r="Z12" s="107"/>
      <c r="AA12" s="107"/>
      <c r="AB12" s="107"/>
      <c r="AC12" s="107"/>
      <c r="AD12" s="107"/>
      <c r="AE12" s="107"/>
      <c r="AF12" s="107"/>
      <c r="AG12" s="107"/>
      <c r="AH12" s="107"/>
      <c r="AI12" s="107"/>
      <c r="AJ12" s="107"/>
      <c r="AK12" s="107"/>
      <c r="AL12" s="107"/>
      <c r="AM12" s="107"/>
      <c r="AN12" s="107"/>
      <c r="AO12" s="107"/>
    </row>
    <row r="13" spans="1:41" ht="20" customHeight="1" x14ac:dyDescent="0.3">
      <c r="A13" s="274"/>
      <c r="B13" s="1087">
        <v>1.3</v>
      </c>
      <c r="C13" s="1101" t="s">
        <v>1624</v>
      </c>
      <c r="D13" s="1098">
        <f xml:space="preserve"> (D12/100) *D10</f>
        <v>0</v>
      </c>
      <c r="E13" s="1098">
        <f xml:space="preserve"> (E12/100) *E10</f>
        <v>0</v>
      </c>
      <c r="F13" s="1098">
        <f t="shared" ref="F13:R13" si="0" xml:space="preserve"> (F12/100) *F10</f>
        <v>0</v>
      </c>
      <c r="G13" s="1098">
        <f t="shared" si="0"/>
        <v>0</v>
      </c>
      <c r="H13" s="1098">
        <f t="shared" si="0"/>
        <v>0</v>
      </c>
      <c r="I13" s="1098">
        <f t="shared" si="0"/>
        <v>0</v>
      </c>
      <c r="J13" s="1098">
        <f t="shared" si="0"/>
        <v>0</v>
      </c>
      <c r="K13" s="1098">
        <f t="shared" si="0"/>
        <v>0</v>
      </c>
      <c r="L13" s="1098">
        <f t="shared" si="0"/>
        <v>0</v>
      </c>
      <c r="M13" s="1098">
        <f t="shared" si="0"/>
        <v>0</v>
      </c>
      <c r="N13" s="1098">
        <f t="shared" si="0"/>
        <v>0</v>
      </c>
      <c r="O13" s="1098">
        <f t="shared" si="0"/>
        <v>0</v>
      </c>
      <c r="P13" s="1098">
        <f t="shared" si="0"/>
        <v>0</v>
      </c>
      <c r="Q13" s="1098">
        <f t="shared" si="0"/>
        <v>0</v>
      </c>
      <c r="R13" s="1098">
        <f t="shared" si="0"/>
        <v>0</v>
      </c>
      <c r="S13" s="1096"/>
      <c r="T13" s="277"/>
      <c r="U13" s="107"/>
      <c r="V13" s="107"/>
      <c r="W13" s="107"/>
      <c r="X13" s="107"/>
      <c r="Y13" s="107"/>
      <c r="Z13" s="107"/>
      <c r="AA13" s="107"/>
      <c r="AB13" s="107"/>
      <c r="AC13" s="107"/>
      <c r="AD13" s="107"/>
      <c r="AE13" s="107"/>
      <c r="AF13" s="107"/>
      <c r="AG13" s="107"/>
      <c r="AH13" s="107"/>
      <c r="AI13" s="107"/>
      <c r="AJ13" s="107"/>
      <c r="AK13" s="107"/>
      <c r="AL13" s="107"/>
      <c r="AM13" s="107"/>
      <c r="AN13" s="107"/>
      <c r="AO13" s="107"/>
    </row>
    <row r="14" spans="1:41" ht="20" customHeight="1" x14ac:dyDescent="0.3">
      <c r="A14" s="274"/>
      <c r="B14" s="1087">
        <v>1.4</v>
      </c>
      <c r="C14" s="1101" t="s">
        <v>1625</v>
      </c>
      <c r="D14" s="1098">
        <f>(D12/100)*D11</f>
        <v>0</v>
      </c>
      <c r="E14" s="1098">
        <f>(E12/100)*E11</f>
        <v>0</v>
      </c>
      <c r="F14" s="1098">
        <f t="shared" ref="F14:R14" si="1">(F12/100)*F11</f>
        <v>0</v>
      </c>
      <c r="G14" s="1098">
        <f t="shared" si="1"/>
        <v>0</v>
      </c>
      <c r="H14" s="1098">
        <f t="shared" si="1"/>
        <v>0</v>
      </c>
      <c r="I14" s="1098">
        <f t="shared" si="1"/>
        <v>0</v>
      </c>
      <c r="J14" s="1098">
        <f t="shared" si="1"/>
        <v>0</v>
      </c>
      <c r="K14" s="1098">
        <f t="shared" si="1"/>
        <v>0</v>
      </c>
      <c r="L14" s="1098">
        <f t="shared" si="1"/>
        <v>0</v>
      </c>
      <c r="M14" s="1098">
        <f t="shared" si="1"/>
        <v>0</v>
      </c>
      <c r="N14" s="1098">
        <f t="shared" si="1"/>
        <v>0</v>
      </c>
      <c r="O14" s="1098">
        <f t="shared" si="1"/>
        <v>0</v>
      </c>
      <c r="P14" s="1098">
        <f t="shared" si="1"/>
        <v>0</v>
      </c>
      <c r="Q14" s="1098">
        <f t="shared" si="1"/>
        <v>0</v>
      </c>
      <c r="R14" s="1098">
        <f t="shared" si="1"/>
        <v>0</v>
      </c>
      <c r="S14" s="1096"/>
      <c r="T14" s="277"/>
      <c r="U14" s="107"/>
      <c r="V14" s="107"/>
      <c r="W14" s="107"/>
      <c r="X14" s="107"/>
      <c r="Y14" s="107"/>
      <c r="Z14" s="107"/>
      <c r="AA14" s="107"/>
      <c r="AB14" s="107"/>
      <c r="AC14" s="107"/>
      <c r="AD14" s="107"/>
      <c r="AE14" s="107"/>
      <c r="AF14" s="107"/>
      <c r="AG14" s="107"/>
      <c r="AH14" s="107"/>
      <c r="AI14" s="107"/>
      <c r="AJ14" s="107"/>
      <c r="AK14" s="107"/>
      <c r="AL14" s="107"/>
      <c r="AM14" s="107"/>
      <c r="AN14" s="107"/>
      <c r="AO14" s="107"/>
    </row>
    <row r="15" spans="1:41" ht="20" customHeight="1" x14ac:dyDescent="0.3">
      <c r="A15" s="274"/>
      <c r="B15" s="1087">
        <v>1.5</v>
      </c>
      <c r="C15" s="1102" t="s">
        <v>1626</v>
      </c>
      <c r="D15" s="1096">
        <f>IF(ABS(D13)&gt;ABS(D14),ABS(D14),ABS(D13))</f>
        <v>0</v>
      </c>
      <c r="E15" s="1096">
        <f t="shared" ref="E15:R15" si="2">IF(ABS(E13)&gt;ABS(E14),ABS(E14),ABS(E13))</f>
        <v>0</v>
      </c>
      <c r="F15" s="1096">
        <f t="shared" si="2"/>
        <v>0</v>
      </c>
      <c r="G15" s="1096">
        <f t="shared" si="2"/>
        <v>0</v>
      </c>
      <c r="H15" s="1096">
        <f t="shared" si="2"/>
        <v>0</v>
      </c>
      <c r="I15" s="1096">
        <f t="shared" si="2"/>
        <v>0</v>
      </c>
      <c r="J15" s="1096">
        <f t="shared" si="2"/>
        <v>0</v>
      </c>
      <c r="K15" s="1096">
        <f t="shared" si="2"/>
        <v>0</v>
      </c>
      <c r="L15" s="1096">
        <f t="shared" si="2"/>
        <v>0</v>
      </c>
      <c r="M15" s="1096">
        <f t="shared" si="2"/>
        <v>0</v>
      </c>
      <c r="N15" s="1096">
        <f t="shared" si="2"/>
        <v>0</v>
      </c>
      <c r="O15" s="1096">
        <f t="shared" si="2"/>
        <v>0</v>
      </c>
      <c r="P15" s="1096">
        <f t="shared" si="2"/>
        <v>0</v>
      </c>
      <c r="Q15" s="1096">
        <f t="shared" si="2"/>
        <v>0</v>
      </c>
      <c r="R15" s="1096">
        <f t="shared" si="2"/>
        <v>0</v>
      </c>
      <c r="S15" s="1096"/>
      <c r="T15" s="277"/>
      <c r="U15" s="107"/>
      <c r="V15" s="107"/>
      <c r="W15" s="107"/>
      <c r="X15" s="107"/>
      <c r="Y15" s="107"/>
      <c r="Z15" s="107"/>
      <c r="AA15" s="107"/>
      <c r="AB15" s="107"/>
      <c r="AC15" s="107"/>
      <c r="AD15" s="107"/>
      <c r="AE15" s="107"/>
      <c r="AF15" s="107"/>
      <c r="AG15" s="107"/>
      <c r="AH15" s="107"/>
      <c r="AI15" s="107"/>
      <c r="AJ15" s="107"/>
      <c r="AK15" s="107"/>
      <c r="AL15" s="107"/>
      <c r="AM15" s="107"/>
      <c r="AN15" s="107"/>
      <c r="AO15" s="107"/>
    </row>
    <row r="16" spans="1:41" ht="20" customHeight="1" x14ac:dyDescent="0.3">
      <c r="A16" s="274"/>
      <c r="B16" s="1087">
        <v>1.6</v>
      </c>
      <c r="C16" s="1103" t="s">
        <v>1627</v>
      </c>
      <c r="D16" s="1096">
        <f>IF(ABS(D13)&gt;ABS(D14),D13+D14,D14+D13)</f>
        <v>0</v>
      </c>
      <c r="E16" s="1096">
        <f>IF(ABS(E13)&gt;ABS(E14),E13+E14,E14+E13)</f>
        <v>0</v>
      </c>
      <c r="F16" s="1096">
        <f t="shared" ref="F16:R16" si="3">IF(ABS(F13)&gt;ABS(F14),F13+F14,F14+F13)</f>
        <v>0</v>
      </c>
      <c r="G16" s="1096">
        <f t="shared" si="3"/>
        <v>0</v>
      </c>
      <c r="H16" s="1096">
        <f t="shared" si="3"/>
        <v>0</v>
      </c>
      <c r="I16" s="1096">
        <f t="shared" si="3"/>
        <v>0</v>
      </c>
      <c r="J16" s="1096">
        <f t="shared" si="3"/>
        <v>0</v>
      </c>
      <c r="K16" s="1096">
        <f t="shared" si="3"/>
        <v>0</v>
      </c>
      <c r="L16" s="1096">
        <f t="shared" si="3"/>
        <v>0</v>
      </c>
      <c r="M16" s="1096">
        <f t="shared" si="3"/>
        <v>0</v>
      </c>
      <c r="N16" s="1096">
        <f t="shared" si="3"/>
        <v>0</v>
      </c>
      <c r="O16" s="1096">
        <f t="shared" si="3"/>
        <v>0</v>
      </c>
      <c r="P16" s="1096">
        <f t="shared" si="3"/>
        <v>0</v>
      </c>
      <c r="Q16" s="1096">
        <f t="shared" si="3"/>
        <v>0</v>
      </c>
      <c r="R16" s="1096">
        <f t="shared" si="3"/>
        <v>0</v>
      </c>
      <c r="S16" s="1096"/>
      <c r="T16" s="277"/>
      <c r="U16" s="107"/>
      <c r="V16" s="107"/>
      <c r="W16" s="107"/>
      <c r="X16" s="107"/>
      <c r="Y16" s="107"/>
      <c r="Z16" s="107"/>
      <c r="AA16" s="107"/>
      <c r="AB16" s="107"/>
      <c r="AC16" s="107"/>
      <c r="AD16" s="107"/>
      <c r="AE16" s="107"/>
      <c r="AF16" s="107"/>
      <c r="AG16" s="107"/>
      <c r="AH16" s="107"/>
      <c r="AI16" s="107"/>
      <c r="AJ16" s="107"/>
      <c r="AK16" s="107"/>
      <c r="AL16" s="107"/>
      <c r="AM16" s="107"/>
      <c r="AN16" s="107"/>
      <c r="AO16" s="107"/>
    </row>
    <row r="17" spans="1:41" ht="20" customHeight="1" x14ac:dyDescent="0.3">
      <c r="A17" s="274"/>
      <c r="B17" s="1087" t="s">
        <v>1628</v>
      </c>
      <c r="C17" s="1101" t="s">
        <v>1576</v>
      </c>
      <c r="D17" s="1096">
        <v>10</v>
      </c>
      <c r="E17" s="1096">
        <v>10</v>
      </c>
      <c r="F17" s="1096">
        <v>10</v>
      </c>
      <c r="G17" s="1096">
        <v>10</v>
      </c>
      <c r="H17" s="1096">
        <v>90</v>
      </c>
      <c r="I17" s="1096">
        <v>10</v>
      </c>
      <c r="J17" s="1096">
        <v>10</v>
      </c>
      <c r="K17" s="1096">
        <v>100</v>
      </c>
      <c r="L17" s="1096">
        <v>10</v>
      </c>
      <c r="M17" s="1096">
        <v>10</v>
      </c>
      <c r="N17" s="1096">
        <v>10</v>
      </c>
      <c r="O17" s="1096">
        <v>10</v>
      </c>
      <c r="P17" s="1096">
        <v>25</v>
      </c>
      <c r="Q17" s="1096">
        <v>10</v>
      </c>
      <c r="R17" s="1096">
        <v>10</v>
      </c>
      <c r="S17" s="1096"/>
      <c r="T17" s="277"/>
      <c r="U17" s="107"/>
      <c r="V17" s="107"/>
      <c r="W17" s="107"/>
      <c r="X17" s="107"/>
      <c r="Y17" s="107"/>
      <c r="Z17" s="107"/>
      <c r="AA17" s="107"/>
      <c r="AB17" s="107"/>
      <c r="AC17" s="107"/>
      <c r="AD17" s="107"/>
      <c r="AE17" s="107"/>
      <c r="AF17" s="107"/>
      <c r="AG17" s="107"/>
      <c r="AH17" s="107"/>
      <c r="AI17" s="107"/>
      <c r="AJ17" s="107"/>
      <c r="AK17" s="107"/>
      <c r="AL17" s="107"/>
      <c r="AM17" s="107"/>
      <c r="AN17" s="107"/>
      <c r="AO17" s="107"/>
    </row>
    <row r="18" spans="1:41" ht="20" customHeight="1" x14ac:dyDescent="0.3">
      <c r="A18" s="274"/>
      <c r="B18" s="1087">
        <v>1.7</v>
      </c>
      <c r="C18" s="1031" t="s">
        <v>1629</v>
      </c>
      <c r="D18" s="1098">
        <f>(D17/100)*D15</f>
        <v>0</v>
      </c>
      <c r="E18" s="1098">
        <f t="shared" ref="E18:R18" si="4">(E17/100)*E15</f>
        <v>0</v>
      </c>
      <c r="F18" s="1098">
        <f t="shared" si="4"/>
        <v>0</v>
      </c>
      <c r="G18" s="1098">
        <f t="shared" si="4"/>
        <v>0</v>
      </c>
      <c r="H18" s="1098">
        <f t="shared" si="4"/>
        <v>0</v>
      </c>
      <c r="I18" s="1098">
        <f t="shared" si="4"/>
        <v>0</v>
      </c>
      <c r="J18" s="1098">
        <f t="shared" si="4"/>
        <v>0</v>
      </c>
      <c r="K18" s="1098">
        <f t="shared" si="4"/>
        <v>0</v>
      </c>
      <c r="L18" s="1098">
        <f t="shared" si="4"/>
        <v>0</v>
      </c>
      <c r="M18" s="1098">
        <f t="shared" si="4"/>
        <v>0</v>
      </c>
      <c r="N18" s="1098">
        <f t="shared" si="4"/>
        <v>0</v>
      </c>
      <c r="O18" s="1098">
        <f t="shared" si="4"/>
        <v>0</v>
      </c>
      <c r="P18" s="1098">
        <f t="shared" si="4"/>
        <v>0</v>
      </c>
      <c r="Q18" s="1098">
        <f t="shared" si="4"/>
        <v>0</v>
      </c>
      <c r="R18" s="1098">
        <f t="shared" si="4"/>
        <v>0</v>
      </c>
      <c r="S18" s="1099">
        <f>SUM(D18:R18)</f>
        <v>0</v>
      </c>
      <c r="T18" s="277"/>
      <c r="U18" s="107"/>
      <c r="V18" s="107"/>
      <c r="W18" s="107"/>
      <c r="X18" s="107"/>
      <c r="Y18" s="107"/>
      <c r="Z18" s="107"/>
      <c r="AA18" s="107"/>
      <c r="AB18" s="107"/>
      <c r="AC18" s="107"/>
      <c r="AD18" s="107"/>
      <c r="AE18" s="107"/>
      <c r="AF18" s="107"/>
      <c r="AG18" s="107"/>
      <c r="AH18" s="107"/>
      <c r="AI18" s="107"/>
      <c r="AJ18" s="107"/>
      <c r="AK18" s="107"/>
      <c r="AL18" s="107"/>
      <c r="AM18" s="107"/>
      <c r="AN18" s="107"/>
      <c r="AO18" s="107"/>
    </row>
    <row r="19" spans="1:41" ht="20" customHeight="1" x14ac:dyDescent="0.3">
      <c r="A19" s="274"/>
      <c r="B19" s="1087">
        <v>2.1</v>
      </c>
      <c r="C19" s="1101" t="s">
        <v>2001</v>
      </c>
      <c r="D19" s="1096"/>
      <c r="E19" s="1096"/>
      <c r="F19" s="1096"/>
      <c r="G19" s="1096">
        <f>IF(ABS(SUMIF(D16:G16,"&gt;0"))&gt;ABS(SUMIF(D16:G16,"&lt;0")),ABS(SUMIF(D16:G16,"&lt;0")),ABS(SUMIF(D16:G16,"&gt;0")))</f>
        <v>0</v>
      </c>
      <c r="H19" s="1096"/>
      <c r="I19" s="1096"/>
      <c r="J19" s="1096">
        <f>IF(ABS(SUMIF(H16:J16,"&gt;0"))&gt;ABS(SUMIF(H16:J16,"&gt;0")),ABS(SUMIF(H16:J16,"&lt;0")),ABS(SUMIF(H16:J16,"&gt;0")))</f>
        <v>0</v>
      </c>
      <c r="K19" s="1096"/>
      <c r="L19" s="1096"/>
      <c r="M19" s="1096"/>
      <c r="N19" s="1096"/>
      <c r="O19" s="1096"/>
      <c r="P19" s="1096"/>
      <c r="Q19" s="1096"/>
      <c r="R19" s="1096">
        <f>IF(ABS(SUMIF(K16:R16,"&gt;0"))&lt;ABS(SUMIF(K16:R16,"&lt;0")),ABS(SUMIF(K16:R16,"&gt;0")),ABS(SUMIF(K16:R16,"&lt;0")))</f>
        <v>0</v>
      </c>
      <c r="S19" s="1096"/>
      <c r="T19" s="277"/>
      <c r="U19" s="107"/>
      <c r="V19" s="107"/>
      <c r="W19" s="107"/>
      <c r="X19" s="107"/>
      <c r="Y19" s="107"/>
      <c r="Z19" s="107"/>
      <c r="AA19" s="107"/>
      <c r="AB19" s="107"/>
      <c r="AC19" s="107"/>
      <c r="AD19" s="107"/>
      <c r="AE19" s="107"/>
      <c r="AF19" s="107"/>
      <c r="AG19" s="107"/>
      <c r="AH19" s="107"/>
      <c r="AI19" s="107"/>
      <c r="AJ19" s="107"/>
      <c r="AK19" s="107"/>
      <c r="AL19" s="107"/>
      <c r="AM19" s="107"/>
      <c r="AN19" s="107"/>
      <c r="AO19" s="107"/>
    </row>
    <row r="20" spans="1:41" ht="20" customHeight="1" x14ac:dyDescent="0.3">
      <c r="A20" s="274"/>
      <c r="B20" s="1087">
        <v>2.2000000000000002</v>
      </c>
      <c r="C20" s="1101" t="s">
        <v>2002</v>
      </c>
      <c r="D20" s="1096"/>
      <c r="E20" s="1096"/>
      <c r="F20" s="1096"/>
      <c r="G20" s="1096">
        <f>IF(ABS(SUMIF(D16:G16,"&gt;0"))&gt;ABS(SUMIF(D16:G16,"&lt;0")),ABS(SUMIF(D16:G16,"&gt;0"))+ABS(SUMIF(D16:G16,"&lt;0")),ABS(SUMIF(D16:G16,"&lt;0"))+ABS(SUMIF(D16:G16,"&gt;0")))</f>
        <v>0</v>
      </c>
      <c r="H20" s="1096"/>
      <c r="I20" s="1096"/>
      <c r="J20" s="1096">
        <f>IF(ABS(SUMIF(H16:J16,"&gt;0"))&gt;ABS(SUMIF(H16:J16,"&gt;0")),SUMIF(H16:J16,"&gt;0")+SUMIF(H16:J16,"&lt;0"),SUMIF(H16:J16,"&lt;0")+SUMIF(H16:J16,"&gt;0"))</f>
        <v>0</v>
      </c>
      <c r="K20" s="1096"/>
      <c r="L20" s="1096"/>
      <c r="M20" s="1096"/>
      <c r="N20" s="1096"/>
      <c r="O20" s="1096"/>
      <c r="P20" s="1096"/>
      <c r="Q20" s="1096"/>
      <c r="R20" s="1108">
        <f>IF(ABS(SUMIF(K16:R16,"&gt;0"))&lt;ABS(SUMIF(K16:R16,"&lt;0")),SUMIF(K16:R16,"&lt;0")+SUMIF(K16:R16,"&gt;0"),SUMIF(K16:R16,"&gt;0")+SUMIF(K16:R16,"&lt;0"))</f>
        <v>0</v>
      </c>
      <c r="S20" s="1096"/>
      <c r="T20" s="277"/>
      <c r="U20" s="107"/>
      <c r="V20" s="107"/>
      <c r="W20" s="107"/>
      <c r="X20" s="107"/>
      <c r="Y20" s="107"/>
      <c r="Z20" s="107"/>
      <c r="AA20" s="107"/>
      <c r="AB20" s="107"/>
      <c r="AC20" s="107"/>
      <c r="AD20" s="107"/>
      <c r="AE20" s="107"/>
      <c r="AF20" s="107"/>
      <c r="AG20" s="107"/>
      <c r="AH20" s="107"/>
      <c r="AI20" s="107"/>
      <c r="AJ20" s="107"/>
      <c r="AK20" s="107"/>
      <c r="AL20" s="107"/>
      <c r="AM20" s="107"/>
      <c r="AN20" s="107"/>
      <c r="AO20" s="107"/>
    </row>
    <row r="21" spans="1:41" ht="20" customHeight="1" x14ac:dyDescent="0.3">
      <c r="A21" s="274"/>
      <c r="B21" s="1087" t="s">
        <v>1630</v>
      </c>
      <c r="C21" s="1101" t="s">
        <v>1576</v>
      </c>
      <c r="D21" s="1096"/>
      <c r="E21" s="1096"/>
      <c r="F21" s="1096"/>
      <c r="G21" s="1100">
        <v>40</v>
      </c>
      <c r="H21" s="1096"/>
      <c r="I21" s="1096"/>
      <c r="J21" s="1096">
        <v>30</v>
      </c>
      <c r="K21" s="1096"/>
      <c r="L21" s="1096"/>
      <c r="M21" s="1096"/>
      <c r="N21" s="1096"/>
      <c r="O21" s="1096"/>
      <c r="P21" s="1096"/>
      <c r="Q21" s="1096"/>
      <c r="R21" s="1096">
        <v>30</v>
      </c>
      <c r="S21" s="1096"/>
      <c r="T21" s="277"/>
      <c r="U21" s="107"/>
      <c r="V21" s="107"/>
      <c r="W21" s="107"/>
      <c r="X21" s="107"/>
      <c r="Y21" s="107"/>
      <c r="Z21" s="107"/>
      <c r="AA21" s="107"/>
      <c r="AB21" s="107"/>
      <c r="AC21" s="107"/>
      <c r="AD21" s="107"/>
      <c r="AE21" s="107"/>
      <c r="AF21" s="107"/>
      <c r="AG21" s="107"/>
      <c r="AH21" s="107"/>
      <c r="AI21" s="107"/>
      <c r="AJ21" s="107"/>
      <c r="AK21" s="107"/>
      <c r="AL21" s="107"/>
      <c r="AM21" s="107"/>
      <c r="AN21" s="107"/>
      <c r="AO21" s="107"/>
    </row>
    <row r="22" spans="1:41" ht="20" customHeight="1" x14ac:dyDescent="0.3">
      <c r="A22" s="274"/>
      <c r="B22" s="1087">
        <v>2.2999999999999998</v>
      </c>
      <c r="C22" s="1031" t="s">
        <v>1631</v>
      </c>
      <c r="D22" s="1096"/>
      <c r="E22" s="1096"/>
      <c r="F22" s="1096"/>
      <c r="G22" s="1100">
        <f>(G21/100)*G19</f>
        <v>0</v>
      </c>
      <c r="H22" s="1096"/>
      <c r="I22" s="1096"/>
      <c r="J22" s="1096">
        <f>(J21/100)*J19</f>
        <v>0</v>
      </c>
      <c r="K22" s="1096"/>
      <c r="L22" s="1096"/>
      <c r="M22" s="1096"/>
      <c r="N22" s="1096"/>
      <c r="O22" s="1096"/>
      <c r="P22" s="1096"/>
      <c r="Q22" s="1096"/>
      <c r="R22" s="1096">
        <f>(R21/100)*R19</f>
        <v>0</v>
      </c>
      <c r="S22" s="1099">
        <f>SUM(D22:R22)</f>
        <v>0</v>
      </c>
      <c r="T22" s="277"/>
      <c r="U22" s="107"/>
      <c r="V22" s="107"/>
      <c r="W22" s="107"/>
      <c r="X22" s="107"/>
      <c r="Y22" s="107"/>
      <c r="Z22" s="107"/>
      <c r="AA22" s="107"/>
      <c r="AB22" s="107"/>
      <c r="AC22" s="107"/>
      <c r="AD22" s="107"/>
      <c r="AE22" s="107"/>
      <c r="AF22" s="107"/>
      <c r="AG22" s="107"/>
      <c r="AH22" s="107"/>
      <c r="AI22" s="107"/>
      <c r="AJ22" s="107"/>
      <c r="AK22" s="107"/>
      <c r="AL22" s="107"/>
      <c r="AM22" s="107"/>
      <c r="AN22" s="107"/>
      <c r="AO22" s="107"/>
    </row>
    <row r="23" spans="1:41" ht="20" customHeight="1" x14ac:dyDescent="0.3">
      <c r="A23" s="274"/>
      <c r="B23" s="1087">
        <v>3.1</v>
      </c>
      <c r="C23" s="1102" t="s">
        <v>2001</v>
      </c>
      <c r="D23" s="1096"/>
      <c r="E23" s="1096"/>
      <c r="F23" s="1096"/>
      <c r="G23" s="1096"/>
      <c r="H23" s="1096"/>
      <c r="I23" s="1096"/>
      <c r="J23" s="1096">
        <f>IF(ABS(G20)&lt;ABS(J20),ABS(G20),ABS(J20))</f>
        <v>0</v>
      </c>
      <c r="K23" s="1096"/>
      <c r="L23" s="1096"/>
      <c r="M23" s="1096"/>
      <c r="N23" s="1096"/>
      <c r="O23" s="1096"/>
      <c r="P23" s="1096"/>
      <c r="Q23" s="1096"/>
      <c r="R23" s="1096"/>
      <c r="S23" s="1096"/>
      <c r="T23" s="277"/>
      <c r="U23" s="107"/>
      <c r="V23" s="107"/>
      <c r="W23" s="107"/>
      <c r="X23" s="107"/>
      <c r="Y23" s="107"/>
      <c r="Z23" s="107"/>
      <c r="AA23" s="107"/>
      <c r="AB23" s="107"/>
      <c r="AC23" s="107"/>
      <c r="AD23" s="107"/>
      <c r="AE23" s="107"/>
      <c r="AF23" s="107"/>
      <c r="AG23" s="107"/>
      <c r="AH23" s="107"/>
      <c r="AI23" s="107"/>
      <c r="AJ23" s="107"/>
      <c r="AK23" s="107"/>
      <c r="AL23" s="107"/>
      <c r="AM23" s="107"/>
      <c r="AN23" s="107"/>
      <c r="AO23" s="107"/>
    </row>
    <row r="24" spans="1:41" ht="20" customHeight="1" x14ac:dyDescent="0.3">
      <c r="A24" s="274"/>
      <c r="B24" s="1087">
        <v>3.2</v>
      </c>
      <c r="C24" s="1103" t="s">
        <v>2003</v>
      </c>
      <c r="D24" s="1096"/>
      <c r="E24" s="1096"/>
      <c r="F24" s="1096"/>
      <c r="G24" s="1096"/>
      <c r="H24" s="1096"/>
      <c r="I24" s="1096"/>
      <c r="J24" s="1108">
        <f>IF(ABS(G20)&gt;ABS(J20),(G20)+(J20),(J20)+(G20))</f>
        <v>0</v>
      </c>
      <c r="K24" s="1096"/>
      <c r="L24" s="1096"/>
      <c r="M24" s="1096"/>
      <c r="N24" s="1096"/>
      <c r="O24" s="1096"/>
      <c r="P24" s="1096"/>
      <c r="Q24" s="1096"/>
      <c r="R24" s="1096"/>
      <c r="S24" s="1096"/>
      <c r="T24" s="277"/>
      <c r="U24" s="107"/>
      <c r="V24" s="107"/>
      <c r="W24" s="107"/>
      <c r="X24" s="107"/>
      <c r="Y24" s="107"/>
      <c r="Z24" s="107"/>
      <c r="AA24" s="107"/>
      <c r="AB24" s="107"/>
      <c r="AC24" s="107"/>
      <c r="AD24" s="107"/>
      <c r="AE24" s="107"/>
      <c r="AF24" s="107"/>
      <c r="AG24" s="107"/>
      <c r="AH24" s="107"/>
      <c r="AI24" s="107"/>
      <c r="AJ24" s="107"/>
      <c r="AK24" s="107"/>
      <c r="AL24" s="107"/>
      <c r="AM24" s="107"/>
      <c r="AN24" s="107"/>
      <c r="AO24" s="107"/>
    </row>
    <row r="25" spans="1:41" ht="20" customHeight="1" x14ac:dyDescent="0.3">
      <c r="A25" s="274"/>
      <c r="B25" s="1087" t="s">
        <v>395</v>
      </c>
      <c r="C25" s="1102" t="s">
        <v>1576</v>
      </c>
      <c r="D25" s="1096"/>
      <c r="E25" s="1096"/>
      <c r="F25" s="1096"/>
      <c r="G25" s="1096"/>
      <c r="H25" s="1096"/>
      <c r="I25" s="1096"/>
      <c r="J25" s="1096">
        <v>40</v>
      </c>
      <c r="K25" s="1096"/>
      <c r="L25" s="1096"/>
      <c r="M25" s="1096"/>
      <c r="N25" s="1096"/>
      <c r="O25" s="1096"/>
      <c r="P25" s="1096"/>
      <c r="Q25" s="1096"/>
      <c r="R25" s="1096"/>
      <c r="S25" s="1096"/>
      <c r="T25" s="277"/>
      <c r="U25" s="107"/>
      <c r="V25" s="107"/>
      <c r="W25" s="107"/>
      <c r="X25" s="107"/>
      <c r="Y25" s="107"/>
      <c r="Z25" s="107"/>
      <c r="AA25" s="107"/>
      <c r="AB25" s="107"/>
      <c r="AC25" s="107"/>
      <c r="AD25" s="107"/>
      <c r="AE25" s="107"/>
      <c r="AF25" s="107"/>
      <c r="AG25" s="107"/>
      <c r="AH25" s="107"/>
      <c r="AI25" s="107"/>
      <c r="AJ25" s="107"/>
      <c r="AK25" s="107"/>
      <c r="AL25" s="107"/>
      <c r="AM25" s="107"/>
      <c r="AN25" s="107"/>
      <c r="AO25" s="107"/>
    </row>
    <row r="26" spans="1:41" ht="20" customHeight="1" x14ac:dyDescent="0.3">
      <c r="A26" s="274"/>
      <c r="B26" s="1087">
        <v>3.3</v>
      </c>
      <c r="C26" s="1031" t="s">
        <v>1632</v>
      </c>
      <c r="D26" s="1096"/>
      <c r="E26" s="1096"/>
      <c r="F26" s="1096"/>
      <c r="G26" s="1096"/>
      <c r="H26" s="1096"/>
      <c r="I26" s="1096"/>
      <c r="J26" s="1096">
        <f>(J25/100)*J23</f>
        <v>0</v>
      </c>
      <c r="K26" s="1096"/>
      <c r="L26" s="1096"/>
      <c r="M26" s="1096"/>
      <c r="N26" s="1096"/>
      <c r="O26" s="1096"/>
      <c r="P26" s="1096"/>
      <c r="Q26" s="1096"/>
      <c r="R26" s="1096"/>
      <c r="S26" s="1099">
        <f>ROUND(SUM(D26:R26),3)</f>
        <v>0</v>
      </c>
      <c r="T26" s="277"/>
      <c r="U26" s="107"/>
      <c r="V26" s="107"/>
      <c r="W26" s="107"/>
      <c r="X26" s="107"/>
      <c r="Y26" s="107"/>
      <c r="Z26" s="107"/>
      <c r="AA26" s="107"/>
      <c r="AB26" s="107"/>
      <c r="AC26" s="107"/>
      <c r="AD26" s="107"/>
      <c r="AE26" s="107"/>
      <c r="AF26" s="107"/>
      <c r="AG26" s="107"/>
      <c r="AH26" s="107"/>
      <c r="AI26" s="107"/>
      <c r="AJ26" s="107"/>
      <c r="AK26" s="107"/>
      <c r="AL26" s="107"/>
      <c r="AM26" s="107"/>
      <c r="AN26" s="107"/>
      <c r="AO26" s="107"/>
    </row>
    <row r="27" spans="1:41" ht="20" customHeight="1" x14ac:dyDescent="0.3">
      <c r="A27" s="274"/>
      <c r="B27" s="1087">
        <v>4.0999999999999996</v>
      </c>
      <c r="C27" s="1102" t="s">
        <v>2001</v>
      </c>
      <c r="D27" s="1096"/>
      <c r="E27" s="1096"/>
      <c r="F27" s="1096"/>
      <c r="G27" s="1096"/>
      <c r="H27" s="1096"/>
      <c r="I27" s="1096"/>
      <c r="J27" s="1096"/>
      <c r="K27" s="1096"/>
      <c r="L27" s="1096"/>
      <c r="M27" s="1096"/>
      <c r="N27" s="1096"/>
      <c r="O27" s="1096"/>
      <c r="P27" s="1096"/>
      <c r="Q27" s="1096"/>
      <c r="R27" s="1108">
        <f>IF(ABS(R20)&lt;ABS(J24),ABS(R20),ABS(J24))</f>
        <v>0</v>
      </c>
      <c r="S27" s="1096"/>
      <c r="T27" s="277"/>
      <c r="U27" s="107"/>
      <c r="V27" s="107"/>
      <c r="W27" s="107"/>
      <c r="X27" s="107"/>
      <c r="Y27" s="107"/>
      <c r="Z27" s="107"/>
      <c r="AA27" s="107"/>
      <c r="AB27" s="107"/>
      <c r="AC27" s="107"/>
      <c r="AD27" s="107"/>
      <c r="AE27" s="107"/>
      <c r="AF27" s="107"/>
      <c r="AG27" s="107"/>
      <c r="AH27" s="107"/>
      <c r="AI27" s="107"/>
      <c r="AJ27" s="107"/>
      <c r="AK27" s="107"/>
      <c r="AL27" s="107"/>
      <c r="AM27" s="107"/>
      <c r="AN27" s="107"/>
      <c r="AO27" s="107"/>
    </row>
    <row r="28" spans="1:41" ht="20" customHeight="1" x14ac:dyDescent="0.3">
      <c r="A28" s="274"/>
      <c r="B28" s="1087">
        <v>4.2</v>
      </c>
      <c r="C28" s="1103" t="s">
        <v>2003</v>
      </c>
      <c r="D28" s="1096"/>
      <c r="E28" s="1096"/>
      <c r="F28" s="1096"/>
      <c r="G28" s="1096"/>
      <c r="H28" s="1096"/>
      <c r="I28" s="1096"/>
      <c r="J28" s="1096"/>
      <c r="K28" s="1096"/>
      <c r="L28" s="1096"/>
      <c r="M28" s="1096"/>
      <c r="N28" s="1096"/>
      <c r="O28" s="1096"/>
      <c r="P28" s="1096"/>
      <c r="Q28" s="1096"/>
      <c r="R28" s="1096">
        <f>IF(ABS(R20)&gt;ABS(J24),(R20)+(J24),(J24)+(R20))</f>
        <v>0</v>
      </c>
      <c r="S28" s="1096"/>
      <c r="T28" s="277"/>
      <c r="U28" s="107"/>
      <c r="V28" s="107"/>
      <c r="W28" s="107"/>
      <c r="X28" s="107"/>
      <c r="Y28" s="107"/>
      <c r="Z28" s="107"/>
      <c r="AA28" s="107"/>
      <c r="AB28" s="107"/>
      <c r="AC28" s="107"/>
      <c r="AD28" s="107"/>
      <c r="AE28" s="107"/>
      <c r="AF28" s="107"/>
      <c r="AG28" s="107"/>
      <c r="AH28" s="107"/>
      <c r="AI28" s="107"/>
      <c r="AJ28" s="107"/>
      <c r="AK28" s="107"/>
      <c r="AL28" s="107"/>
      <c r="AM28" s="107"/>
      <c r="AN28" s="107"/>
      <c r="AO28" s="107"/>
    </row>
    <row r="29" spans="1:41" ht="20" customHeight="1" x14ac:dyDescent="0.3">
      <c r="A29" s="274"/>
      <c r="B29" s="1087" t="s">
        <v>1633</v>
      </c>
      <c r="C29" s="1102" t="s">
        <v>1576</v>
      </c>
      <c r="D29" s="1096"/>
      <c r="E29" s="1096"/>
      <c r="F29" s="1096"/>
      <c r="G29" s="1096"/>
      <c r="H29" s="1096"/>
      <c r="I29" s="1096"/>
      <c r="J29" s="1096"/>
      <c r="K29" s="1096"/>
      <c r="L29" s="1096"/>
      <c r="M29" s="1096"/>
      <c r="N29" s="1096"/>
      <c r="O29" s="1096"/>
      <c r="P29" s="1096"/>
      <c r="Q29" s="1096"/>
      <c r="R29" s="1096">
        <v>50</v>
      </c>
      <c r="S29" s="1096"/>
      <c r="T29" s="277"/>
      <c r="U29" s="107"/>
      <c r="V29" s="107"/>
      <c r="W29" s="107"/>
      <c r="X29" s="107"/>
      <c r="Y29" s="107"/>
      <c r="Z29" s="107"/>
      <c r="AA29" s="107"/>
      <c r="AB29" s="107"/>
      <c r="AC29" s="107"/>
      <c r="AD29" s="107"/>
      <c r="AE29" s="107"/>
      <c r="AF29" s="107"/>
      <c r="AG29" s="107"/>
      <c r="AH29" s="107"/>
      <c r="AI29" s="107"/>
      <c r="AJ29" s="107"/>
      <c r="AK29" s="107"/>
      <c r="AL29" s="107"/>
      <c r="AM29" s="107"/>
      <c r="AN29" s="107"/>
      <c r="AO29" s="107"/>
    </row>
    <row r="30" spans="1:41" ht="20" customHeight="1" x14ac:dyDescent="0.3">
      <c r="A30" s="274"/>
      <c r="B30" s="1087">
        <v>4.3</v>
      </c>
      <c r="C30" s="1104" t="s">
        <v>1634</v>
      </c>
      <c r="D30" s="1096"/>
      <c r="E30" s="1096"/>
      <c r="F30" s="1096"/>
      <c r="G30" s="1096"/>
      <c r="H30" s="1096"/>
      <c r="I30" s="1096"/>
      <c r="J30" s="1096"/>
      <c r="K30" s="1096"/>
      <c r="L30" s="1096"/>
      <c r="M30" s="1096"/>
      <c r="N30" s="1096"/>
      <c r="O30" s="1096"/>
      <c r="P30" s="1096"/>
      <c r="Q30" s="1096"/>
      <c r="R30" s="1096">
        <f>(R29/100)*R27</f>
        <v>0</v>
      </c>
      <c r="S30" s="1099">
        <f>ROUND(R30,3)</f>
        <v>0</v>
      </c>
      <c r="T30" s="277"/>
      <c r="U30" s="107"/>
      <c r="V30" s="107"/>
      <c r="W30" s="107"/>
      <c r="X30" s="107"/>
      <c r="Y30" s="107"/>
      <c r="Z30" s="107"/>
      <c r="AA30" s="107"/>
      <c r="AB30" s="107"/>
      <c r="AC30" s="107"/>
      <c r="AD30" s="107"/>
      <c r="AE30" s="107"/>
      <c r="AF30" s="107"/>
      <c r="AG30" s="107"/>
      <c r="AH30" s="107"/>
      <c r="AI30" s="107"/>
      <c r="AJ30" s="107"/>
      <c r="AK30" s="107"/>
      <c r="AL30" s="107"/>
      <c r="AM30" s="107"/>
      <c r="AN30" s="107"/>
      <c r="AO30" s="107"/>
    </row>
    <row r="31" spans="1:41" ht="20" customHeight="1" x14ac:dyDescent="0.3">
      <c r="A31" s="274"/>
      <c r="B31" s="1087">
        <v>5.0999999999999996</v>
      </c>
      <c r="C31" s="1105" t="s">
        <v>1635</v>
      </c>
      <c r="D31" s="1096"/>
      <c r="E31" s="1096"/>
      <c r="F31" s="1096"/>
      <c r="G31" s="1096"/>
      <c r="H31" s="1096"/>
      <c r="I31" s="1096"/>
      <c r="J31" s="1096"/>
      <c r="K31" s="1096"/>
      <c r="L31" s="1096"/>
      <c r="M31" s="1096"/>
      <c r="N31" s="1096"/>
      <c r="O31" s="1096"/>
      <c r="P31" s="1096"/>
      <c r="Q31" s="1096"/>
      <c r="R31" s="1096"/>
      <c r="S31" s="1099">
        <f>ROUND(R28,3)</f>
        <v>0</v>
      </c>
      <c r="T31" s="277"/>
      <c r="U31" s="107"/>
      <c r="V31" s="107"/>
      <c r="W31" s="107"/>
      <c r="X31" s="107"/>
      <c r="Y31" s="107"/>
      <c r="Z31" s="107"/>
      <c r="AA31" s="107"/>
      <c r="AB31" s="107"/>
      <c r="AC31" s="107"/>
      <c r="AD31" s="107"/>
      <c r="AE31" s="107"/>
      <c r="AF31" s="107"/>
      <c r="AG31" s="107"/>
      <c r="AH31" s="107"/>
      <c r="AI31" s="107"/>
      <c r="AJ31" s="107"/>
      <c r="AK31" s="107"/>
      <c r="AL31" s="107"/>
      <c r="AM31" s="107"/>
      <c r="AN31" s="107"/>
      <c r="AO31" s="107"/>
    </row>
    <row r="32" spans="1:41" ht="20" customHeight="1" x14ac:dyDescent="0.3">
      <c r="A32" s="274"/>
      <c r="B32" s="1087">
        <v>6</v>
      </c>
      <c r="C32" s="1104" t="s">
        <v>1636</v>
      </c>
      <c r="D32" s="1096"/>
      <c r="E32" s="1096"/>
      <c r="F32" s="1096"/>
      <c r="G32" s="1096"/>
      <c r="H32" s="1096"/>
      <c r="I32" s="1096"/>
      <c r="J32" s="1096"/>
      <c r="K32" s="1096"/>
      <c r="L32" s="1096"/>
      <c r="M32" s="1096"/>
      <c r="N32" s="1096"/>
      <c r="O32" s="1096"/>
      <c r="P32" s="1096"/>
      <c r="Q32" s="1096"/>
      <c r="R32" s="1096"/>
      <c r="S32" s="1099">
        <f>SUM(S18 + S22 + S26+S30 + S31)</f>
        <v>0</v>
      </c>
      <c r="T32" s="277"/>
      <c r="U32" s="107"/>
      <c r="V32" s="107"/>
      <c r="W32" s="107"/>
      <c r="X32" s="107"/>
      <c r="Y32" s="107"/>
      <c r="Z32" s="107"/>
      <c r="AA32" s="107"/>
      <c r="AB32" s="107"/>
      <c r="AC32" s="107"/>
      <c r="AD32" s="107"/>
      <c r="AE32" s="107"/>
      <c r="AF32" s="107"/>
      <c r="AG32" s="107"/>
      <c r="AH32" s="107"/>
      <c r="AI32" s="107"/>
      <c r="AJ32" s="107"/>
      <c r="AK32" s="107"/>
      <c r="AL32" s="107"/>
      <c r="AM32" s="107"/>
      <c r="AN32" s="107"/>
      <c r="AO32" s="107"/>
    </row>
    <row r="33" spans="1:41" ht="20" customHeight="1" x14ac:dyDescent="0.3">
      <c r="A33" s="274"/>
      <c r="B33" s="1088">
        <v>7</v>
      </c>
      <c r="C33" s="1104" t="s">
        <v>1995</v>
      </c>
      <c r="D33" s="1096"/>
      <c r="E33" s="1096"/>
      <c r="F33" s="1096"/>
      <c r="G33" s="1096"/>
      <c r="H33" s="1096"/>
      <c r="I33" s="1096"/>
      <c r="J33" s="1096"/>
      <c r="K33" s="1096"/>
      <c r="L33" s="1096"/>
      <c r="M33" s="1096"/>
      <c r="N33" s="1096"/>
      <c r="O33" s="1096"/>
      <c r="P33" s="1096"/>
      <c r="Q33" s="1096"/>
      <c r="R33" s="1096"/>
      <c r="S33" s="1099">
        <f>S32*12.5</f>
        <v>0</v>
      </c>
      <c r="T33" s="277"/>
      <c r="U33" s="107"/>
      <c r="V33" s="107"/>
      <c r="W33" s="107"/>
      <c r="X33" s="107"/>
      <c r="Y33" s="107"/>
      <c r="Z33" s="107"/>
      <c r="AA33" s="107"/>
      <c r="AB33" s="107"/>
      <c r="AC33" s="107"/>
      <c r="AD33" s="107"/>
      <c r="AE33" s="107"/>
      <c r="AF33" s="107"/>
      <c r="AG33" s="107"/>
      <c r="AH33" s="107"/>
      <c r="AI33" s="107"/>
      <c r="AJ33" s="107"/>
      <c r="AK33" s="107"/>
      <c r="AL33" s="107"/>
      <c r="AM33" s="107"/>
      <c r="AN33" s="107"/>
      <c r="AO33" s="107"/>
    </row>
    <row r="34" spans="1:41" ht="15" customHeight="1" x14ac:dyDescent="0.25">
      <c r="A34" s="274"/>
      <c r="D34" s="107"/>
      <c r="E34" s="107"/>
      <c r="F34" s="107"/>
      <c r="G34" s="107"/>
      <c r="H34" s="107"/>
      <c r="I34" s="107"/>
      <c r="J34" s="107"/>
      <c r="K34" s="107"/>
      <c r="L34" s="107"/>
      <c r="M34" s="107"/>
      <c r="N34" s="107"/>
      <c r="O34" s="107"/>
      <c r="P34" s="107"/>
      <c r="Q34" s="107"/>
      <c r="R34" s="107"/>
      <c r="S34" s="107"/>
      <c r="T34" s="277"/>
      <c r="U34" s="107"/>
      <c r="V34" s="107"/>
      <c r="W34" s="107"/>
      <c r="X34" s="107"/>
      <c r="Y34" s="107"/>
      <c r="Z34" s="107"/>
      <c r="AA34" s="107"/>
      <c r="AB34" s="107"/>
      <c r="AC34" s="107"/>
      <c r="AD34" s="107"/>
      <c r="AE34" s="107"/>
      <c r="AF34" s="107"/>
      <c r="AG34" s="107"/>
      <c r="AH34" s="107"/>
      <c r="AI34" s="107"/>
      <c r="AJ34" s="107"/>
      <c r="AK34" s="107"/>
      <c r="AL34" s="107"/>
      <c r="AM34" s="107"/>
      <c r="AN34" s="107"/>
      <c r="AO34" s="107"/>
    </row>
    <row r="35" spans="1:41" ht="15" customHeight="1" x14ac:dyDescent="0.3">
      <c r="A35" s="274"/>
      <c r="B35" s="641" t="s">
        <v>1999</v>
      </c>
      <c r="C35" s="3156" t="s">
        <v>2000</v>
      </c>
      <c r="D35" s="3156"/>
      <c r="E35" s="3156"/>
      <c r="F35" s="3156"/>
      <c r="G35" s="3156"/>
      <c r="H35" s="3156"/>
      <c r="I35" s="3156"/>
      <c r="J35" s="3156"/>
      <c r="K35" s="107"/>
      <c r="L35" s="107"/>
      <c r="M35" s="107"/>
      <c r="N35" s="107"/>
      <c r="O35" s="107"/>
      <c r="P35" s="107"/>
      <c r="Q35" s="107"/>
      <c r="R35" s="107"/>
      <c r="S35" s="107"/>
      <c r="T35" s="277"/>
      <c r="U35" s="107"/>
      <c r="V35" s="107"/>
      <c r="W35" s="107"/>
      <c r="X35" s="107"/>
      <c r="Y35" s="107"/>
      <c r="Z35" s="107"/>
      <c r="AA35" s="107"/>
      <c r="AB35" s="107"/>
      <c r="AC35" s="107"/>
      <c r="AD35" s="107"/>
      <c r="AE35" s="107"/>
      <c r="AF35" s="107"/>
      <c r="AG35" s="107"/>
      <c r="AH35" s="107"/>
      <c r="AI35" s="107"/>
      <c r="AJ35" s="107"/>
      <c r="AK35" s="107"/>
      <c r="AL35" s="107"/>
      <c r="AM35" s="107"/>
      <c r="AN35" s="107"/>
      <c r="AO35" s="107"/>
    </row>
    <row r="36" spans="1:41" ht="15" customHeight="1" x14ac:dyDescent="0.25">
      <c r="A36" s="274"/>
      <c r="B36" s="107"/>
      <c r="C36" s="3156" t="s">
        <v>1637</v>
      </c>
      <c r="D36" s="3156"/>
      <c r="E36" s="3156"/>
      <c r="F36" s="3156"/>
      <c r="G36" s="3156"/>
      <c r="H36" s="3156"/>
      <c r="I36" s="3156"/>
      <c r="J36" s="3156"/>
      <c r="K36" s="107"/>
      <c r="L36" s="107"/>
      <c r="M36" s="107"/>
      <c r="N36" s="107"/>
      <c r="O36" s="107"/>
      <c r="P36" s="107"/>
      <c r="Q36" s="107"/>
      <c r="R36" s="107"/>
      <c r="S36" s="107"/>
      <c r="T36" s="277"/>
      <c r="U36" s="107"/>
      <c r="V36" s="107"/>
      <c r="W36" s="107"/>
      <c r="X36" s="107"/>
      <c r="Y36" s="107"/>
      <c r="Z36" s="107"/>
      <c r="AA36" s="107"/>
      <c r="AB36" s="107"/>
      <c r="AC36" s="107"/>
      <c r="AD36" s="107"/>
      <c r="AE36" s="107"/>
      <c r="AF36" s="107"/>
      <c r="AG36" s="107"/>
      <c r="AH36" s="107"/>
      <c r="AI36" s="107"/>
      <c r="AJ36" s="107"/>
      <c r="AK36" s="107"/>
      <c r="AL36" s="107"/>
      <c r="AM36" s="107"/>
      <c r="AN36" s="107"/>
      <c r="AO36" s="107"/>
    </row>
    <row r="37" spans="1:41" ht="15" customHeight="1" x14ac:dyDescent="0.25">
      <c r="A37" s="274"/>
      <c r="B37" s="107"/>
      <c r="C37" s="3156" t="s">
        <v>1638</v>
      </c>
      <c r="D37" s="3156"/>
      <c r="E37" s="3156"/>
      <c r="F37" s="3156"/>
      <c r="G37" s="3156"/>
      <c r="H37" s="3156"/>
      <c r="I37" s="3156"/>
      <c r="J37" s="3156"/>
      <c r="K37" s="107"/>
      <c r="L37" s="107"/>
      <c r="M37" s="107"/>
      <c r="N37" s="107"/>
      <c r="O37" s="107"/>
      <c r="P37" s="107"/>
      <c r="Q37" s="107"/>
      <c r="R37" s="107"/>
      <c r="S37" s="107"/>
      <c r="T37" s="277"/>
      <c r="U37" s="107"/>
      <c r="V37" s="107"/>
      <c r="W37" s="107"/>
      <c r="X37" s="107"/>
      <c r="Y37" s="107"/>
      <c r="Z37" s="107"/>
      <c r="AA37" s="107"/>
      <c r="AB37" s="107"/>
      <c r="AC37" s="107"/>
      <c r="AD37" s="107"/>
      <c r="AE37" s="107"/>
      <c r="AF37" s="107"/>
      <c r="AG37" s="107"/>
      <c r="AH37" s="107"/>
      <c r="AI37" s="107"/>
      <c r="AJ37" s="107"/>
      <c r="AK37" s="107"/>
      <c r="AL37" s="107"/>
      <c r="AM37" s="107"/>
      <c r="AN37" s="107"/>
      <c r="AO37" s="107"/>
    </row>
    <row r="38" spans="1:41" ht="15" customHeight="1" x14ac:dyDescent="0.25">
      <c r="A38" s="274"/>
      <c r="B38" s="107"/>
      <c r="C38" s="3156" t="s">
        <v>1639</v>
      </c>
      <c r="D38" s="3156"/>
      <c r="E38" s="3156"/>
      <c r="F38" s="3156"/>
      <c r="G38" s="3156"/>
      <c r="H38" s="3156"/>
      <c r="I38" s="3156"/>
      <c r="J38" s="3156"/>
      <c r="K38" s="107"/>
      <c r="L38" s="107"/>
      <c r="M38" s="107"/>
      <c r="N38" s="107"/>
      <c r="O38" s="107"/>
      <c r="P38" s="107"/>
      <c r="Q38" s="107"/>
      <c r="R38" s="107"/>
      <c r="S38" s="107"/>
      <c r="T38" s="277"/>
      <c r="U38" s="107"/>
      <c r="V38" s="107"/>
      <c r="W38" s="107"/>
      <c r="X38" s="107"/>
      <c r="Y38" s="107"/>
      <c r="Z38" s="107"/>
      <c r="AA38" s="107"/>
      <c r="AB38" s="107"/>
      <c r="AC38" s="107"/>
      <c r="AD38" s="107"/>
      <c r="AE38" s="107"/>
      <c r="AF38" s="107"/>
      <c r="AG38" s="107"/>
      <c r="AH38" s="107"/>
      <c r="AI38" s="107"/>
      <c r="AJ38" s="107"/>
      <c r="AK38" s="107"/>
      <c r="AL38" s="107"/>
      <c r="AM38" s="107"/>
      <c r="AN38" s="107"/>
      <c r="AO38" s="107"/>
    </row>
    <row r="39" spans="1:41" ht="15" customHeight="1" x14ac:dyDescent="0.25">
      <c r="A39" s="274"/>
      <c r="B39" s="107"/>
      <c r="C39" s="3156" t="s">
        <v>1640</v>
      </c>
      <c r="D39" s="3156"/>
      <c r="E39" s="3156"/>
      <c r="F39" s="3156"/>
      <c r="G39" s="3156"/>
      <c r="H39" s="3156"/>
      <c r="I39" s="3156"/>
      <c r="J39" s="3156"/>
      <c r="K39" s="107"/>
      <c r="L39" s="107"/>
      <c r="M39" s="107"/>
      <c r="N39" s="107"/>
      <c r="O39" s="107"/>
      <c r="P39" s="107"/>
      <c r="Q39" s="107"/>
      <c r="R39" s="107"/>
      <c r="S39" s="107"/>
      <c r="T39" s="277"/>
      <c r="U39" s="107"/>
      <c r="V39" s="107"/>
      <c r="W39" s="107"/>
      <c r="X39" s="107"/>
      <c r="Y39" s="107"/>
      <c r="Z39" s="107"/>
      <c r="AA39" s="107"/>
      <c r="AB39" s="107"/>
      <c r="AC39" s="107"/>
      <c r="AD39" s="107"/>
      <c r="AE39" s="107"/>
      <c r="AF39" s="107"/>
      <c r="AG39" s="107"/>
      <c r="AH39" s="107"/>
      <c r="AI39" s="107"/>
      <c r="AJ39" s="107"/>
      <c r="AK39" s="107"/>
      <c r="AL39" s="107"/>
      <c r="AM39" s="107"/>
      <c r="AN39" s="107"/>
      <c r="AO39" s="107"/>
    </row>
    <row r="40" spans="1:41" ht="15" customHeight="1" x14ac:dyDescent="0.25">
      <c r="A40" s="274"/>
      <c r="B40" s="107"/>
      <c r="C40" s="3156" t="s">
        <v>1641</v>
      </c>
      <c r="D40" s="3156"/>
      <c r="E40" s="3156"/>
      <c r="F40" s="3156"/>
      <c r="G40" s="3156"/>
      <c r="H40" s="3156"/>
      <c r="I40" s="3156"/>
      <c r="J40" s="3156"/>
      <c r="K40" s="107"/>
      <c r="L40" s="107"/>
      <c r="M40" s="107"/>
      <c r="N40" s="107"/>
      <c r="O40" s="107"/>
      <c r="P40" s="107"/>
      <c r="Q40" s="107"/>
      <c r="R40" s="107"/>
      <c r="S40" s="107"/>
      <c r="T40" s="277"/>
      <c r="U40" s="107"/>
      <c r="V40" s="107"/>
      <c r="W40" s="107"/>
      <c r="X40" s="107"/>
      <c r="Y40" s="107"/>
      <c r="Z40" s="107"/>
      <c r="AA40" s="107"/>
      <c r="AB40" s="107"/>
      <c r="AC40" s="107"/>
      <c r="AD40" s="107"/>
      <c r="AE40" s="107"/>
      <c r="AF40" s="107"/>
      <c r="AG40" s="107"/>
      <c r="AH40" s="107"/>
      <c r="AI40" s="107"/>
      <c r="AJ40" s="107"/>
      <c r="AK40" s="107"/>
      <c r="AL40" s="107"/>
      <c r="AM40" s="107"/>
      <c r="AN40" s="107"/>
      <c r="AO40" s="107"/>
    </row>
    <row r="41" spans="1:41" ht="15" customHeight="1" x14ac:dyDescent="0.25">
      <c r="A41" s="274"/>
      <c r="B41" s="107"/>
      <c r="C41" s="3156" t="s">
        <v>2005</v>
      </c>
      <c r="D41" s="3156"/>
      <c r="E41" s="3156"/>
      <c r="F41" s="3156"/>
      <c r="G41" s="3156"/>
      <c r="H41" s="3156"/>
      <c r="I41" s="3156"/>
      <c r="J41" s="3156"/>
      <c r="K41" s="107"/>
      <c r="L41" s="107"/>
      <c r="M41" s="107"/>
      <c r="N41" s="107"/>
      <c r="O41" s="107"/>
      <c r="P41" s="107"/>
      <c r="Q41" s="107"/>
      <c r="R41" s="107"/>
      <c r="S41" s="107"/>
      <c r="T41" s="277"/>
      <c r="U41" s="107"/>
      <c r="V41" s="107"/>
      <c r="W41" s="107"/>
      <c r="X41" s="107"/>
      <c r="Y41" s="107"/>
      <c r="Z41" s="107"/>
      <c r="AA41" s="107"/>
      <c r="AB41" s="107"/>
      <c r="AC41" s="107"/>
      <c r="AD41" s="107"/>
      <c r="AE41" s="107"/>
      <c r="AF41" s="107"/>
      <c r="AG41" s="107"/>
      <c r="AH41" s="107"/>
      <c r="AI41" s="107"/>
      <c r="AJ41" s="107"/>
      <c r="AK41" s="107"/>
      <c r="AL41" s="107"/>
      <c r="AM41" s="107"/>
      <c r="AN41" s="107"/>
      <c r="AO41" s="107"/>
    </row>
    <row r="42" spans="1:41" ht="15" customHeight="1" x14ac:dyDescent="0.25">
      <c r="A42" s="274"/>
      <c r="B42" s="107"/>
      <c r="C42" s="3156" t="s">
        <v>1642</v>
      </c>
      <c r="D42" s="3156"/>
      <c r="E42" s="3156"/>
      <c r="F42" s="3156"/>
      <c r="G42" s="3156"/>
      <c r="H42" s="3156"/>
      <c r="I42" s="3156"/>
      <c r="J42" s="3156"/>
      <c r="K42" s="107"/>
      <c r="L42" s="107"/>
      <c r="M42" s="107"/>
      <c r="N42" s="107"/>
      <c r="O42" s="107"/>
      <c r="P42" s="107"/>
      <c r="Q42" s="107"/>
      <c r="R42" s="107"/>
      <c r="S42" s="107"/>
      <c r="T42" s="277"/>
      <c r="U42" s="107"/>
      <c r="V42" s="107"/>
      <c r="W42" s="107"/>
      <c r="X42" s="107"/>
      <c r="Y42" s="107"/>
      <c r="Z42" s="107"/>
      <c r="AA42" s="107"/>
      <c r="AB42" s="107"/>
      <c r="AC42" s="107"/>
      <c r="AD42" s="107"/>
      <c r="AE42" s="107"/>
      <c r="AF42" s="107"/>
      <c r="AG42" s="107"/>
      <c r="AH42" s="107"/>
      <c r="AI42" s="107"/>
      <c r="AJ42" s="107"/>
      <c r="AK42" s="107"/>
      <c r="AL42" s="107"/>
      <c r="AM42" s="107"/>
      <c r="AN42" s="107"/>
      <c r="AO42" s="107"/>
    </row>
    <row r="43" spans="1:41" ht="15" customHeight="1" x14ac:dyDescent="0.25">
      <c r="A43" s="274"/>
      <c r="B43" s="107"/>
      <c r="C43" s="3156" t="s">
        <v>1643</v>
      </c>
      <c r="D43" s="3156"/>
      <c r="E43" s="3156"/>
      <c r="F43" s="3156"/>
      <c r="G43" s="3156"/>
      <c r="H43" s="3156"/>
      <c r="I43" s="3156"/>
      <c r="J43" s="3156"/>
      <c r="K43" s="107"/>
      <c r="L43" s="107"/>
      <c r="M43" s="107"/>
      <c r="N43" s="107"/>
      <c r="O43" s="107"/>
      <c r="P43" s="107"/>
      <c r="Q43" s="107"/>
      <c r="R43" s="107"/>
      <c r="S43" s="107"/>
      <c r="T43" s="277"/>
      <c r="U43" s="107"/>
      <c r="V43" s="107"/>
      <c r="W43" s="107"/>
      <c r="X43" s="107"/>
      <c r="Y43" s="107"/>
      <c r="Z43" s="107"/>
      <c r="AA43" s="107"/>
      <c r="AB43" s="107"/>
      <c r="AC43" s="107"/>
      <c r="AD43" s="107"/>
      <c r="AE43" s="107"/>
      <c r="AF43" s="107"/>
      <c r="AG43" s="107"/>
      <c r="AH43" s="107"/>
      <c r="AI43" s="107"/>
      <c r="AJ43" s="107"/>
      <c r="AK43" s="107"/>
      <c r="AL43" s="107"/>
      <c r="AM43" s="107"/>
      <c r="AN43" s="107"/>
      <c r="AO43" s="107"/>
    </row>
    <row r="44" spans="1:41" ht="15" customHeight="1" x14ac:dyDescent="0.25">
      <c r="A44" s="274"/>
      <c r="B44" s="107"/>
      <c r="C44" s="3156" t="s">
        <v>2006</v>
      </c>
      <c r="D44" s="3156"/>
      <c r="E44" s="3156"/>
      <c r="F44" s="3156"/>
      <c r="G44" s="3156"/>
      <c r="H44" s="3156"/>
      <c r="I44" s="3156"/>
      <c r="J44" s="3156"/>
      <c r="K44" s="107"/>
      <c r="L44" s="107"/>
      <c r="M44" s="107"/>
      <c r="N44" s="107"/>
      <c r="O44" s="107"/>
      <c r="P44" s="107"/>
      <c r="Q44" s="107"/>
      <c r="R44" s="107"/>
      <c r="S44" s="107"/>
      <c r="T44" s="277"/>
      <c r="U44" s="107"/>
      <c r="V44" s="107"/>
      <c r="W44" s="107"/>
      <c r="X44" s="107"/>
      <c r="Y44" s="107"/>
      <c r="Z44" s="107"/>
      <c r="AA44" s="107"/>
      <c r="AB44" s="107"/>
      <c r="AC44" s="107"/>
      <c r="AD44" s="107"/>
      <c r="AE44" s="107"/>
      <c r="AF44" s="107"/>
      <c r="AG44" s="107"/>
      <c r="AH44" s="107"/>
      <c r="AI44" s="107"/>
      <c r="AJ44" s="107"/>
      <c r="AK44" s="107"/>
      <c r="AL44" s="107"/>
      <c r="AM44" s="107"/>
      <c r="AN44" s="107"/>
      <c r="AO44" s="107"/>
    </row>
    <row r="45" spans="1:41" ht="15" customHeight="1" thickBot="1" x14ac:dyDescent="0.3">
      <c r="A45" s="278"/>
      <c r="B45" s="309"/>
      <c r="C45" s="309"/>
      <c r="D45" s="309"/>
      <c r="E45" s="309"/>
      <c r="F45" s="309"/>
      <c r="G45" s="309"/>
      <c r="H45" s="309"/>
      <c r="I45" s="309"/>
      <c r="J45" s="309"/>
      <c r="K45" s="309"/>
      <c r="L45" s="309"/>
      <c r="M45" s="309"/>
      <c r="N45" s="309"/>
      <c r="O45" s="309"/>
      <c r="P45" s="309"/>
      <c r="Q45" s="309"/>
      <c r="R45" s="309"/>
      <c r="S45" s="309"/>
      <c r="T45" s="279"/>
      <c r="U45" s="107"/>
      <c r="V45" s="107"/>
      <c r="W45" s="107"/>
      <c r="X45" s="107"/>
      <c r="Y45" s="107"/>
      <c r="Z45" s="107"/>
      <c r="AA45" s="107"/>
      <c r="AB45" s="107"/>
      <c r="AC45" s="107"/>
      <c r="AD45" s="107"/>
      <c r="AE45" s="107"/>
      <c r="AF45" s="107"/>
      <c r="AG45" s="107"/>
      <c r="AH45" s="107"/>
      <c r="AI45" s="107"/>
      <c r="AJ45" s="107"/>
      <c r="AK45" s="107"/>
      <c r="AL45" s="107"/>
      <c r="AM45" s="107"/>
      <c r="AN45" s="107"/>
      <c r="AO45" s="107"/>
    </row>
    <row r="46" spans="1:41" ht="15" customHeight="1" x14ac:dyDescent="0.25">
      <c r="A46" s="107"/>
      <c r="B46" s="107"/>
      <c r="C46" s="107"/>
      <c r="D46" s="107"/>
      <c r="E46" s="107"/>
      <c r="F46" s="107"/>
      <c r="G46" s="107"/>
      <c r="H46" s="107"/>
      <c r="I46" s="107"/>
      <c r="J46" s="107"/>
      <c r="K46" s="107"/>
      <c r="L46" s="107"/>
      <c r="M46" s="107"/>
      <c r="N46" s="107"/>
      <c r="O46" s="107"/>
      <c r="P46" s="107"/>
      <c r="Q46" s="107"/>
      <c r="R46" s="107"/>
      <c r="S46" s="107"/>
      <c r="T46" s="107"/>
      <c r="U46" s="107"/>
      <c r="V46" s="107"/>
      <c r="W46" s="107"/>
      <c r="X46" s="107"/>
      <c r="Y46" s="107"/>
      <c r="Z46" s="107"/>
      <c r="AA46" s="107"/>
      <c r="AB46" s="107"/>
      <c r="AC46" s="107"/>
      <c r="AD46" s="107"/>
      <c r="AE46" s="107"/>
      <c r="AF46" s="107"/>
      <c r="AG46" s="107"/>
      <c r="AH46" s="107"/>
      <c r="AI46" s="107"/>
      <c r="AJ46" s="107"/>
      <c r="AK46" s="107"/>
      <c r="AL46" s="107"/>
      <c r="AM46" s="107"/>
      <c r="AN46" s="107"/>
      <c r="AO46" s="107"/>
    </row>
    <row r="47" spans="1:41" ht="15" customHeight="1" x14ac:dyDescent="0.25">
      <c r="A47" s="107"/>
      <c r="B47" s="107"/>
      <c r="C47" s="107"/>
      <c r="D47" s="107"/>
      <c r="E47" s="107"/>
      <c r="F47" s="107"/>
      <c r="G47" s="107"/>
      <c r="H47" s="107"/>
      <c r="I47" s="107"/>
      <c r="J47" s="107"/>
      <c r="K47" s="107"/>
      <c r="L47" s="107"/>
      <c r="M47" s="107"/>
      <c r="N47" s="107"/>
      <c r="O47" s="107"/>
      <c r="P47" s="107"/>
      <c r="Q47" s="107"/>
      <c r="R47" s="107"/>
      <c r="S47" s="107"/>
      <c r="T47" s="107"/>
      <c r="U47" s="107"/>
      <c r="V47" s="107"/>
      <c r="W47" s="107"/>
      <c r="X47" s="107"/>
      <c r="Y47" s="107"/>
      <c r="Z47" s="107"/>
      <c r="AA47" s="107"/>
      <c r="AB47" s="107"/>
      <c r="AC47" s="107"/>
      <c r="AD47" s="107"/>
      <c r="AE47" s="107"/>
      <c r="AF47" s="107"/>
      <c r="AG47" s="107"/>
      <c r="AH47" s="107"/>
      <c r="AI47" s="107"/>
      <c r="AJ47" s="107"/>
      <c r="AK47" s="107"/>
      <c r="AL47" s="107"/>
      <c r="AM47" s="107"/>
      <c r="AN47" s="107"/>
      <c r="AO47" s="107"/>
    </row>
    <row r="48" spans="1:41" ht="15" customHeight="1" x14ac:dyDescent="0.25">
      <c r="A48" s="107"/>
      <c r="B48" s="107"/>
      <c r="C48" s="107"/>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7"/>
      <c r="AK48" s="107"/>
      <c r="AL48" s="107"/>
      <c r="AM48" s="107"/>
      <c r="AN48" s="107"/>
      <c r="AO48" s="107"/>
    </row>
    <row r="49" spans="1:41" ht="15" customHeight="1" x14ac:dyDescent="0.25">
      <c r="A49" s="107"/>
      <c r="B49" s="107"/>
      <c r="C49" s="107"/>
      <c r="D49" s="107"/>
      <c r="E49" s="107"/>
      <c r="F49" s="107"/>
      <c r="G49" s="107"/>
      <c r="H49" s="107"/>
      <c r="I49" s="107"/>
      <c r="J49" s="107"/>
      <c r="K49" s="107"/>
      <c r="L49" s="107"/>
      <c r="M49" s="107"/>
      <c r="N49" s="107"/>
      <c r="O49" s="107"/>
      <c r="P49" s="107"/>
      <c r="Q49" s="107"/>
      <c r="R49" s="107"/>
      <c r="S49" s="107"/>
      <c r="T49" s="107"/>
      <c r="U49" s="107"/>
      <c r="V49" s="107"/>
      <c r="W49" s="107"/>
      <c r="X49" s="107"/>
      <c r="Y49" s="107"/>
      <c r="Z49" s="107"/>
      <c r="AA49" s="107"/>
      <c r="AB49" s="107"/>
      <c r="AC49" s="107"/>
      <c r="AD49" s="107"/>
      <c r="AE49" s="107"/>
      <c r="AF49" s="107"/>
      <c r="AG49" s="107"/>
      <c r="AH49" s="107"/>
      <c r="AI49" s="107"/>
      <c r="AJ49" s="107"/>
      <c r="AK49" s="107"/>
      <c r="AL49" s="107"/>
      <c r="AM49" s="107"/>
      <c r="AN49" s="107"/>
      <c r="AO49" s="107"/>
    </row>
    <row r="50" spans="1:41" ht="15" customHeight="1" x14ac:dyDescent="0.25">
      <c r="A50" s="107"/>
      <c r="B50" s="107"/>
      <c r="C50" s="107"/>
      <c r="D50" s="107"/>
      <c r="E50" s="107"/>
      <c r="F50" s="107"/>
      <c r="G50" s="107"/>
      <c r="H50" s="107"/>
      <c r="I50" s="107"/>
      <c r="J50" s="107"/>
      <c r="K50" s="107"/>
      <c r="L50" s="107"/>
      <c r="M50" s="107"/>
      <c r="N50" s="107"/>
      <c r="O50" s="107"/>
      <c r="P50" s="107"/>
      <c r="Q50" s="107"/>
      <c r="R50" s="107"/>
      <c r="S50" s="107"/>
      <c r="T50" s="107"/>
      <c r="U50" s="107"/>
      <c r="V50" s="107"/>
      <c r="W50" s="107"/>
      <c r="X50" s="107"/>
      <c r="Y50" s="107"/>
      <c r="Z50" s="107"/>
      <c r="AA50" s="107"/>
      <c r="AB50" s="107"/>
      <c r="AC50" s="107"/>
      <c r="AD50" s="107"/>
      <c r="AE50" s="107"/>
      <c r="AF50" s="107"/>
      <c r="AG50" s="107"/>
      <c r="AH50" s="107"/>
      <c r="AI50" s="107"/>
      <c r="AJ50" s="107"/>
      <c r="AK50" s="107"/>
      <c r="AL50" s="107"/>
      <c r="AM50" s="107"/>
      <c r="AN50" s="107"/>
      <c r="AO50" s="107"/>
    </row>
    <row r="51" spans="1:41" ht="15" customHeight="1" x14ac:dyDescent="0.25">
      <c r="A51" s="107"/>
      <c r="B51" s="107"/>
      <c r="C51" s="107"/>
      <c r="D51" s="107"/>
      <c r="E51" s="107"/>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c r="AE51" s="107"/>
      <c r="AF51" s="107"/>
      <c r="AG51" s="107"/>
      <c r="AH51" s="107"/>
      <c r="AI51" s="107"/>
      <c r="AJ51" s="107"/>
      <c r="AK51" s="107"/>
      <c r="AL51" s="107"/>
      <c r="AM51" s="107"/>
      <c r="AN51" s="107"/>
      <c r="AO51" s="107"/>
    </row>
    <row r="52" spans="1:41" ht="15" customHeight="1" x14ac:dyDescent="0.25">
      <c r="A52" s="107"/>
      <c r="B52" s="107"/>
      <c r="C52" s="107"/>
      <c r="D52" s="107"/>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c r="AO52" s="107"/>
    </row>
    <row r="53" spans="1:41" ht="15" customHeight="1" x14ac:dyDescent="0.25">
      <c r="A53" s="107"/>
      <c r="B53" s="107"/>
      <c r="C53" s="107"/>
      <c r="D53" s="107"/>
      <c r="E53" s="107"/>
      <c r="F53" s="107"/>
      <c r="G53" s="107"/>
      <c r="H53" s="107"/>
      <c r="I53" s="107"/>
      <c r="J53" s="107"/>
      <c r="K53" s="107"/>
      <c r="L53" s="107"/>
      <c r="M53" s="107"/>
      <c r="N53" s="107"/>
      <c r="O53" s="107"/>
      <c r="P53" s="107"/>
      <c r="Q53" s="107"/>
      <c r="R53" s="107"/>
      <c r="S53" s="107"/>
      <c r="T53" s="107"/>
      <c r="U53" s="107"/>
      <c r="V53" s="107"/>
      <c r="W53" s="107"/>
      <c r="X53" s="107"/>
      <c r="Y53" s="107"/>
      <c r="Z53" s="107"/>
      <c r="AA53" s="107"/>
      <c r="AB53" s="107"/>
      <c r="AC53" s="107"/>
      <c r="AD53" s="107"/>
      <c r="AE53" s="107"/>
      <c r="AF53" s="107"/>
      <c r="AG53" s="107"/>
      <c r="AH53" s="107"/>
      <c r="AI53" s="107"/>
      <c r="AJ53" s="107"/>
      <c r="AK53" s="107"/>
      <c r="AL53" s="107"/>
      <c r="AM53" s="107"/>
      <c r="AN53" s="107"/>
      <c r="AO53" s="107"/>
    </row>
    <row r="54" spans="1:41" ht="15" customHeight="1" x14ac:dyDescent="0.25">
      <c r="A54" s="107"/>
      <c r="B54" s="107"/>
      <c r="C54" s="107"/>
      <c r="D54" s="107"/>
      <c r="E54" s="107"/>
      <c r="F54" s="107"/>
      <c r="G54" s="107"/>
      <c r="H54" s="107"/>
      <c r="I54" s="107"/>
      <c r="J54" s="107"/>
      <c r="K54" s="107"/>
      <c r="L54" s="107"/>
      <c r="M54" s="107"/>
      <c r="N54" s="107"/>
      <c r="O54" s="107"/>
      <c r="P54" s="107"/>
      <c r="Q54" s="107"/>
      <c r="R54" s="107"/>
      <c r="S54" s="107"/>
      <c r="T54" s="107"/>
      <c r="U54" s="107"/>
      <c r="V54" s="107"/>
      <c r="W54" s="107"/>
      <c r="X54" s="107"/>
      <c r="Y54" s="107"/>
      <c r="Z54" s="107"/>
      <c r="AA54" s="107"/>
      <c r="AB54" s="107"/>
      <c r="AC54" s="107"/>
      <c r="AD54" s="107"/>
      <c r="AE54" s="107"/>
      <c r="AF54" s="107"/>
      <c r="AG54" s="107"/>
      <c r="AH54" s="107"/>
      <c r="AI54" s="107"/>
      <c r="AJ54" s="107"/>
      <c r="AK54" s="107"/>
      <c r="AL54" s="107"/>
      <c r="AM54" s="107"/>
      <c r="AN54" s="107"/>
      <c r="AO54" s="107"/>
    </row>
    <row r="55" spans="1:41" ht="15" customHeight="1" x14ac:dyDescent="0.25">
      <c r="A55" s="107"/>
      <c r="B55" s="107"/>
      <c r="C55" s="107"/>
      <c r="D55" s="107"/>
      <c r="E55" s="107"/>
      <c r="F55" s="107"/>
      <c r="G55" s="107"/>
      <c r="H55" s="107"/>
      <c r="I55" s="107"/>
      <c r="J55" s="107"/>
      <c r="K55" s="107"/>
      <c r="L55" s="107"/>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c r="AJ55" s="107"/>
      <c r="AK55" s="107"/>
      <c r="AL55" s="107"/>
      <c r="AM55" s="107"/>
      <c r="AN55" s="107"/>
      <c r="AO55" s="107"/>
    </row>
    <row r="56" spans="1:41" ht="15" customHeight="1" x14ac:dyDescent="0.25">
      <c r="A56" s="107"/>
      <c r="B56" s="107"/>
      <c r="C56" s="107"/>
      <c r="D56" s="107"/>
      <c r="E56" s="107"/>
      <c r="F56" s="107"/>
      <c r="G56" s="107"/>
      <c r="H56" s="107"/>
      <c r="I56" s="107"/>
      <c r="J56" s="107"/>
      <c r="K56" s="107"/>
      <c r="L56" s="107"/>
      <c r="M56" s="107"/>
      <c r="N56" s="107"/>
      <c r="O56" s="107"/>
      <c r="P56" s="107"/>
      <c r="Q56" s="107"/>
      <c r="R56" s="107"/>
      <c r="S56" s="107"/>
      <c r="T56" s="107"/>
      <c r="U56" s="107"/>
      <c r="V56" s="107"/>
      <c r="W56" s="107"/>
      <c r="X56" s="107"/>
      <c r="Y56" s="107"/>
      <c r="Z56" s="107"/>
      <c r="AA56" s="107"/>
      <c r="AB56" s="107"/>
      <c r="AC56" s="107"/>
      <c r="AD56" s="107"/>
      <c r="AE56" s="107"/>
      <c r="AF56" s="107"/>
      <c r="AG56" s="107"/>
      <c r="AH56" s="107"/>
      <c r="AI56" s="107"/>
      <c r="AJ56" s="107"/>
      <c r="AK56" s="107"/>
      <c r="AL56" s="107"/>
      <c r="AM56" s="107"/>
      <c r="AN56" s="107"/>
      <c r="AO56" s="107"/>
    </row>
    <row r="57" spans="1:41" ht="15" customHeight="1" x14ac:dyDescent="0.25">
      <c r="A57" s="107"/>
      <c r="B57" s="107"/>
      <c r="C57" s="107"/>
      <c r="D57" s="107"/>
      <c r="E57" s="107"/>
      <c r="F57" s="107"/>
      <c r="G57" s="107"/>
      <c r="H57" s="107"/>
      <c r="I57" s="107"/>
      <c r="J57" s="107"/>
      <c r="K57" s="107"/>
      <c r="L57" s="107"/>
      <c r="M57" s="107"/>
      <c r="N57" s="107"/>
      <c r="O57" s="107"/>
      <c r="P57" s="107"/>
      <c r="Q57" s="107"/>
      <c r="R57" s="107"/>
      <c r="S57" s="107"/>
      <c r="T57" s="107"/>
      <c r="U57" s="107"/>
      <c r="V57" s="107"/>
      <c r="W57" s="107"/>
      <c r="X57" s="107"/>
      <c r="Y57" s="107"/>
      <c r="Z57" s="107"/>
      <c r="AA57" s="107"/>
      <c r="AB57" s="107"/>
      <c r="AC57" s="107"/>
      <c r="AD57" s="107"/>
      <c r="AE57" s="107"/>
      <c r="AF57" s="107"/>
      <c r="AG57" s="107"/>
      <c r="AH57" s="107"/>
      <c r="AI57" s="107"/>
      <c r="AJ57" s="107"/>
      <c r="AK57" s="107"/>
      <c r="AL57" s="107"/>
      <c r="AM57" s="107"/>
      <c r="AN57" s="107"/>
      <c r="AO57" s="107"/>
    </row>
    <row r="58" spans="1:41" x14ac:dyDescent="0.25">
      <c r="A58" s="107"/>
      <c r="B58" s="107"/>
      <c r="C58" s="107"/>
      <c r="D58" s="107"/>
      <c r="E58" s="107"/>
      <c r="F58" s="107"/>
      <c r="G58" s="107"/>
      <c r="H58" s="107"/>
      <c r="I58" s="107"/>
      <c r="J58" s="107"/>
      <c r="K58" s="107"/>
      <c r="L58" s="107"/>
      <c r="M58" s="107"/>
      <c r="N58" s="107"/>
      <c r="O58" s="107"/>
      <c r="P58" s="107"/>
      <c r="Q58" s="107"/>
      <c r="R58" s="107"/>
      <c r="S58" s="107"/>
      <c r="T58" s="107"/>
      <c r="U58" s="107"/>
      <c r="V58" s="107"/>
      <c r="W58" s="107"/>
      <c r="X58" s="107"/>
      <c r="Y58" s="107"/>
      <c r="Z58" s="107"/>
      <c r="AA58" s="107"/>
      <c r="AB58" s="107"/>
      <c r="AC58" s="107"/>
      <c r="AD58" s="107"/>
      <c r="AE58" s="107"/>
      <c r="AF58" s="107"/>
      <c r="AG58" s="107"/>
      <c r="AH58" s="107"/>
      <c r="AI58" s="107"/>
      <c r="AJ58" s="107"/>
      <c r="AK58" s="107"/>
      <c r="AL58" s="107"/>
      <c r="AM58" s="107"/>
      <c r="AN58" s="107"/>
      <c r="AO58" s="107"/>
    </row>
    <row r="59" spans="1:41" x14ac:dyDescent="0.25">
      <c r="A59" s="107"/>
      <c r="B59" s="107"/>
      <c r="C59" s="107"/>
      <c r="D59" s="107"/>
      <c r="E59" s="107"/>
      <c r="F59" s="107"/>
      <c r="G59" s="107"/>
      <c r="H59" s="107"/>
      <c r="I59" s="107"/>
      <c r="J59" s="107"/>
      <c r="K59" s="107"/>
      <c r="L59" s="107"/>
      <c r="M59" s="107"/>
      <c r="N59" s="107"/>
      <c r="O59" s="107"/>
      <c r="P59" s="107"/>
      <c r="Q59" s="107"/>
      <c r="R59" s="107"/>
      <c r="S59" s="107"/>
      <c r="T59" s="107"/>
      <c r="U59" s="107"/>
      <c r="V59" s="107"/>
      <c r="W59" s="107"/>
      <c r="X59" s="107"/>
      <c r="Y59" s="107"/>
      <c r="Z59" s="107"/>
      <c r="AA59" s="107"/>
      <c r="AB59" s="107"/>
      <c r="AC59" s="107"/>
      <c r="AD59" s="107"/>
      <c r="AE59" s="107"/>
      <c r="AF59" s="107"/>
      <c r="AG59" s="107"/>
      <c r="AH59" s="107"/>
      <c r="AI59" s="107"/>
      <c r="AJ59" s="107"/>
      <c r="AK59" s="107"/>
      <c r="AL59" s="107"/>
      <c r="AM59" s="107"/>
      <c r="AN59" s="107"/>
      <c r="AO59" s="107"/>
    </row>
    <row r="60" spans="1:41" x14ac:dyDescent="0.25">
      <c r="A60" s="107"/>
      <c r="B60" s="107"/>
      <c r="C60" s="107"/>
      <c r="D60" s="107"/>
      <c r="E60" s="107"/>
      <c r="F60" s="107"/>
      <c r="G60" s="107"/>
      <c r="H60" s="107"/>
      <c r="I60" s="107"/>
      <c r="J60" s="107"/>
      <c r="K60" s="107"/>
      <c r="L60" s="107"/>
      <c r="M60" s="107"/>
      <c r="N60" s="107"/>
      <c r="O60" s="107"/>
      <c r="P60" s="107"/>
      <c r="Q60" s="107"/>
      <c r="R60" s="107"/>
      <c r="S60" s="107"/>
      <c r="T60" s="107"/>
      <c r="U60" s="107"/>
      <c r="V60" s="107"/>
      <c r="W60" s="107"/>
      <c r="X60" s="107"/>
      <c r="Y60" s="107"/>
      <c r="Z60" s="107"/>
      <c r="AA60" s="107"/>
      <c r="AB60" s="107"/>
      <c r="AC60" s="107"/>
      <c r="AD60" s="107"/>
      <c r="AE60" s="107"/>
      <c r="AF60" s="107"/>
      <c r="AG60" s="107"/>
      <c r="AH60" s="107"/>
      <c r="AI60" s="107"/>
      <c r="AJ60" s="107"/>
      <c r="AK60" s="107"/>
      <c r="AL60" s="107"/>
      <c r="AM60" s="107"/>
      <c r="AN60" s="107"/>
      <c r="AO60" s="107"/>
    </row>
    <row r="61" spans="1:41" x14ac:dyDescent="0.25">
      <c r="A61" s="107"/>
      <c r="B61" s="107"/>
      <c r="C61" s="107"/>
      <c r="D61" s="107"/>
      <c r="E61" s="107"/>
      <c r="F61" s="107"/>
      <c r="G61" s="107"/>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row>
    <row r="62" spans="1:41" x14ac:dyDescent="0.25">
      <c r="A62" s="107"/>
      <c r="B62" s="107"/>
      <c r="C62" s="107"/>
      <c r="D62" s="107"/>
      <c r="E62" s="107"/>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107"/>
      <c r="AI62" s="107"/>
      <c r="AJ62" s="107"/>
      <c r="AK62" s="107"/>
      <c r="AL62" s="107"/>
      <c r="AM62" s="107"/>
      <c r="AN62" s="107"/>
      <c r="AO62" s="107"/>
    </row>
    <row r="63" spans="1:41" x14ac:dyDescent="0.25">
      <c r="A63" s="107"/>
      <c r="B63" s="107"/>
      <c r="C63" s="107"/>
      <c r="D63" s="107"/>
      <c r="E63" s="107"/>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row>
    <row r="64" spans="1:41" x14ac:dyDescent="0.25">
      <c r="A64" s="107"/>
      <c r="B64" s="107"/>
      <c r="C64" s="107"/>
      <c r="D64" s="107"/>
      <c r="E64" s="107"/>
      <c r="F64" s="107"/>
      <c r="G64" s="107"/>
      <c r="H64" s="107"/>
      <c r="I64" s="107"/>
      <c r="J64" s="107"/>
      <c r="K64" s="107"/>
      <c r="L64" s="107"/>
      <c r="M64" s="107"/>
      <c r="N64" s="107"/>
      <c r="O64" s="107"/>
      <c r="P64" s="107"/>
      <c r="Q64" s="107"/>
      <c r="R64" s="107"/>
      <c r="S64" s="107"/>
      <c r="T64" s="107"/>
      <c r="U64" s="107"/>
      <c r="V64" s="107"/>
      <c r="W64" s="107"/>
      <c r="X64" s="107"/>
      <c r="Y64" s="107"/>
      <c r="Z64" s="107"/>
      <c r="AA64" s="107"/>
      <c r="AB64" s="107"/>
      <c r="AC64" s="107"/>
      <c r="AD64" s="107"/>
      <c r="AE64" s="107"/>
      <c r="AF64" s="107"/>
      <c r="AG64" s="107"/>
      <c r="AH64" s="107"/>
      <c r="AI64" s="107"/>
      <c r="AJ64" s="107"/>
      <c r="AK64" s="107"/>
      <c r="AL64" s="107"/>
      <c r="AM64" s="107"/>
      <c r="AN64" s="107"/>
      <c r="AO64" s="107"/>
    </row>
    <row r="65" spans="1:41" x14ac:dyDescent="0.25">
      <c r="A65" s="107"/>
      <c r="B65" s="107"/>
      <c r="C65" s="107"/>
      <c r="D65" s="107"/>
      <c r="E65" s="107"/>
      <c r="F65" s="107"/>
      <c r="G65" s="107"/>
      <c r="H65" s="107"/>
      <c r="I65" s="107"/>
      <c r="J65" s="107"/>
      <c r="K65" s="107"/>
      <c r="L65" s="107"/>
      <c r="M65" s="107"/>
      <c r="N65" s="107"/>
      <c r="O65" s="107"/>
      <c r="P65" s="107"/>
      <c r="Q65" s="107"/>
      <c r="R65" s="107"/>
      <c r="S65" s="107"/>
      <c r="T65" s="107"/>
      <c r="U65" s="107"/>
      <c r="V65" s="107"/>
      <c r="W65" s="107"/>
      <c r="X65" s="107"/>
      <c r="Y65" s="107"/>
      <c r="Z65" s="107"/>
      <c r="AA65" s="107"/>
      <c r="AB65" s="107"/>
      <c r="AC65" s="107"/>
      <c r="AD65" s="107"/>
      <c r="AE65" s="107"/>
      <c r="AF65" s="107"/>
      <c r="AG65" s="107"/>
      <c r="AH65" s="107"/>
      <c r="AI65" s="107"/>
      <c r="AJ65" s="107"/>
      <c r="AK65" s="107"/>
      <c r="AL65" s="107"/>
      <c r="AM65" s="107"/>
      <c r="AN65" s="107"/>
      <c r="AO65" s="107"/>
    </row>
    <row r="66" spans="1:41" x14ac:dyDescent="0.25">
      <c r="A66" s="107"/>
      <c r="B66" s="107"/>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107"/>
      <c r="AI66" s="107"/>
      <c r="AJ66" s="107"/>
      <c r="AK66" s="107"/>
      <c r="AL66" s="107"/>
      <c r="AM66" s="107"/>
      <c r="AN66" s="107"/>
      <c r="AO66" s="107"/>
    </row>
    <row r="67" spans="1:41" ht="13.5" customHeight="1" x14ac:dyDescent="0.25">
      <c r="A67" s="107"/>
      <c r="B67" s="107"/>
      <c r="C67" s="107"/>
      <c r="D67" s="107"/>
      <c r="E67" s="107"/>
      <c r="F67" s="107"/>
      <c r="G67" s="107"/>
      <c r="H67" s="107"/>
      <c r="I67" s="107"/>
      <c r="J67" s="107"/>
      <c r="K67" s="107"/>
      <c r="L67" s="107"/>
      <c r="M67" s="107"/>
      <c r="N67" s="107"/>
      <c r="O67" s="107"/>
      <c r="P67" s="107"/>
      <c r="Q67" s="107"/>
      <c r="R67" s="107"/>
      <c r="S67" s="107"/>
      <c r="T67" s="107"/>
      <c r="U67" s="107"/>
      <c r="V67" s="107"/>
      <c r="W67" s="107"/>
      <c r="X67" s="107"/>
      <c r="Y67" s="107"/>
      <c r="Z67" s="107"/>
      <c r="AA67" s="107"/>
      <c r="AB67" s="107"/>
      <c r="AC67" s="107"/>
      <c r="AD67" s="107"/>
      <c r="AE67" s="107"/>
      <c r="AF67" s="107"/>
      <c r="AG67" s="107"/>
      <c r="AH67" s="107"/>
      <c r="AI67" s="107"/>
      <c r="AJ67" s="107"/>
      <c r="AK67" s="107"/>
      <c r="AL67" s="107"/>
      <c r="AM67" s="107"/>
      <c r="AN67" s="107"/>
      <c r="AO67" s="107"/>
    </row>
    <row r="68" spans="1:41" ht="12.75" customHeight="1" x14ac:dyDescent="0.25">
      <c r="A68" s="107"/>
      <c r="B68" s="107"/>
      <c r="C68" s="107"/>
      <c r="D68" s="107"/>
      <c r="E68" s="107"/>
      <c r="F68" s="107"/>
      <c r="G68" s="107"/>
      <c r="H68" s="107"/>
      <c r="I68" s="107"/>
      <c r="J68" s="107"/>
      <c r="K68" s="107"/>
      <c r="L68" s="107"/>
      <c r="M68" s="107"/>
      <c r="N68" s="107"/>
      <c r="O68" s="107"/>
      <c r="P68" s="107"/>
      <c r="Q68" s="107"/>
      <c r="R68" s="107"/>
      <c r="S68" s="107"/>
      <c r="T68" s="107"/>
      <c r="U68" s="107"/>
      <c r="V68" s="107"/>
      <c r="W68" s="107"/>
      <c r="X68" s="107"/>
      <c r="Y68" s="107"/>
      <c r="Z68" s="107"/>
      <c r="AA68" s="107"/>
      <c r="AB68" s="107"/>
      <c r="AC68" s="107"/>
      <c r="AD68" s="107"/>
      <c r="AE68" s="107"/>
      <c r="AF68" s="107"/>
      <c r="AG68" s="107"/>
      <c r="AH68" s="107"/>
      <c r="AI68" s="107"/>
      <c r="AJ68" s="107"/>
      <c r="AK68" s="107"/>
      <c r="AL68" s="107"/>
      <c r="AM68" s="107"/>
      <c r="AN68" s="107"/>
      <c r="AO68" s="107"/>
    </row>
    <row r="69" spans="1:41" x14ac:dyDescent="0.25">
      <c r="A69" s="107"/>
      <c r="B69" s="107"/>
      <c r="C69" s="107"/>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7"/>
      <c r="AK69" s="107"/>
      <c r="AL69" s="107"/>
      <c r="AM69" s="107"/>
      <c r="AN69" s="107"/>
      <c r="AO69" s="107"/>
    </row>
    <row r="70" spans="1:41" ht="12.75" customHeight="1" x14ac:dyDescent="0.25">
      <c r="A70" s="107"/>
      <c r="B70" s="107"/>
      <c r="C70" s="107"/>
      <c r="D70" s="107"/>
      <c r="E70" s="107"/>
      <c r="F70" s="107"/>
      <c r="G70" s="107"/>
      <c r="H70" s="107"/>
      <c r="I70" s="107"/>
      <c r="J70" s="107"/>
      <c r="K70" s="107"/>
      <c r="L70" s="107"/>
      <c r="M70" s="107"/>
      <c r="N70" s="107"/>
      <c r="O70" s="107"/>
      <c r="P70" s="107"/>
      <c r="Q70" s="107"/>
      <c r="R70" s="107"/>
      <c r="S70" s="107"/>
      <c r="T70" s="107"/>
      <c r="U70" s="107"/>
      <c r="V70" s="107"/>
      <c r="W70" s="107"/>
      <c r="X70" s="107"/>
      <c r="Y70" s="107"/>
      <c r="Z70" s="107"/>
      <c r="AA70" s="107"/>
      <c r="AB70" s="107"/>
      <c r="AC70" s="107"/>
      <c r="AD70" s="107"/>
      <c r="AE70" s="107"/>
      <c r="AF70" s="107"/>
      <c r="AG70" s="107"/>
      <c r="AH70" s="107"/>
      <c r="AI70" s="107"/>
      <c r="AJ70" s="107"/>
      <c r="AK70" s="107"/>
      <c r="AL70" s="107"/>
      <c r="AM70" s="107"/>
      <c r="AN70" s="107"/>
      <c r="AO70" s="107"/>
    </row>
    <row r="71" spans="1:41" x14ac:dyDescent="0.25">
      <c r="A71" s="107"/>
      <c r="B71" s="107"/>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c r="AL71" s="107"/>
      <c r="AM71" s="107"/>
      <c r="AN71" s="107"/>
      <c r="AO71" s="107"/>
    </row>
    <row r="72" spans="1:41" x14ac:dyDescent="0.25">
      <c r="A72" s="107"/>
      <c r="B72" s="107"/>
      <c r="C72" s="107"/>
      <c r="D72" s="107"/>
      <c r="E72" s="107"/>
      <c r="F72" s="107"/>
      <c r="G72" s="107"/>
      <c r="H72" s="107"/>
      <c r="I72" s="107"/>
      <c r="J72" s="107"/>
      <c r="K72" s="107"/>
      <c r="L72" s="107"/>
      <c r="M72" s="107"/>
      <c r="N72" s="107"/>
      <c r="O72" s="107"/>
      <c r="P72" s="107"/>
      <c r="Q72" s="107"/>
      <c r="R72" s="107"/>
      <c r="S72" s="107"/>
      <c r="T72" s="107"/>
      <c r="U72" s="107"/>
      <c r="V72" s="107"/>
      <c r="W72" s="107"/>
      <c r="X72" s="107"/>
      <c r="Y72" s="107"/>
      <c r="Z72" s="107"/>
      <c r="AA72" s="107"/>
      <c r="AB72" s="107"/>
      <c r="AC72" s="107"/>
      <c r="AD72" s="107"/>
      <c r="AE72" s="107"/>
      <c r="AF72" s="107"/>
      <c r="AG72" s="107"/>
      <c r="AH72" s="107"/>
      <c r="AI72" s="107"/>
      <c r="AJ72" s="107"/>
      <c r="AK72" s="107"/>
      <c r="AL72" s="107"/>
      <c r="AM72" s="107"/>
      <c r="AN72" s="107"/>
      <c r="AO72" s="107"/>
    </row>
    <row r="73" spans="1:41" x14ac:dyDescent="0.25">
      <c r="A73" s="107"/>
      <c r="B73" s="107"/>
      <c r="C73" s="107"/>
      <c r="D73" s="107"/>
      <c r="E73" s="107"/>
      <c r="F73" s="107"/>
      <c r="G73" s="107"/>
      <c r="H73" s="107"/>
      <c r="I73" s="107"/>
      <c r="J73" s="107"/>
      <c r="K73" s="107"/>
      <c r="L73" s="107"/>
      <c r="M73" s="107"/>
      <c r="N73" s="107"/>
      <c r="O73" s="107"/>
      <c r="P73" s="107"/>
      <c r="Q73" s="107"/>
      <c r="R73" s="107"/>
      <c r="S73" s="107"/>
      <c r="T73" s="107"/>
      <c r="U73" s="107"/>
      <c r="V73" s="107"/>
      <c r="W73" s="107"/>
      <c r="X73" s="107"/>
      <c r="Y73" s="107"/>
      <c r="Z73" s="107"/>
      <c r="AA73" s="107"/>
      <c r="AB73" s="107"/>
      <c r="AC73" s="107"/>
      <c r="AD73" s="107"/>
      <c r="AE73" s="107"/>
      <c r="AF73" s="107"/>
      <c r="AG73" s="107"/>
      <c r="AH73" s="107"/>
      <c r="AI73" s="107"/>
      <c r="AJ73" s="107"/>
      <c r="AK73" s="107"/>
      <c r="AL73" s="107"/>
      <c r="AM73" s="107"/>
      <c r="AN73" s="107"/>
      <c r="AO73" s="107"/>
    </row>
    <row r="74" spans="1:41" x14ac:dyDescent="0.25">
      <c r="A74" s="107"/>
      <c r="B74" s="107"/>
      <c r="C74" s="107"/>
      <c r="D74" s="107"/>
      <c r="E74" s="107"/>
      <c r="F74" s="107"/>
      <c r="G74" s="107"/>
      <c r="H74" s="107"/>
      <c r="I74" s="107"/>
      <c r="J74" s="107"/>
      <c r="K74" s="107"/>
      <c r="L74" s="107"/>
      <c r="M74" s="107"/>
      <c r="N74" s="107"/>
      <c r="O74" s="107"/>
      <c r="P74" s="107"/>
      <c r="Q74" s="107"/>
      <c r="R74" s="107"/>
      <c r="S74" s="107"/>
      <c r="T74" s="107"/>
      <c r="U74" s="107"/>
      <c r="V74" s="107"/>
      <c r="W74" s="107"/>
      <c r="X74" s="107"/>
      <c r="Y74" s="107"/>
      <c r="Z74" s="107"/>
      <c r="AA74" s="107"/>
      <c r="AB74" s="107"/>
      <c r="AC74" s="107"/>
      <c r="AD74" s="107"/>
      <c r="AE74" s="107"/>
      <c r="AF74" s="107"/>
      <c r="AG74" s="107"/>
      <c r="AH74" s="107"/>
      <c r="AI74" s="107"/>
      <c r="AJ74" s="107"/>
      <c r="AK74" s="107"/>
      <c r="AL74" s="107"/>
      <c r="AM74" s="107"/>
      <c r="AN74" s="107"/>
      <c r="AO74" s="107"/>
    </row>
    <row r="75" spans="1:41" x14ac:dyDescent="0.25">
      <c r="A75" s="107"/>
      <c r="B75" s="107"/>
      <c r="C75" s="107"/>
      <c r="D75" s="107"/>
      <c r="E75" s="107"/>
      <c r="F75" s="107"/>
      <c r="G75" s="107"/>
      <c r="H75" s="107"/>
      <c r="I75" s="107"/>
      <c r="J75" s="107"/>
      <c r="K75" s="107"/>
      <c r="L75" s="107"/>
      <c r="M75" s="107"/>
      <c r="N75" s="107"/>
      <c r="O75" s="107"/>
      <c r="P75" s="107"/>
      <c r="Q75" s="107"/>
      <c r="R75" s="107"/>
      <c r="S75" s="107"/>
      <c r="T75" s="107"/>
      <c r="U75" s="107"/>
      <c r="V75" s="107"/>
      <c r="W75" s="107"/>
      <c r="X75" s="107"/>
      <c r="Y75" s="107"/>
      <c r="Z75" s="107"/>
      <c r="AA75" s="107"/>
      <c r="AB75" s="107"/>
      <c r="AC75" s="107"/>
      <c r="AD75" s="107"/>
      <c r="AE75" s="107"/>
      <c r="AF75" s="107"/>
      <c r="AG75" s="107"/>
      <c r="AH75" s="107"/>
      <c r="AI75" s="107"/>
      <c r="AJ75" s="107"/>
      <c r="AK75" s="107"/>
      <c r="AL75" s="107"/>
      <c r="AM75" s="107"/>
      <c r="AN75" s="107"/>
      <c r="AO75" s="107"/>
    </row>
    <row r="76" spans="1:41" x14ac:dyDescent="0.25">
      <c r="A76" s="107"/>
      <c r="B76" s="107"/>
      <c r="C76" s="107"/>
      <c r="D76" s="107"/>
      <c r="E76" s="107"/>
      <c r="F76" s="107"/>
      <c r="G76" s="107"/>
      <c r="H76" s="107"/>
      <c r="I76" s="107"/>
      <c r="J76" s="107"/>
      <c r="K76" s="107"/>
      <c r="L76" s="107"/>
      <c r="M76" s="107"/>
      <c r="N76" s="107"/>
      <c r="O76" s="107"/>
      <c r="P76" s="107"/>
      <c r="Q76" s="107"/>
      <c r="R76" s="107"/>
      <c r="S76" s="107"/>
      <c r="T76" s="107"/>
      <c r="U76" s="107"/>
      <c r="V76" s="107"/>
      <c r="W76" s="107"/>
      <c r="X76" s="107"/>
      <c r="Y76" s="107"/>
      <c r="Z76" s="107"/>
      <c r="AA76" s="107"/>
      <c r="AB76" s="107"/>
      <c r="AC76" s="107"/>
      <c r="AD76" s="107"/>
      <c r="AE76" s="107"/>
      <c r="AF76" s="107"/>
      <c r="AG76" s="107"/>
      <c r="AH76" s="107"/>
      <c r="AI76" s="107"/>
      <c r="AJ76" s="107"/>
      <c r="AK76" s="107"/>
      <c r="AL76" s="107"/>
      <c r="AM76" s="107"/>
      <c r="AN76" s="107"/>
      <c r="AO76" s="107"/>
    </row>
    <row r="77" spans="1:41" x14ac:dyDescent="0.25">
      <c r="A77" s="107"/>
      <c r="B77" s="107"/>
      <c r="C77" s="107"/>
      <c r="D77" s="107"/>
      <c r="E77" s="107"/>
      <c r="F77" s="107"/>
      <c r="G77" s="107"/>
      <c r="H77" s="107"/>
      <c r="I77" s="107"/>
      <c r="J77" s="107"/>
      <c r="K77" s="107"/>
      <c r="L77" s="107"/>
      <c r="M77" s="107"/>
      <c r="N77" s="107"/>
      <c r="O77" s="107"/>
      <c r="P77" s="107"/>
      <c r="Q77" s="107"/>
      <c r="R77" s="107"/>
      <c r="S77" s="107"/>
      <c r="T77" s="107"/>
      <c r="U77" s="107"/>
      <c r="V77" s="107"/>
      <c r="W77" s="107"/>
      <c r="X77" s="107"/>
      <c r="Y77" s="107"/>
      <c r="Z77" s="107"/>
      <c r="AA77" s="107"/>
      <c r="AB77" s="107"/>
      <c r="AC77" s="107"/>
      <c r="AD77" s="107"/>
      <c r="AE77" s="107"/>
      <c r="AF77" s="107"/>
      <c r="AG77" s="107"/>
      <c r="AH77" s="107"/>
      <c r="AI77" s="107"/>
      <c r="AJ77" s="107"/>
      <c r="AK77" s="107"/>
      <c r="AL77" s="107"/>
      <c r="AM77" s="107"/>
      <c r="AN77" s="107"/>
      <c r="AO77" s="107"/>
    </row>
    <row r="78" spans="1:41" x14ac:dyDescent="0.25">
      <c r="A78" s="107"/>
      <c r="B78" s="107"/>
      <c r="C78" s="107"/>
      <c r="D78" s="107"/>
      <c r="E78" s="107"/>
      <c r="F78" s="107"/>
      <c r="G78" s="107"/>
      <c r="H78" s="107"/>
      <c r="I78" s="107"/>
      <c r="J78" s="107"/>
      <c r="K78" s="107"/>
      <c r="L78" s="107"/>
      <c r="M78" s="107"/>
      <c r="N78" s="107"/>
      <c r="O78" s="107"/>
      <c r="P78" s="107"/>
      <c r="Q78" s="107"/>
      <c r="R78" s="107"/>
      <c r="S78" s="107"/>
      <c r="T78" s="107"/>
      <c r="U78" s="107"/>
      <c r="V78" s="107"/>
      <c r="W78" s="107"/>
      <c r="X78" s="107"/>
      <c r="Y78" s="107"/>
      <c r="Z78" s="107"/>
      <c r="AA78" s="107"/>
      <c r="AB78" s="107"/>
      <c r="AC78" s="107"/>
      <c r="AD78" s="107"/>
      <c r="AE78" s="107"/>
      <c r="AF78" s="107"/>
      <c r="AG78" s="107"/>
      <c r="AH78" s="107"/>
      <c r="AI78" s="107"/>
      <c r="AJ78" s="107"/>
      <c r="AK78" s="107"/>
      <c r="AL78" s="107"/>
      <c r="AM78" s="107"/>
      <c r="AN78" s="107"/>
      <c r="AO78" s="107"/>
    </row>
    <row r="79" spans="1:41" x14ac:dyDescent="0.25">
      <c r="A79" s="107"/>
      <c r="B79" s="107"/>
      <c r="C79" s="107"/>
      <c r="D79" s="107"/>
      <c r="E79" s="107"/>
      <c r="F79" s="107"/>
      <c r="G79" s="107"/>
      <c r="H79" s="107"/>
      <c r="I79" s="107"/>
      <c r="J79" s="107"/>
      <c r="K79" s="107"/>
      <c r="L79" s="107"/>
      <c r="M79" s="107"/>
      <c r="N79" s="107"/>
      <c r="O79" s="107"/>
      <c r="P79" s="107"/>
      <c r="Q79" s="107"/>
      <c r="R79" s="107"/>
      <c r="S79" s="107"/>
      <c r="T79" s="107"/>
      <c r="U79" s="107"/>
      <c r="V79" s="107"/>
      <c r="W79" s="107"/>
      <c r="X79" s="107"/>
      <c r="Y79" s="107"/>
      <c r="Z79" s="107"/>
      <c r="AA79" s="107"/>
      <c r="AB79" s="107"/>
      <c r="AC79" s="107"/>
      <c r="AD79" s="107"/>
      <c r="AE79" s="107"/>
      <c r="AF79" s="107"/>
      <c r="AG79" s="107"/>
      <c r="AH79" s="107"/>
      <c r="AI79" s="107"/>
      <c r="AJ79" s="107"/>
      <c r="AK79" s="107"/>
      <c r="AL79" s="107"/>
      <c r="AM79" s="107"/>
      <c r="AN79" s="107"/>
      <c r="AO79" s="107"/>
    </row>
    <row r="80" spans="1:41" x14ac:dyDescent="0.25">
      <c r="A80" s="107"/>
      <c r="B80" s="107"/>
      <c r="C80" s="107"/>
      <c r="D80" s="107"/>
      <c r="E80" s="107"/>
      <c r="F80" s="107"/>
      <c r="G80" s="107"/>
      <c r="H80" s="107"/>
      <c r="I80" s="107"/>
      <c r="J80" s="107"/>
      <c r="K80" s="107"/>
      <c r="L80" s="107"/>
      <c r="M80" s="107"/>
      <c r="N80" s="107"/>
      <c r="O80" s="107"/>
      <c r="P80" s="107"/>
      <c r="Q80" s="107"/>
      <c r="R80" s="107"/>
      <c r="S80" s="107"/>
      <c r="T80" s="107"/>
      <c r="U80" s="107"/>
      <c r="V80" s="107"/>
      <c r="W80" s="107"/>
      <c r="X80" s="107"/>
      <c r="Y80" s="107"/>
      <c r="Z80" s="107"/>
      <c r="AA80" s="107"/>
      <c r="AB80" s="107"/>
      <c r="AC80" s="107"/>
      <c r="AD80" s="107"/>
      <c r="AE80" s="107"/>
      <c r="AF80" s="107"/>
      <c r="AG80" s="107"/>
      <c r="AH80" s="107"/>
      <c r="AI80" s="107"/>
      <c r="AJ80" s="107"/>
      <c r="AK80" s="107"/>
      <c r="AL80" s="107"/>
      <c r="AM80" s="107"/>
      <c r="AN80" s="107"/>
      <c r="AO80" s="107"/>
    </row>
    <row r="81" spans="1:41" x14ac:dyDescent="0.25">
      <c r="A81" s="107"/>
      <c r="B81" s="107"/>
      <c r="C81" s="107"/>
      <c r="D81" s="107"/>
      <c r="E81" s="107"/>
      <c r="F81" s="107"/>
      <c r="G81" s="107"/>
      <c r="H81" s="107"/>
      <c r="I81" s="107"/>
      <c r="J81" s="107"/>
      <c r="K81" s="107"/>
      <c r="L81" s="107"/>
      <c r="M81" s="107"/>
      <c r="N81" s="107"/>
      <c r="O81" s="107"/>
      <c r="P81" s="107"/>
      <c r="Q81" s="107"/>
      <c r="R81" s="107"/>
      <c r="S81" s="107"/>
      <c r="T81" s="107"/>
      <c r="U81" s="107"/>
      <c r="V81" s="107"/>
      <c r="W81" s="107"/>
      <c r="X81" s="107"/>
      <c r="Y81" s="107"/>
      <c r="Z81" s="107"/>
      <c r="AA81" s="107"/>
      <c r="AB81" s="107"/>
      <c r="AC81" s="107"/>
      <c r="AD81" s="107"/>
      <c r="AE81" s="107"/>
      <c r="AF81" s="107"/>
      <c r="AG81" s="107"/>
      <c r="AH81" s="107"/>
      <c r="AI81" s="107"/>
      <c r="AJ81" s="107"/>
      <c r="AK81" s="107"/>
      <c r="AL81" s="107"/>
      <c r="AM81" s="107"/>
      <c r="AN81" s="107"/>
      <c r="AO81" s="107"/>
    </row>
    <row r="82" spans="1:41" x14ac:dyDescent="0.25">
      <c r="A82" s="107"/>
      <c r="B82" s="107"/>
      <c r="C82" s="107"/>
      <c r="D82" s="107"/>
      <c r="E82" s="107"/>
      <c r="F82" s="107"/>
      <c r="G82" s="107"/>
      <c r="H82" s="107"/>
      <c r="I82" s="107"/>
      <c r="J82" s="107"/>
      <c r="K82" s="107"/>
      <c r="L82" s="107"/>
      <c r="M82" s="107"/>
      <c r="N82" s="107"/>
      <c r="O82" s="107"/>
      <c r="P82" s="107"/>
      <c r="Q82" s="107"/>
      <c r="R82" s="107"/>
      <c r="S82" s="107"/>
      <c r="T82" s="107"/>
      <c r="U82" s="107"/>
      <c r="V82" s="107"/>
      <c r="W82" s="107"/>
      <c r="X82" s="107"/>
      <c r="Y82" s="107"/>
      <c r="Z82" s="107"/>
      <c r="AA82" s="107"/>
      <c r="AB82" s="107"/>
      <c r="AC82" s="107"/>
      <c r="AD82" s="107"/>
      <c r="AE82" s="107"/>
      <c r="AF82" s="107"/>
      <c r="AG82" s="107"/>
      <c r="AH82" s="107"/>
      <c r="AI82" s="107"/>
      <c r="AJ82" s="107"/>
      <c r="AK82" s="107"/>
      <c r="AL82" s="107"/>
      <c r="AM82" s="107"/>
      <c r="AN82" s="107"/>
      <c r="AO82" s="107"/>
    </row>
    <row r="83" spans="1:41" x14ac:dyDescent="0.25">
      <c r="A83" s="107"/>
      <c r="B83" s="107"/>
      <c r="C83" s="107"/>
      <c r="D83" s="107"/>
      <c r="E83" s="107"/>
      <c r="F83" s="107"/>
      <c r="G83" s="107"/>
      <c r="H83" s="107"/>
      <c r="I83" s="107"/>
      <c r="J83" s="107"/>
      <c r="K83" s="107"/>
      <c r="L83" s="107"/>
      <c r="M83" s="107"/>
      <c r="N83" s="107"/>
      <c r="O83" s="107"/>
      <c r="P83" s="107"/>
      <c r="Q83" s="107"/>
      <c r="R83" s="107"/>
      <c r="S83" s="107"/>
      <c r="T83" s="107"/>
      <c r="U83" s="107"/>
      <c r="V83" s="107"/>
      <c r="W83" s="107"/>
      <c r="X83" s="107"/>
      <c r="Y83" s="107"/>
      <c r="Z83" s="107"/>
      <c r="AA83" s="107"/>
      <c r="AB83" s="107"/>
      <c r="AC83" s="107"/>
      <c r="AD83" s="107"/>
      <c r="AE83" s="107"/>
      <c r="AF83" s="107"/>
      <c r="AG83" s="107"/>
      <c r="AH83" s="107"/>
      <c r="AI83" s="107"/>
      <c r="AJ83" s="107"/>
      <c r="AK83" s="107"/>
      <c r="AL83" s="107"/>
      <c r="AM83" s="107"/>
      <c r="AN83" s="107"/>
      <c r="AO83" s="107"/>
    </row>
    <row r="84" spans="1:41" x14ac:dyDescent="0.25">
      <c r="A84" s="107"/>
      <c r="B84" s="107"/>
      <c r="C84" s="107"/>
      <c r="D84" s="107"/>
      <c r="E84" s="107"/>
      <c r="F84" s="107"/>
      <c r="G84" s="107"/>
      <c r="H84" s="107"/>
      <c r="I84" s="107"/>
      <c r="J84" s="107"/>
      <c r="K84" s="107"/>
      <c r="L84" s="107"/>
      <c r="M84" s="107"/>
      <c r="N84" s="107"/>
      <c r="O84" s="107"/>
      <c r="P84" s="107"/>
      <c r="Q84" s="107"/>
      <c r="R84" s="107"/>
      <c r="S84" s="107"/>
      <c r="T84" s="107"/>
      <c r="U84" s="107"/>
      <c r="V84" s="107"/>
      <c r="W84" s="107"/>
      <c r="X84" s="107"/>
      <c r="Y84" s="107"/>
      <c r="Z84" s="107"/>
      <c r="AA84" s="107"/>
      <c r="AB84" s="107"/>
      <c r="AC84" s="107"/>
      <c r="AD84" s="107"/>
      <c r="AE84" s="107"/>
      <c r="AF84" s="107"/>
      <c r="AG84" s="107"/>
      <c r="AH84" s="107"/>
      <c r="AI84" s="107"/>
      <c r="AJ84" s="107"/>
      <c r="AK84" s="107"/>
      <c r="AL84" s="107"/>
      <c r="AM84" s="107"/>
      <c r="AN84" s="107"/>
      <c r="AO84" s="107"/>
    </row>
    <row r="85" spans="1:41" x14ac:dyDescent="0.25">
      <c r="A85" s="107"/>
      <c r="B85" s="107"/>
      <c r="C85" s="107"/>
      <c r="D85" s="107"/>
      <c r="E85" s="107"/>
      <c r="F85" s="107"/>
      <c r="G85" s="107"/>
      <c r="H85" s="107"/>
      <c r="I85" s="107"/>
      <c r="J85" s="107"/>
      <c r="K85" s="107"/>
      <c r="L85" s="107"/>
      <c r="M85" s="107"/>
      <c r="N85" s="107"/>
      <c r="O85" s="107"/>
      <c r="P85" s="107"/>
      <c r="Q85" s="107"/>
      <c r="R85" s="107"/>
      <c r="S85" s="107"/>
      <c r="T85" s="107"/>
      <c r="U85" s="107"/>
      <c r="V85" s="107"/>
      <c r="W85" s="107"/>
      <c r="X85" s="107"/>
      <c r="Y85" s="107"/>
      <c r="Z85" s="107"/>
      <c r="AA85" s="107"/>
      <c r="AB85" s="107"/>
      <c r="AC85" s="107"/>
      <c r="AD85" s="107"/>
      <c r="AE85" s="107"/>
      <c r="AF85" s="107"/>
      <c r="AG85" s="107"/>
      <c r="AH85" s="107"/>
      <c r="AI85" s="107"/>
      <c r="AJ85" s="107"/>
      <c r="AK85" s="107"/>
      <c r="AL85" s="107"/>
      <c r="AM85" s="107"/>
      <c r="AN85" s="107"/>
      <c r="AO85" s="107"/>
    </row>
    <row r="86" spans="1:41" x14ac:dyDescent="0.25">
      <c r="A86" s="107"/>
      <c r="B86" s="107"/>
      <c r="C86" s="107"/>
      <c r="D86" s="107"/>
      <c r="E86" s="107"/>
      <c r="F86" s="107"/>
      <c r="G86" s="107"/>
      <c r="H86" s="107"/>
      <c r="I86" s="107"/>
      <c r="J86" s="107"/>
      <c r="K86" s="107"/>
      <c r="L86" s="107"/>
      <c r="M86" s="107"/>
      <c r="N86" s="107"/>
      <c r="O86" s="107"/>
      <c r="P86" s="107"/>
      <c r="Q86" s="107"/>
      <c r="R86" s="107"/>
      <c r="S86" s="107"/>
      <c r="T86" s="107"/>
      <c r="U86" s="107"/>
      <c r="V86" s="107"/>
      <c r="W86" s="107"/>
      <c r="X86" s="107"/>
      <c r="Y86" s="107"/>
      <c r="Z86" s="107"/>
      <c r="AA86" s="107"/>
      <c r="AB86" s="107"/>
      <c r="AC86" s="107"/>
      <c r="AD86" s="107"/>
      <c r="AE86" s="107"/>
      <c r="AF86" s="107"/>
      <c r="AG86" s="107"/>
      <c r="AH86" s="107"/>
      <c r="AI86" s="107"/>
      <c r="AJ86" s="107"/>
      <c r="AK86" s="107"/>
      <c r="AL86" s="107"/>
      <c r="AM86" s="107"/>
      <c r="AN86" s="107"/>
      <c r="AO86" s="107"/>
    </row>
    <row r="87" spans="1:41" x14ac:dyDescent="0.25">
      <c r="A87" s="107"/>
      <c r="B87" s="107"/>
      <c r="C87" s="107"/>
      <c r="D87" s="107"/>
      <c r="E87" s="107"/>
      <c r="F87" s="107"/>
      <c r="G87" s="107"/>
      <c r="H87" s="107"/>
      <c r="I87" s="107"/>
      <c r="J87" s="107"/>
      <c r="K87" s="107"/>
      <c r="L87" s="107"/>
      <c r="M87" s="107"/>
      <c r="N87" s="107"/>
      <c r="O87" s="107"/>
      <c r="P87" s="107"/>
      <c r="Q87" s="107"/>
      <c r="R87" s="107"/>
      <c r="S87" s="107"/>
      <c r="T87" s="107"/>
      <c r="U87" s="107"/>
      <c r="V87" s="107"/>
      <c r="W87" s="107"/>
      <c r="X87" s="107"/>
      <c r="Y87" s="107"/>
      <c r="Z87" s="107"/>
      <c r="AA87" s="107"/>
      <c r="AB87" s="107"/>
      <c r="AC87" s="107"/>
      <c r="AD87" s="107"/>
      <c r="AE87" s="107"/>
      <c r="AF87" s="107"/>
      <c r="AG87" s="107"/>
      <c r="AH87" s="107"/>
      <c r="AI87" s="107"/>
      <c r="AJ87" s="107"/>
      <c r="AK87" s="107"/>
      <c r="AL87" s="107"/>
      <c r="AM87" s="107"/>
      <c r="AN87" s="107"/>
      <c r="AO87" s="107"/>
    </row>
    <row r="88" spans="1:41" x14ac:dyDescent="0.25">
      <c r="A88" s="107"/>
      <c r="B88" s="107"/>
      <c r="C88" s="107"/>
      <c r="D88" s="107"/>
      <c r="E88" s="107"/>
      <c r="F88" s="107"/>
      <c r="G88" s="107"/>
      <c r="H88" s="107"/>
      <c r="I88" s="107"/>
      <c r="J88" s="107"/>
      <c r="K88" s="107"/>
      <c r="L88" s="107"/>
      <c r="M88" s="107"/>
      <c r="N88" s="107"/>
      <c r="O88" s="107"/>
      <c r="P88" s="107"/>
      <c r="Q88" s="107"/>
      <c r="R88" s="107"/>
      <c r="S88" s="107"/>
      <c r="T88" s="107"/>
      <c r="U88" s="107"/>
      <c r="V88" s="107"/>
      <c r="W88" s="107"/>
      <c r="X88" s="107"/>
      <c r="Y88" s="107"/>
      <c r="Z88" s="107"/>
      <c r="AA88" s="107"/>
      <c r="AB88" s="107"/>
      <c r="AC88" s="107"/>
      <c r="AD88" s="107"/>
      <c r="AE88" s="107"/>
      <c r="AF88" s="107"/>
      <c r="AG88" s="107"/>
      <c r="AH88" s="107"/>
      <c r="AI88" s="107"/>
      <c r="AJ88" s="107"/>
      <c r="AK88" s="107"/>
      <c r="AL88" s="107"/>
      <c r="AM88" s="107"/>
      <c r="AN88" s="107"/>
      <c r="AO88" s="107"/>
    </row>
    <row r="89" spans="1:41" x14ac:dyDescent="0.25">
      <c r="A89" s="107"/>
      <c r="B89" s="107"/>
      <c r="C89" s="107"/>
      <c r="D89" s="107"/>
      <c r="E89" s="107"/>
      <c r="F89" s="107"/>
      <c r="G89" s="107"/>
      <c r="H89" s="107"/>
      <c r="I89" s="107"/>
      <c r="J89" s="107"/>
      <c r="K89" s="107"/>
      <c r="L89" s="107"/>
      <c r="M89" s="107"/>
      <c r="N89" s="107"/>
      <c r="O89" s="107"/>
      <c r="P89" s="107"/>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row>
    <row r="90" spans="1:41" x14ac:dyDescent="0.25">
      <c r="A90" s="107"/>
      <c r="B90" s="107"/>
      <c r="C90" s="107"/>
      <c r="D90" s="107"/>
      <c r="E90" s="107"/>
      <c r="F90" s="107"/>
      <c r="G90" s="107"/>
      <c r="H90" s="107"/>
      <c r="I90" s="107"/>
      <c r="J90" s="107"/>
      <c r="K90" s="107"/>
      <c r="L90" s="107"/>
      <c r="M90" s="107"/>
      <c r="N90" s="107"/>
      <c r="O90" s="107"/>
      <c r="P90" s="107"/>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row>
    <row r="91" spans="1:41" x14ac:dyDescent="0.25">
      <c r="A91" s="107"/>
      <c r="B91" s="107"/>
      <c r="C91" s="107"/>
      <c r="D91" s="107"/>
      <c r="E91" s="107"/>
      <c r="F91" s="107"/>
      <c r="G91" s="107"/>
      <c r="H91" s="107"/>
      <c r="I91" s="107"/>
      <c r="J91" s="107"/>
      <c r="K91" s="107"/>
      <c r="L91" s="107"/>
      <c r="M91" s="107"/>
      <c r="N91" s="107"/>
      <c r="O91" s="107"/>
      <c r="P91" s="107"/>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row>
    <row r="92" spans="1:41" x14ac:dyDescent="0.25">
      <c r="A92" s="107"/>
      <c r="B92" s="107"/>
      <c r="C92" s="107"/>
      <c r="D92" s="107"/>
      <c r="E92" s="107"/>
      <c r="F92" s="107"/>
      <c r="G92" s="107"/>
      <c r="H92" s="107"/>
      <c r="I92" s="107"/>
      <c r="J92" s="107"/>
      <c r="K92" s="107"/>
      <c r="L92" s="107"/>
      <c r="M92" s="107"/>
      <c r="N92" s="107"/>
      <c r="O92" s="107"/>
      <c r="P92" s="107"/>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row>
    <row r="93" spans="1:41" x14ac:dyDescent="0.25">
      <c r="A93" s="107"/>
      <c r="B93" s="107"/>
      <c r="C93" s="107"/>
      <c r="D93" s="107"/>
      <c r="E93" s="107"/>
      <c r="F93" s="107"/>
      <c r="G93" s="107"/>
      <c r="H93" s="107"/>
      <c r="I93" s="107"/>
      <c r="J93" s="107"/>
      <c r="K93" s="107"/>
      <c r="L93" s="107"/>
      <c r="M93" s="107"/>
      <c r="N93" s="107"/>
      <c r="O93" s="107"/>
      <c r="P93" s="107"/>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row>
    <row r="94" spans="1:41" x14ac:dyDescent="0.25">
      <c r="A94" s="107"/>
      <c r="B94" s="107"/>
      <c r="C94" s="107"/>
      <c r="D94" s="107"/>
      <c r="E94" s="107"/>
      <c r="F94" s="107"/>
      <c r="G94" s="107"/>
      <c r="H94" s="107"/>
      <c r="I94" s="107"/>
      <c r="J94" s="107"/>
      <c r="K94" s="107"/>
      <c r="L94" s="107"/>
      <c r="M94" s="107"/>
      <c r="N94" s="107"/>
      <c r="O94" s="107"/>
      <c r="P94" s="107"/>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row>
    <row r="95" spans="1:41" x14ac:dyDescent="0.25">
      <c r="A95" s="107"/>
      <c r="B95" s="107"/>
      <c r="C95" s="107"/>
      <c r="D95" s="107"/>
      <c r="E95" s="107"/>
      <c r="F95" s="107"/>
      <c r="G95" s="107"/>
      <c r="H95" s="107"/>
      <c r="I95" s="107"/>
      <c r="J95" s="107"/>
      <c r="K95" s="107"/>
      <c r="L95" s="107"/>
      <c r="M95" s="107"/>
      <c r="N95" s="107"/>
      <c r="O95" s="107"/>
      <c r="P95" s="107"/>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row>
    <row r="96" spans="1:41" x14ac:dyDescent="0.25">
      <c r="A96" s="107"/>
      <c r="B96" s="107"/>
      <c r="C96" s="107"/>
      <c r="D96" s="107"/>
      <c r="E96" s="107"/>
      <c r="F96" s="107"/>
      <c r="G96" s="107"/>
      <c r="H96" s="107"/>
      <c r="I96" s="107"/>
      <c r="J96" s="107"/>
      <c r="K96" s="107"/>
      <c r="L96" s="107"/>
      <c r="M96" s="107"/>
      <c r="N96" s="107"/>
      <c r="O96" s="107"/>
      <c r="P96" s="107"/>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row>
    <row r="97" spans="1:41" x14ac:dyDescent="0.25">
      <c r="A97" s="107"/>
      <c r="B97" s="107"/>
      <c r="C97" s="107"/>
      <c r="D97" s="107"/>
      <c r="E97" s="107"/>
      <c r="F97" s="107"/>
      <c r="G97" s="107"/>
      <c r="H97" s="107"/>
      <c r="I97" s="107"/>
      <c r="J97" s="107"/>
      <c r="K97" s="107"/>
      <c r="L97" s="107"/>
      <c r="M97" s="107"/>
      <c r="N97" s="107"/>
      <c r="O97" s="107"/>
      <c r="P97" s="107"/>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row>
    <row r="98" spans="1:41" x14ac:dyDescent="0.25">
      <c r="A98" s="107"/>
      <c r="B98" s="107"/>
      <c r="C98" s="107"/>
      <c r="D98" s="107"/>
      <c r="E98" s="107"/>
      <c r="F98" s="107"/>
      <c r="G98" s="107"/>
      <c r="H98" s="107"/>
      <c r="I98" s="107"/>
      <c r="J98" s="107"/>
      <c r="K98" s="107"/>
      <c r="L98" s="107"/>
      <c r="M98" s="107"/>
      <c r="N98" s="107"/>
      <c r="O98" s="107"/>
      <c r="P98" s="107"/>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row>
    <row r="99" spans="1:41" x14ac:dyDescent="0.25">
      <c r="A99" s="107"/>
      <c r="B99" s="107"/>
      <c r="C99" s="107"/>
      <c r="D99" s="107"/>
      <c r="E99" s="107"/>
      <c r="F99" s="107"/>
      <c r="G99" s="107"/>
      <c r="H99" s="107"/>
      <c r="I99" s="107"/>
      <c r="J99" s="107"/>
      <c r="K99" s="107"/>
      <c r="L99" s="107"/>
      <c r="M99" s="107"/>
      <c r="N99" s="107"/>
      <c r="O99" s="107"/>
      <c r="P99" s="107"/>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row>
    <row r="100" spans="1:41" x14ac:dyDescent="0.25">
      <c r="A100" s="107"/>
      <c r="B100" s="107"/>
      <c r="C100" s="107"/>
      <c r="D100" s="107"/>
      <c r="E100" s="107"/>
      <c r="F100" s="107"/>
      <c r="G100" s="107"/>
      <c r="H100" s="107"/>
      <c r="I100" s="107"/>
      <c r="J100" s="107"/>
      <c r="K100" s="107"/>
      <c r="L100" s="107"/>
      <c r="M100" s="107"/>
      <c r="N100" s="107"/>
      <c r="O100" s="107"/>
      <c r="P100" s="107"/>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row>
    <row r="101" spans="1:41" x14ac:dyDescent="0.25">
      <c r="A101" s="107"/>
      <c r="B101" s="107"/>
      <c r="C101" s="107"/>
      <c r="D101" s="107"/>
      <c r="E101" s="107"/>
      <c r="F101" s="107"/>
      <c r="G101" s="107"/>
      <c r="H101" s="107"/>
      <c r="I101" s="107"/>
      <c r="J101" s="107"/>
      <c r="K101" s="107"/>
      <c r="L101" s="107"/>
      <c r="M101" s="107"/>
      <c r="N101" s="107"/>
      <c r="O101" s="107"/>
      <c r="P101" s="107"/>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row>
    <row r="102" spans="1:41" x14ac:dyDescent="0.25">
      <c r="A102" s="107"/>
      <c r="B102" s="107"/>
      <c r="C102" s="107"/>
      <c r="D102" s="107"/>
      <c r="E102" s="107"/>
      <c r="F102" s="107"/>
      <c r="G102" s="107"/>
      <c r="H102" s="107"/>
      <c r="I102" s="107"/>
      <c r="J102" s="107"/>
      <c r="K102" s="107"/>
      <c r="L102" s="107"/>
      <c r="M102" s="107"/>
      <c r="N102" s="107"/>
      <c r="O102" s="107"/>
      <c r="P102" s="107"/>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row>
    <row r="103" spans="1:41" x14ac:dyDescent="0.25">
      <c r="A103" s="107"/>
      <c r="B103" s="107"/>
      <c r="C103" s="107"/>
      <c r="D103" s="107"/>
      <c r="E103" s="107"/>
      <c r="F103" s="107"/>
      <c r="G103" s="107"/>
      <c r="H103" s="107"/>
      <c r="I103" s="107"/>
      <c r="J103" s="107"/>
      <c r="K103" s="107"/>
      <c r="L103" s="107"/>
      <c r="M103" s="107"/>
      <c r="N103" s="107"/>
      <c r="O103" s="107"/>
      <c r="P103" s="107"/>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row>
    <row r="104" spans="1:41" x14ac:dyDescent="0.25">
      <c r="A104" s="107"/>
      <c r="B104" s="107"/>
      <c r="C104" s="107"/>
      <c r="D104" s="107"/>
      <c r="E104" s="107"/>
      <c r="F104" s="107"/>
      <c r="G104" s="107"/>
      <c r="H104" s="107"/>
      <c r="I104" s="107"/>
      <c r="J104" s="107"/>
      <c r="K104" s="107"/>
      <c r="L104" s="107"/>
      <c r="M104" s="107"/>
      <c r="N104" s="107"/>
      <c r="O104" s="107"/>
      <c r="P104" s="107"/>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row>
    <row r="105" spans="1:41" x14ac:dyDescent="0.25">
      <c r="A105" s="107"/>
      <c r="B105" s="107"/>
      <c r="C105" s="107"/>
      <c r="D105" s="107"/>
      <c r="E105" s="107"/>
      <c r="F105" s="107"/>
      <c r="G105" s="107"/>
      <c r="H105" s="107"/>
      <c r="I105" s="107"/>
      <c r="J105" s="107"/>
      <c r="K105" s="107"/>
      <c r="L105" s="107"/>
      <c r="M105" s="107"/>
      <c r="N105" s="107"/>
      <c r="O105" s="107"/>
      <c r="P105" s="107"/>
      <c r="Q105" s="107"/>
      <c r="R105" s="107"/>
      <c r="S105" s="107"/>
      <c r="T105" s="107"/>
      <c r="U105" s="107"/>
      <c r="V105" s="107"/>
      <c r="W105" s="107"/>
      <c r="X105" s="107"/>
      <c r="Y105" s="107"/>
      <c r="Z105" s="107"/>
      <c r="AA105" s="107"/>
      <c r="AB105" s="107"/>
      <c r="AC105" s="107"/>
      <c r="AD105" s="107"/>
      <c r="AE105" s="107"/>
      <c r="AF105" s="107"/>
      <c r="AG105" s="107"/>
      <c r="AH105" s="107"/>
      <c r="AI105" s="107"/>
      <c r="AJ105" s="107"/>
      <c r="AK105" s="107"/>
      <c r="AL105" s="107"/>
      <c r="AM105" s="107"/>
      <c r="AN105" s="107"/>
      <c r="AO105" s="107"/>
    </row>
    <row r="106" spans="1:41" x14ac:dyDescent="0.25">
      <c r="A106" s="107"/>
      <c r="B106" s="107"/>
      <c r="C106" s="107"/>
      <c r="D106" s="107"/>
      <c r="E106" s="107"/>
      <c r="F106" s="107"/>
      <c r="G106" s="107"/>
      <c r="H106" s="107"/>
      <c r="I106" s="107"/>
      <c r="J106" s="107"/>
      <c r="K106" s="107"/>
      <c r="L106" s="107"/>
      <c r="M106" s="107"/>
      <c r="N106" s="107"/>
      <c r="O106" s="107"/>
      <c r="P106" s="107"/>
      <c r="Q106" s="107"/>
      <c r="R106" s="107"/>
      <c r="S106" s="107"/>
      <c r="T106" s="107"/>
      <c r="U106" s="107"/>
      <c r="V106" s="107"/>
      <c r="W106" s="107"/>
      <c r="X106" s="107"/>
      <c r="Y106" s="107"/>
      <c r="Z106" s="107"/>
      <c r="AA106" s="107"/>
      <c r="AB106" s="107"/>
      <c r="AC106" s="107"/>
      <c r="AD106" s="107"/>
      <c r="AE106" s="107"/>
      <c r="AF106" s="107"/>
      <c r="AG106" s="107"/>
      <c r="AH106" s="107"/>
      <c r="AI106" s="107"/>
      <c r="AJ106" s="107"/>
      <c r="AK106" s="107"/>
      <c r="AL106" s="107"/>
      <c r="AM106" s="107"/>
      <c r="AN106" s="107"/>
      <c r="AO106" s="107"/>
    </row>
    <row r="107" spans="1:41" x14ac:dyDescent="0.25">
      <c r="A107" s="107"/>
      <c r="B107" s="107"/>
      <c r="C107" s="107"/>
      <c r="D107" s="107"/>
      <c r="E107" s="107"/>
      <c r="F107" s="107"/>
      <c r="G107" s="107"/>
      <c r="H107" s="107"/>
      <c r="I107" s="107"/>
      <c r="J107" s="107"/>
      <c r="K107" s="107"/>
      <c r="L107" s="107"/>
      <c r="M107" s="107"/>
      <c r="N107" s="107"/>
      <c r="O107" s="107"/>
      <c r="P107" s="107"/>
      <c r="Q107" s="107"/>
      <c r="R107" s="107"/>
      <c r="S107" s="107"/>
      <c r="T107" s="107"/>
      <c r="U107" s="107"/>
      <c r="V107" s="107"/>
      <c r="W107" s="107"/>
      <c r="X107" s="107"/>
      <c r="Y107" s="107"/>
      <c r="Z107" s="107"/>
      <c r="AA107" s="107"/>
      <c r="AB107" s="107"/>
      <c r="AC107" s="107"/>
      <c r="AD107" s="107"/>
      <c r="AE107" s="107"/>
      <c r="AF107" s="107"/>
      <c r="AG107" s="107"/>
      <c r="AH107" s="107"/>
      <c r="AI107" s="107"/>
      <c r="AJ107" s="107"/>
      <c r="AK107" s="107"/>
      <c r="AL107" s="107"/>
      <c r="AM107" s="107"/>
      <c r="AN107" s="107"/>
      <c r="AO107" s="107"/>
    </row>
    <row r="108" spans="1:41" ht="15.75" customHeight="1" x14ac:dyDescent="0.25">
      <c r="A108" s="107"/>
      <c r="B108" s="107"/>
      <c r="C108" s="107"/>
      <c r="D108" s="107"/>
      <c r="E108" s="107"/>
      <c r="F108" s="107"/>
      <c r="G108" s="107"/>
      <c r="H108" s="107"/>
      <c r="I108" s="107"/>
      <c r="J108" s="107"/>
      <c r="K108" s="107"/>
      <c r="L108" s="107"/>
      <c r="M108" s="107"/>
      <c r="N108" s="107"/>
      <c r="O108" s="107"/>
      <c r="P108" s="107"/>
      <c r="Q108" s="107"/>
      <c r="R108" s="107"/>
      <c r="S108" s="107"/>
      <c r="T108" s="107"/>
      <c r="U108" s="107"/>
      <c r="V108" s="107"/>
      <c r="W108" s="107"/>
      <c r="X108" s="107"/>
      <c r="Y108" s="107"/>
      <c r="Z108" s="107"/>
      <c r="AA108" s="107"/>
      <c r="AB108" s="107"/>
      <c r="AC108" s="107"/>
      <c r="AD108" s="107"/>
      <c r="AE108" s="107"/>
      <c r="AF108" s="107"/>
      <c r="AG108" s="107"/>
      <c r="AH108" s="107"/>
      <c r="AI108" s="107"/>
      <c r="AJ108" s="107"/>
      <c r="AK108" s="107"/>
      <c r="AL108" s="107"/>
      <c r="AM108" s="107"/>
      <c r="AN108" s="107"/>
      <c r="AO108" s="107"/>
    </row>
    <row r="109" spans="1:41" ht="15" customHeight="1" x14ac:dyDescent="0.25">
      <c r="A109" s="107"/>
      <c r="B109" s="107"/>
      <c r="C109" s="107"/>
      <c r="D109" s="107"/>
      <c r="E109" s="107"/>
      <c r="F109" s="107"/>
      <c r="G109" s="107"/>
      <c r="H109" s="107"/>
      <c r="I109" s="107"/>
      <c r="J109" s="107"/>
      <c r="K109" s="107"/>
      <c r="L109" s="107"/>
      <c r="M109" s="107"/>
      <c r="N109" s="107"/>
      <c r="O109" s="107"/>
      <c r="P109" s="107"/>
      <c r="Q109" s="107"/>
      <c r="R109" s="107"/>
      <c r="S109" s="107"/>
      <c r="T109" s="107"/>
      <c r="U109" s="107"/>
      <c r="V109" s="107"/>
      <c r="W109" s="107"/>
      <c r="X109" s="107"/>
      <c r="Y109" s="107"/>
      <c r="Z109" s="107"/>
      <c r="AA109" s="107"/>
      <c r="AB109" s="107"/>
      <c r="AC109" s="107"/>
      <c r="AD109" s="107"/>
      <c r="AE109" s="107"/>
      <c r="AF109" s="107"/>
      <c r="AG109" s="107"/>
      <c r="AH109" s="107"/>
      <c r="AI109" s="107"/>
      <c r="AJ109" s="107"/>
      <c r="AK109" s="107"/>
      <c r="AL109" s="107"/>
      <c r="AM109" s="107"/>
      <c r="AN109" s="107"/>
      <c r="AO109" s="107"/>
    </row>
    <row r="110" spans="1:41" x14ac:dyDescent="0.25">
      <c r="A110" s="107"/>
      <c r="B110" s="107"/>
      <c r="C110" s="107"/>
      <c r="D110" s="107"/>
      <c r="E110" s="107"/>
      <c r="F110" s="107"/>
      <c r="G110" s="107"/>
      <c r="H110" s="107"/>
      <c r="I110" s="107"/>
      <c r="J110" s="107"/>
      <c r="K110" s="107"/>
      <c r="L110" s="107"/>
      <c r="M110" s="107"/>
      <c r="N110" s="107"/>
      <c r="O110" s="107"/>
      <c r="P110" s="107"/>
      <c r="Q110" s="107"/>
      <c r="R110" s="107"/>
      <c r="S110" s="107"/>
      <c r="T110" s="107"/>
      <c r="U110" s="107"/>
      <c r="V110" s="107"/>
      <c r="W110" s="107"/>
      <c r="X110" s="107"/>
      <c r="Y110" s="107"/>
      <c r="Z110" s="107"/>
      <c r="AA110" s="107"/>
      <c r="AB110" s="107"/>
      <c r="AC110" s="107"/>
      <c r="AD110" s="107"/>
      <c r="AE110" s="107"/>
      <c r="AF110" s="107"/>
      <c r="AG110" s="107"/>
      <c r="AH110" s="107"/>
      <c r="AI110" s="107"/>
      <c r="AJ110" s="107"/>
      <c r="AK110" s="107"/>
      <c r="AL110" s="107"/>
      <c r="AM110" s="107"/>
      <c r="AN110" s="107"/>
      <c r="AO110" s="107"/>
    </row>
    <row r="111" spans="1:41" ht="16.5" customHeight="1" x14ac:dyDescent="0.25">
      <c r="A111" s="107"/>
      <c r="B111" s="107"/>
      <c r="C111" s="107"/>
      <c r="D111" s="107"/>
      <c r="E111" s="107"/>
      <c r="F111" s="107"/>
      <c r="G111" s="107"/>
      <c r="H111" s="107"/>
      <c r="I111" s="107"/>
      <c r="J111" s="107"/>
      <c r="K111" s="107"/>
      <c r="L111" s="107"/>
      <c r="M111" s="107"/>
      <c r="N111" s="107"/>
      <c r="O111" s="107"/>
      <c r="P111" s="107"/>
      <c r="Q111" s="107"/>
      <c r="R111" s="107"/>
      <c r="S111" s="107"/>
      <c r="T111" s="107"/>
      <c r="U111" s="107"/>
      <c r="V111" s="107"/>
      <c r="W111" s="107"/>
      <c r="X111" s="107"/>
      <c r="Y111" s="107"/>
      <c r="Z111" s="107"/>
      <c r="AA111" s="107"/>
      <c r="AB111" s="107"/>
      <c r="AC111" s="107"/>
      <c r="AD111" s="107"/>
      <c r="AE111" s="107"/>
      <c r="AF111" s="107"/>
      <c r="AG111" s="107"/>
      <c r="AH111" s="107"/>
      <c r="AI111" s="107"/>
      <c r="AJ111" s="107"/>
      <c r="AK111" s="107"/>
      <c r="AL111" s="107"/>
      <c r="AM111" s="107"/>
      <c r="AN111" s="107"/>
      <c r="AO111" s="107"/>
    </row>
    <row r="112" spans="1:41" x14ac:dyDescent="0.25">
      <c r="A112" s="107"/>
      <c r="B112" s="107"/>
      <c r="C112" s="107"/>
      <c r="D112" s="107"/>
      <c r="E112" s="107"/>
      <c r="F112" s="107"/>
      <c r="G112" s="107"/>
      <c r="H112" s="107"/>
      <c r="I112" s="107"/>
      <c r="J112" s="107"/>
      <c r="K112" s="107"/>
      <c r="L112" s="107"/>
      <c r="M112" s="107"/>
      <c r="N112" s="107"/>
      <c r="O112" s="107"/>
      <c r="P112" s="107"/>
      <c r="Q112" s="107"/>
      <c r="R112" s="107"/>
      <c r="S112" s="107"/>
      <c r="T112" s="107"/>
      <c r="U112" s="107"/>
      <c r="V112" s="107"/>
      <c r="W112" s="107"/>
      <c r="X112" s="107"/>
      <c r="Y112" s="107"/>
      <c r="Z112" s="107"/>
      <c r="AA112" s="107"/>
      <c r="AB112" s="107"/>
      <c r="AC112" s="107"/>
      <c r="AD112" s="107"/>
      <c r="AE112" s="107"/>
      <c r="AF112" s="107"/>
      <c r="AG112" s="107"/>
      <c r="AH112" s="107"/>
      <c r="AI112" s="107"/>
      <c r="AJ112" s="107"/>
      <c r="AK112" s="107"/>
      <c r="AL112" s="107"/>
      <c r="AM112" s="107"/>
      <c r="AN112" s="107"/>
      <c r="AO112" s="107"/>
    </row>
    <row r="113" spans="1:41" x14ac:dyDescent="0.25">
      <c r="A113" s="107"/>
      <c r="B113" s="107"/>
      <c r="C113" s="107"/>
      <c r="D113" s="107"/>
      <c r="E113" s="107"/>
      <c r="F113" s="107"/>
      <c r="G113" s="107"/>
      <c r="H113" s="107"/>
      <c r="I113" s="107"/>
      <c r="J113" s="107"/>
      <c r="K113" s="107"/>
      <c r="L113" s="107"/>
      <c r="M113" s="107"/>
      <c r="N113" s="107"/>
      <c r="O113" s="107"/>
      <c r="P113" s="107"/>
      <c r="Q113" s="107"/>
      <c r="R113" s="107"/>
      <c r="S113" s="107"/>
      <c r="T113" s="107"/>
      <c r="U113" s="107"/>
      <c r="V113" s="107"/>
      <c r="W113" s="107"/>
      <c r="X113" s="107"/>
      <c r="Y113" s="107"/>
      <c r="Z113" s="107"/>
      <c r="AA113" s="107"/>
      <c r="AB113" s="107"/>
      <c r="AC113" s="107"/>
      <c r="AD113" s="107"/>
      <c r="AE113" s="107"/>
      <c r="AF113" s="107"/>
      <c r="AG113" s="107"/>
      <c r="AH113" s="107"/>
      <c r="AI113" s="107"/>
      <c r="AJ113" s="107"/>
      <c r="AK113" s="107"/>
      <c r="AL113" s="107"/>
      <c r="AM113" s="107"/>
      <c r="AN113" s="107"/>
      <c r="AO113" s="107"/>
    </row>
    <row r="114" spans="1:41" x14ac:dyDescent="0.25">
      <c r="A114" s="107"/>
      <c r="B114" s="107"/>
      <c r="C114" s="107"/>
      <c r="D114" s="107"/>
      <c r="E114" s="107"/>
      <c r="F114" s="107"/>
      <c r="G114" s="107"/>
      <c r="H114" s="107"/>
      <c r="I114" s="107"/>
      <c r="J114" s="107"/>
      <c r="K114" s="107"/>
      <c r="L114" s="107"/>
      <c r="M114" s="107"/>
      <c r="N114" s="107"/>
      <c r="O114" s="107"/>
      <c r="P114" s="107"/>
      <c r="Q114" s="107"/>
      <c r="R114" s="107"/>
      <c r="S114" s="107"/>
      <c r="T114" s="107"/>
      <c r="U114" s="107"/>
      <c r="V114" s="107"/>
      <c r="W114" s="107"/>
      <c r="X114" s="107"/>
      <c r="Y114" s="107"/>
      <c r="Z114" s="107"/>
      <c r="AA114" s="107"/>
      <c r="AB114" s="107"/>
      <c r="AC114" s="107"/>
      <c r="AD114" s="107"/>
      <c r="AE114" s="107"/>
      <c r="AF114" s="107"/>
      <c r="AG114" s="107"/>
      <c r="AH114" s="107"/>
      <c r="AI114" s="107"/>
      <c r="AJ114" s="107"/>
      <c r="AK114" s="107"/>
      <c r="AL114" s="107"/>
      <c r="AM114" s="107"/>
      <c r="AN114" s="107"/>
      <c r="AO114" s="107"/>
    </row>
    <row r="115" spans="1:41" x14ac:dyDescent="0.25">
      <c r="A115" s="107"/>
      <c r="B115" s="107"/>
      <c r="C115" s="107"/>
      <c r="D115" s="107"/>
      <c r="E115" s="107"/>
      <c r="F115" s="107"/>
      <c r="G115" s="107"/>
      <c r="H115" s="107"/>
      <c r="I115" s="107"/>
      <c r="J115" s="107"/>
      <c r="K115" s="107"/>
      <c r="L115" s="107"/>
      <c r="M115" s="107"/>
      <c r="N115" s="107"/>
      <c r="O115" s="107"/>
      <c r="P115" s="107"/>
      <c r="Q115" s="107"/>
      <c r="R115" s="107"/>
      <c r="S115" s="107"/>
      <c r="T115" s="107"/>
      <c r="U115" s="107"/>
      <c r="V115" s="107"/>
      <c r="W115" s="107"/>
      <c r="X115" s="107"/>
      <c r="Y115" s="107"/>
      <c r="Z115" s="107"/>
      <c r="AA115" s="107"/>
      <c r="AB115" s="107"/>
      <c r="AC115" s="107"/>
      <c r="AD115" s="107"/>
      <c r="AE115" s="107"/>
      <c r="AF115" s="107"/>
      <c r="AG115" s="107"/>
      <c r="AH115" s="107"/>
      <c r="AI115" s="107"/>
      <c r="AJ115" s="107"/>
      <c r="AK115" s="107"/>
      <c r="AL115" s="107"/>
      <c r="AM115" s="107"/>
      <c r="AN115" s="107"/>
      <c r="AO115" s="107"/>
    </row>
    <row r="116" spans="1:41" x14ac:dyDescent="0.25">
      <c r="A116" s="107"/>
      <c r="B116" s="107"/>
      <c r="C116" s="107"/>
      <c r="D116" s="107"/>
      <c r="E116" s="107"/>
      <c r="F116" s="107"/>
      <c r="G116" s="107"/>
      <c r="H116" s="107"/>
      <c r="I116" s="107"/>
      <c r="J116" s="107"/>
      <c r="K116" s="107"/>
      <c r="L116" s="107"/>
      <c r="M116" s="107"/>
      <c r="N116" s="107"/>
      <c r="O116" s="107"/>
      <c r="P116" s="107"/>
      <c r="Q116" s="107"/>
      <c r="R116" s="107"/>
      <c r="S116" s="107"/>
      <c r="T116" s="107"/>
      <c r="U116" s="107"/>
      <c r="V116" s="107"/>
      <c r="W116" s="107"/>
      <c r="X116" s="107"/>
      <c r="Y116" s="107"/>
      <c r="Z116" s="107"/>
      <c r="AA116" s="107"/>
      <c r="AB116" s="107"/>
      <c r="AC116" s="107"/>
      <c r="AD116" s="107"/>
      <c r="AE116" s="107"/>
      <c r="AF116" s="107"/>
      <c r="AG116" s="107"/>
      <c r="AH116" s="107"/>
      <c r="AI116" s="107"/>
      <c r="AJ116" s="107"/>
      <c r="AK116" s="107"/>
      <c r="AL116" s="107"/>
      <c r="AM116" s="107"/>
      <c r="AN116" s="107"/>
      <c r="AO116" s="107"/>
    </row>
    <row r="117" spans="1:41" x14ac:dyDescent="0.25">
      <c r="A117" s="107"/>
      <c r="B117" s="107"/>
      <c r="C117" s="107"/>
      <c r="D117" s="107"/>
      <c r="E117" s="107"/>
      <c r="F117" s="107"/>
      <c r="G117" s="107"/>
      <c r="H117" s="107"/>
      <c r="I117" s="107"/>
      <c r="J117" s="107"/>
      <c r="K117" s="107"/>
      <c r="L117" s="107"/>
      <c r="M117" s="107"/>
      <c r="N117" s="107"/>
      <c r="O117" s="107"/>
      <c r="P117" s="107"/>
      <c r="Q117" s="107"/>
      <c r="R117" s="107"/>
      <c r="S117" s="107"/>
      <c r="T117" s="107"/>
      <c r="U117" s="107"/>
      <c r="V117" s="107"/>
      <c r="W117" s="107"/>
      <c r="X117" s="107"/>
      <c r="Y117" s="107"/>
      <c r="Z117" s="107"/>
      <c r="AA117" s="107"/>
      <c r="AB117" s="107"/>
      <c r="AC117" s="107"/>
      <c r="AD117" s="107"/>
      <c r="AE117" s="107"/>
      <c r="AF117" s="107"/>
      <c r="AG117" s="107"/>
      <c r="AH117" s="107"/>
      <c r="AI117" s="107"/>
      <c r="AJ117" s="107"/>
      <c r="AK117" s="107"/>
      <c r="AL117" s="107"/>
      <c r="AM117" s="107"/>
      <c r="AN117" s="107"/>
      <c r="AO117" s="107"/>
    </row>
    <row r="118" spans="1:41" x14ac:dyDescent="0.25">
      <c r="A118" s="107"/>
      <c r="B118" s="107"/>
      <c r="C118" s="107"/>
      <c r="D118" s="107"/>
      <c r="E118" s="107"/>
      <c r="F118" s="107"/>
      <c r="G118" s="107"/>
      <c r="H118" s="107"/>
      <c r="I118" s="107"/>
      <c r="J118" s="107"/>
      <c r="K118" s="107"/>
      <c r="L118" s="107"/>
      <c r="M118" s="107"/>
      <c r="N118" s="107"/>
      <c r="O118" s="107"/>
      <c r="P118" s="107"/>
      <c r="Q118" s="107"/>
      <c r="R118" s="107"/>
      <c r="S118" s="107"/>
      <c r="T118" s="107"/>
      <c r="U118" s="107"/>
      <c r="V118" s="107"/>
      <c r="W118" s="107"/>
      <c r="X118" s="107"/>
      <c r="Y118" s="107"/>
      <c r="Z118" s="107"/>
      <c r="AA118" s="107"/>
      <c r="AB118" s="107"/>
      <c r="AC118" s="107"/>
      <c r="AD118" s="107"/>
      <c r="AE118" s="107"/>
      <c r="AF118" s="107"/>
      <c r="AG118" s="107"/>
      <c r="AH118" s="107"/>
      <c r="AI118" s="107"/>
      <c r="AJ118" s="107"/>
      <c r="AK118" s="107"/>
      <c r="AL118" s="107"/>
      <c r="AM118" s="107"/>
      <c r="AN118" s="107"/>
      <c r="AO118" s="107"/>
    </row>
    <row r="119" spans="1:41" x14ac:dyDescent="0.25">
      <c r="A119" s="107"/>
      <c r="B119" s="107"/>
      <c r="C119" s="107"/>
      <c r="D119" s="107"/>
      <c r="E119" s="107"/>
      <c r="F119" s="107"/>
      <c r="G119" s="107"/>
      <c r="H119" s="107"/>
      <c r="I119" s="107"/>
      <c r="J119" s="107"/>
      <c r="K119" s="107"/>
      <c r="L119" s="107"/>
      <c r="M119" s="107"/>
      <c r="N119" s="107"/>
      <c r="O119" s="107"/>
      <c r="P119" s="107"/>
      <c r="Q119" s="107"/>
      <c r="R119" s="107"/>
      <c r="S119" s="107"/>
      <c r="T119" s="107"/>
      <c r="U119" s="107"/>
      <c r="V119" s="107"/>
      <c r="W119" s="107"/>
      <c r="X119" s="107"/>
      <c r="Y119" s="107"/>
      <c r="Z119" s="107"/>
      <c r="AA119" s="107"/>
      <c r="AB119" s="107"/>
      <c r="AC119" s="107"/>
      <c r="AD119" s="107"/>
      <c r="AE119" s="107"/>
      <c r="AF119" s="107"/>
      <c r="AG119" s="107"/>
      <c r="AH119" s="107"/>
      <c r="AI119" s="107"/>
      <c r="AJ119" s="107"/>
      <c r="AK119" s="107"/>
      <c r="AL119" s="107"/>
      <c r="AM119" s="107"/>
      <c r="AN119" s="107"/>
      <c r="AO119" s="107"/>
    </row>
    <row r="120" spans="1:41" x14ac:dyDescent="0.25">
      <c r="A120" s="107"/>
      <c r="B120" s="107"/>
      <c r="C120" s="107"/>
      <c r="D120" s="107"/>
      <c r="E120" s="107"/>
      <c r="F120" s="107"/>
      <c r="G120" s="107"/>
      <c r="H120" s="107"/>
      <c r="I120" s="107"/>
      <c r="J120" s="107"/>
      <c r="K120" s="107"/>
      <c r="L120" s="107"/>
      <c r="M120" s="107"/>
      <c r="N120" s="107"/>
      <c r="O120" s="107"/>
      <c r="P120" s="107"/>
      <c r="Q120" s="107"/>
      <c r="R120" s="107"/>
      <c r="S120" s="107"/>
      <c r="T120" s="107"/>
      <c r="U120" s="107"/>
      <c r="V120" s="107"/>
      <c r="W120" s="107"/>
      <c r="X120" s="107"/>
      <c r="Y120" s="107"/>
      <c r="Z120" s="107"/>
      <c r="AA120" s="107"/>
      <c r="AB120" s="107"/>
      <c r="AC120" s="107"/>
      <c r="AD120" s="107"/>
      <c r="AE120" s="107"/>
      <c r="AF120" s="107"/>
      <c r="AG120" s="107"/>
      <c r="AH120" s="107"/>
      <c r="AI120" s="107"/>
      <c r="AJ120" s="107"/>
      <c r="AK120" s="107"/>
      <c r="AL120" s="107"/>
      <c r="AM120" s="107"/>
      <c r="AN120" s="107"/>
      <c r="AO120" s="107"/>
    </row>
    <row r="121" spans="1:41" x14ac:dyDescent="0.25">
      <c r="A121" s="107"/>
      <c r="B121" s="107"/>
      <c r="C121" s="107"/>
      <c r="D121" s="107"/>
      <c r="E121" s="107"/>
      <c r="F121" s="107"/>
      <c r="G121" s="107"/>
      <c r="H121" s="107"/>
      <c r="I121" s="107"/>
      <c r="J121" s="107"/>
      <c r="K121" s="107"/>
      <c r="L121" s="107"/>
      <c r="M121" s="107"/>
      <c r="N121" s="107"/>
      <c r="O121" s="107"/>
      <c r="P121" s="107"/>
      <c r="Q121" s="107"/>
      <c r="R121" s="107"/>
      <c r="S121" s="107"/>
      <c r="T121" s="107"/>
      <c r="U121" s="107"/>
      <c r="V121" s="107"/>
      <c r="W121" s="107"/>
      <c r="X121" s="107"/>
      <c r="Y121" s="107"/>
      <c r="Z121" s="107"/>
      <c r="AA121" s="107"/>
      <c r="AB121" s="107"/>
      <c r="AC121" s="107"/>
      <c r="AD121" s="107"/>
      <c r="AE121" s="107"/>
      <c r="AF121" s="107"/>
      <c r="AG121" s="107"/>
      <c r="AH121" s="107"/>
      <c r="AI121" s="107"/>
      <c r="AJ121" s="107"/>
      <c r="AK121" s="107"/>
      <c r="AL121" s="107"/>
      <c r="AM121" s="107"/>
      <c r="AN121" s="107"/>
      <c r="AO121" s="107"/>
    </row>
    <row r="122" spans="1:41" x14ac:dyDescent="0.25">
      <c r="A122" s="107"/>
      <c r="B122" s="107"/>
      <c r="C122" s="107"/>
      <c r="D122" s="107"/>
      <c r="E122" s="107"/>
      <c r="F122" s="107"/>
      <c r="G122" s="107"/>
      <c r="H122" s="107"/>
      <c r="I122" s="107"/>
      <c r="J122" s="107"/>
      <c r="K122" s="107"/>
      <c r="L122" s="107"/>
      <c r="M122" s="107"/>
      <c r="N122" s="107"/>
      <c r="O122" s="107"/>
      <c r="P122" s="107"/>
      <c r="Q122" s="107"/>
      <c r="R122" s="107"/>
      <c r="S122" s="107"/>
      <c r="T122" s="107"/>
      <c r="U122" s="107"/>
      <c r="V122" s="107"/>
      <c r="W122" s="107"/>
      <c r="X122" s="107"/>
      <c r="Y122" s="107"/>
      <c r="Z122" s="107"/>
      <c r="AA122" s="107"/>
      <c r="AB122" s="107"/>
      <c r="AC122" s="107"/>
      <c r="AD122" s="107"/>
      <c r="AE122" s="107"/>
      <c r="AF122" s="107"/>
      <c r="AG122" s="107"/>
      <c r="AH122" s="107"/>
      <c r="AI122" s="107"/>
      <c r="AJ122" s="107"/>
      <c r="AK122" s="107"/>
      <c r="AL122" s="107"/>
      <c r="AM122" s="107"/>
      <c r="AN122" s="107"/>
      <c r="AO122" s="107"/>
    </row>
    <row r="123" spans="1:41" x14ac:dyDescent="0.25">
      <c r="A123" s="107"/>
      <c r="B123" s="107"/>
      <c r="C123" s="107"/>
      <c r="D123" s="107"/>
      <c r="E123" s="107"/>
      <c r="F123" s="107"/>
      <c r="G123" s="107"/>
      <c r="H123" s="107"/>
      <c r="I123" s="107"/>
      <c r="J123" s="107"/>
      <c r="K123" s="107"/>
      <c r="L123" s="107"/>
      <c r="M123" s="107"/>
      <c r="N123" s="107"/>
      <c r="O123" s="107"/>
      <c r="P123" s="107"/>
      <c r="Q123" s="107"/>
      <c r="R123" s="107"/>
      <c r="S123" s="107"/>
      <c r="T123" s="107"/>
      <c r="U123" s="107"/>
      <c r="V123" s="107"/>
      <c r="W123" s="107"/>
      <c r="X123" s="107"/>
      <c r="Y123" s="107"/>
      <c r="Z123" s="107"/>
      <c r="AA123" s="107"/>
      <c r="AB123" s="107"/>
      <c r="AC123" s="107"/>
      <c r="AD123" s="107"/>
      <c r="AE123" s="107"/>
      <c r="AF123" s="107"/>
      <c r="AG123" s="107"/>
      <c r="AH123" s="107"/>
      <c r="AI123" s="107"/>
      <c r="AJ123" s="107"/>
      <c r="AK123" s="107"/>
      <c r="AL123" s="107"/>
      <c r="AM123" s="107"/>
      <c r="AN123" s="107"/>
      <c r="AO123" s="107"/>
    </row>
    <row r="124" spans="1:41" x14ac:dyDescent="0.25">
      <c r="A124" s="107"/>
      <c r="B124" s="107"/>
      <c r="C124" s="107"/>
      <c r="D124" s="107"/>
      <c r="E124" s="107"/>
      <c r="F124" s="107"/>
      <c r="G124" s="107"/>
      <c r="H124" s="107"/>
      <c r="I124" s="107"/>
      <c r="J124" s="107"/>
      <c r="K124" s="107"/>
      <c r="L124" s="107"/>
      <c r="M124" s="107"/>
      <c r="N124" s="107"/>
      <c r="O124" s="107"/>
      <c r="P124" s="107"/>
      <c r="Q124" s="107"/>
      <c r="R124" s="107"/>
      <c r="S124" s="107"/>
      <c r="T124" s="107"/>
      <c r="U124" s="107"/>
      <c r="V124" s="107"/>
      <c r="W124" s="107"/>
      <c r="X124" s="107"/>
      <c r="Y124" s="107"/>
      <c r="Z124" s="107"/>
      <c r="AA124" s="107"/>
      <c r="AB124" s="107"/>
      <c r="AC124" s="107"/>
      <c r="AD124" s="107"/>
      <c r="AE124" s="107"/>
      <c r="AF124" s="107"/>
      <c r="AG124" s="107"/>
      <c r="AH124" s="107"/>
      <c r="AI124" s="107"/>
      <c r="AJ124" s="107"/>
      <c r="AK124" s="107"/>
      <c r="AL124" s="107"/>
      <c r="AM124" s="107"/>
      <c r="AN124" s="107"/>
      <c r="AO124" s="107"/>
    </row>
    <row r="125" spans="1:41" x14ac:dyDescent="0.25">
      <c r="A125" s="107"/>
      <c r="B125" s="107"/>
      <c r="C125" s="107"/>
      <c r="D125" s="107"/>
      <c r="E125" s="107"/>
      <c r="F125" s="107"/>
      <c r="G125" s="107"/>
      <c r="H125" s="107"/>
      <c r="I125" s="107"/>
      <c r="J125" s="107"/>
      <c r="K125" s="107"/>
      <c r="L125" s="107"/>
      <c r="M125" s="107"/>
      <c r="N125" s="107"/>
      <c r="O125" s="107"/>
      <c r="P125" s="107"/>
      <c r="Q125" s="107"/>
      <c r="R125" s="107"/>
      <c r="S125" s="107"/>
      <c r="T125" s="107"/>
      <c r="U125" s="107"/>
      <c r="V125" s="107"/>
      <c r="W125" s="107"/>
      <c r="X125" s="107"/>
      <c r="Y125" s="107"/>
      <c r="Z125" s="107"/>
      <c r="AA125" s="107"/>
      <c r="AB125" s="107"/>
      <c r="AC125" s="107"/>
      <c r="AD125" s="107"/>
      <c r="AE125" s="107"/>
      <c r="AF125" s="107"/>
      <c r="AG125" s="107"/>
      <c r="AH125" s="107"/>
      <c r="AI125" s="107"/>
      <c r="AJ125" s="107"/>
      <c r="AK125" s="107"/>
      <c r="AL125" s="107"/>
      <c r="AM125" s="107"/>
      <c r="AN125" s="107"/>
      <c r="AO125" s="107"/>
    </row>
    <row r="126" spans="1:41" x14ac:dyDescent="0.25">
      <c r="A126" s="107"/>
      <c r="B126" s="107"/>
      <c r="C126" s="107"/>
      <c r="D126" s="107"/>
      <c r="E126" s="107"/>
      <c r="F126" s="107"/>
      <c r="G126" s="107"/>
      <c r="H126" s="107"/>
      <c r="I126" s="107"/>
      <c r="J126" s="107"/>
      <c r="K126" s="107"/>
      <c r="L126" s="107"/>
      <c r="M126" s="107"/>
      <c r="N126" s="107"/>
      <c r="O126" s="107"/>
      <c r="P126" s="107"/>
      <c r="Q126" s="107"/>
      <c r="R126" s="107"/>
      <c r="S126" s="107"/>
      <c r="T126" s="107"/>
      <c r="U126" s="107"/>
      <c r="V126" s="107"/>
      <c r="W126" s="107"/>
      <c r="X126" s="107"/>
      <c r="Y126" s="107"/>
      <c r="Z126" s="107"/>
      <c r="AA126" s="107"/>
      <c r="AB126" s="107"/>
      <c r="AC126" s="107"/>
      <c r="AD126" s="107"/>
      <c r="AE126" s="107"/>
      <c r="AF126" s="107"/>
      <c r="AG126" s="107"/>
      <c r="AH126" s="107"/>
      <c r="AI126" s="107"/>
      <c r="AJ126" s="107"/>
      <c r="AK126" s="107"/>
      <c r="AL126" s="107"/>
      <c r="AM126" s="107"/>
      <c r="AN126" s="107"/>
      <c r="AO126" s="107"/>
    </row>
    <row r="127" spans="1:41" x14ac:dyDescent="0.25">
      <c r="A127" s="107"/>
      <c r="B127" s="107"/>
      <c r="C127" s="107"/>
      <c r="D127" s="107"/>
      <c r="E127" s="107"/>
      <c r="F127" s="107"/>
      <c r="G127" s="107"/>
      <c r="H127" s="107"/>
      <c r="I127" s="107"/>
      <c r="J127" s="107"/>
      <c r="K127" s="107"/>
      <c r="L127" s="107"/>
      <c r="M127" s="107"/>
      <c r="N127" s="107"/>
      <c r="O127" s="107"/>
      <c r="P127" s="107"/>
      <c r="Q127" s="107"/>
      <c r="R127" s="107"/>
      <c r="S127" s="107"/>
      <c r="T127" s="107"/>
      <c r="U127" s="107"/>
      <c r="V127" s="107"/>
      <c r="W127" s="107"/>
      <c r="X127" s="107"/>
      <c r="Y127" s="107"/>
      <c r="Z127" s="107"/>
      <c r="AA127" s="107"/>
      <c r="AB127" s="107"/>
      <c r="AC127" s="107"/>
      <c r="AD127" s="107"/>
      <c r="AE127" s="107"/>
      <c r="AF127" s="107"/>
      <c r="AG127" s="107"/>
      <c r="AH127" s="107"/>
      <c r="AI127" s="107"/>
      <c r="AJ127" s="107"/>
      <c r="AK127" s="107"/>
      <c r="AL127" s="107"/>
      <c r="AM127" s="107"/>
      <c r="AN127" s="107"/>
      <c r="AO127" s="107"/>
    </row>
    <row r="128" spans="1:41" x14ac:dyDescent="0.25">
      <c r="A128" s="107"/>
      <c r="B128" s="107"/>
      <c r="C128" s="107"/>
      <c r="D128" s="107"/>
      <c r="E128" s="107"/>
      <c r="F128" s="107"/>
      <c r="G128" s="107"/>
      <c r="H128" s="107"/>
      <c r="I128" s="107"/>
      <c r="J128" s="107"/>
      <c r="K128" s="107"/>
      <c r="L128" s="107"/>
      <c r="M128" s="107"/>
      <c r="N128" s="107"/>
      <c r="O128" s="107"/>
      <c r="P128" s="107"/>
      <c r="Q128" s="107"/>
      <c r="R128" s="107"/>
      <c r="S128" s="107"/>
      <c r="T128" s="107"/>
      <c r="U128" s="107"/>
      <c r="V128" s="107"/>
      <c r="W128" s="107"/>
      <c r="X128" s="107"/>
      <c r="Y128" s="107"/>
      <c r="Z128" s="107"/>
      <c r="AA128" s="107"/>
      <c r="AB128" s="107"/>
      <c r="AC128" s="107"/>
      <c r="AD128" s="107"/>
      <c r="AE128" s="107"/>
      <c r="AF128" s="107"/>
      <c r="AG128" s="107"/>
      <c r="AH128" s="107"/>
      <c r="AI128" s="107"/>
      <c r="AJ128" s="107"/>
      <c r="AK128" s="107"/>
      <c r="AL128" s="107"/>
      <c r="AM128" s="107"/>
      <c r="AN128" s="107"/>
      <c r="AO128" s="107"/>
    </row>
    <row r="129" spans="1:41" x14ac:dyDescent="0.25">
      <c r="A129" s="107"/>
      <c r="B129" s="107"/>
      <c r="C129" s="107"/>
      <c r="D129" s="107"/>
      <c r="E129" s="107"/>
      <c r="F129" s="107"/>
      <c r="G129" s="107"/>
      <c r="H129" s="107"/>
      <c r="I129" s="107"/>
      <c r="J129" s="107"/>
      <c r="K129" s="107"/>
      <c r="L129" s="107"/>
      <c r="M129" s="107"/>
      <c r="N129" s="107"/>
      <c r="O129" s="107"/>
      <c r="P129" s="107"/>
      <c r="Q129" s="107"/>
      <c r="R129" s="107"/>
      <c r="S129" s="107"/>
      <c r="T129" s="107"/>
      <c r="U129" s="107"/>
      <c r="V129" s="107"/>
      <c r="W129" s="107"/>
      <c r="X129" s="107"/>
      <c r="Y129" s="107"/>
      <c r="Z129" s="107"/>
      <c r="AA129" s="107"/>
      <c r="AB129" s="107"/>
      <c r="AC129" s="107"/>
      <c r="AD129" s="107"/>
      <c r="AE129" s="107"/>
      <c r="AF129" s="107"/>
      <c r="AG129" s="107"/>
      <c r="AH129" s="107"/>
      <c r="AI129" s="107"/>
      <c r="AJ129" s="107"/>
      <c r="AK129" s="107"/>
      <c r="AL129" s="107"/>
      <c r="AM129" s="107"/>
      <c r="AN129" s="107"/>
      <c r="AO129" s="107"/>
    </row>
    <row r="130" spans="1:41" x14ac:dyDescent="0.25">
      <c r="A130" s="107"/>
      <c r="B130" s="107"/>
      <c r="C130" s="107"/>
      <c r="D130" s="107"/>
      <c r="E130" s="107"/>
      <c r="F130" s="107"/>
      <c r="G130" s="107"/>
      <c r="H130" s="107"/>
      <c r="I130" s="107"/>
      <c r="J130" s="107"/>
      <c r="K130" s="107"/>
      <c r="L130" s="107"/>
      <c r="M130" s="107"/>
      <c r="N130" s="107"/>
      <c r="O130" s="107"/>
      <c r="P130" s="107"/>
      <c r="Q130" s="107"/>
      <c r="R130" s="107"/>
      <c r="S130" s="107"/>
      <c r="T130" s="107"/>
      <c r="U130" s="107"/>
      <c r="V130" s="107"/>
      <c r="W130" s="107"/>
      <c r="X130" s="107"/>
      <c r="Y130" s="107"/>
      <c r="Z130" s="107"/>
      <c r="AA130" s="107"/>
      <c r="AB130" s="107"/>
      <c r="AC130" s="107"/>
      <c r="AD130" s="107"/>
      <c r="AE130" s="107"/>
      <c r="AF130" s="107"/>
      <c r="AG130" s="107"/>
      <c r="AH130" s="107"/>
      <c r="AI130" s="107"/>
      <c r="AJ130" s="107"/>
      <c r="AK130" s="107"/>
      <c r="AL130" s="107"/>
      <c r="AM130" s="107"/>
      <c r="AN130" s="107"/>
      <c r="AO130" s="107"/>
    </row>
    <row r="131" spans="1:41" x14ac:dyDescent="0.25">
      <c r="A131" s="107"/>
      <c r="B131" s="107"/>
      <c r="C131" s="107"/>
      <c r="D131" s="107"/>
      <c r="E131" s="107"/>
      <c r="F131" s="107"/>
      <c r="G131" s="107"/>
      <c r="H131" s="107"/>
      <c r="I131" s="107"/>
      <c r="J131" s="107"/>
      <c r="K131" s="107"/>
      <c r="L131" s="107"/>
      <c r="M131" s="107"/>
      <c r="N131" s="107"/>
      <c r="O131" s="107"/>
      <c r="P131" s="107"/>
      <c r="Q131" s="107"/>
      <c r="R131" s="107"/>
      <c r="S131" s="107"/>
      <c r="T131" s="107"/>
      <c r="U131" s="107"/>
      <c r="V131" s="107"/>
      <c r="W131" s="107"/>
      <c r="X131" s="107"/>
      <c r="Y131" s="107"/>
      <c r="Z131" s="107"/>
      <c r="AA131" s="107"/>
      <c r="AB131" s="107"/>
      <c r="AC131" s="107"/>
      <c r="AD131" s="107"/>
      <c r="AE131" s="107"/>
      <c r="AF131" s="107"/>
      <c r="AG131" s="107"/>
      <c r="AH131" s="107"/>
      <c r="AI131" s="107"/>
      <c r="AJ131" s="107"/>
      <c r="AK131" s="107"/>
      <c r="AL131" s="107"/>
      <c r="AM131" s="107"/>
      <c r="AN131" s="107"/>
      <c r="AO131" s="107"/>
    </row>
    <row r="132" spans="1:41" x14ac:dyDescent="0.25">
      <c r="A132" s="107"/>
      <c r="B132" s="107"/>
      <c r="C132" s="107"/>
      <c r="D132" s="107"/>
      <c r="E132" s="107"/>
      <c r="F132" s="107"/>
      <c r="G132" s="107"/>
      <c r="H132" s="107"/>
      <c r="I132" s="107"/>
      <c r="J132" s="107"/>
      <c r="K132" s="107"/>
      <c r="L132" s="107"/>
      <c r="M132" s="107"/>
      <c r="N132" s="107"/>
      <c r="O132" s="107"/>
      <c r="P132" s="107"/>
      <c r="Q132" s="107"/>
      <c r="R132" s="107"/>
      <c r="S132" s="107"/>
      <c r="T132" s="107"/>
      <c r="U132" s="107"/>
      <c r="V132" s="107"/>
      <c r="W132" s="107"/>
      <c r="X132" s="107"/>
      <c r="Y132" s="107"/>
      <c r="Z132" s="107"/>
      <c r="AA132" s="107"/>
      <c r="AB132" s="107"/>
      <c r="AC132" s="107"/>
      <c r="AD132" s="107"/>
      <c r="AE132" s="107"/>
      <c r="AF132" s="107"/>
      <c r="AG132" s="107"/>
      <c r="AH132" s="107"/>
      <c r="AI132" s="107"/>
      <c r="AJ132" s="107"/>
      <c r="AK132" s="107"/>
      <c r="AL132" s="107"/>
      <c r="AM132" s="107"/>
      <c r="AN132" s="107"/>
      <c r="AO132" s="107"/>
    </row>
    <row r="133" spans="1:41" x14ac:dyDescent="0.25">
      <c r="A133" s="107"/>
      <c r="B133" s="107"/>
      <c r="C133" s="107"/>
      <c r="D133" s="107"/>
      <c r="E133" s="107"/>
      <c r="F133" s="107"/>
      <c r="G133" s="107"/>
      <c r="H133" s="107"/>
      <c r="I133" s="107"/>
      <c r="J133" s="107"/>
      <c r="K133" s="107"/>
      <c r="L133" s="107"/>
      <c r="M133" s="107"/>
      <c r="N133" s="107"/>
      <c r="O133" s="107"/>
      <c r="P133" s="107"/>
      <c r="Q133" s="107"/>
      <c r="R133" s="107"/>
      <c r="S133" s="107"/>
      <c r="T133" s="107"/>
      <c r="U133" s="107"/>
      <c r="V133" s="107"/>
      <c r="W133" s="107"/>
      <c r="X133" s="107"/>
      <c r="Y133" s="107"/>
      <c r="Z133" s="107"/>
      <c r="AA133" s="107"/>
      <c r="AB133" s="107"/>
      <c r="AC133" s="107"/>
      <c r="AD133" s="107"/>
      <c r="AE133" s="107"/>
      <c r="AF133" s="107"/>
      <c r="AG133" s="107"/>
      <c r="AH133" s="107"/>
      <c r="AI133" s="107"/>
      <c r="AJ133" s="107"/>
      <c r="AK133" s="107"/>
      <c r="AL133" s="107"/>
      <c r="AM133" s="107"/>
      <c r="AN133" s="107"/>
      <c r="AO133" s="107"/>
    </row>
    <row r="134" spans="1:41" x14ac:dyDescent="0.25">
      <c r="A134" s="107"/>
      <c r="B134" s="107"/>
      <c r="C134" s="107"/>
      <c r="D134" s="107"/>
      <c r="E134" s="107"/>
      <c r="F134" s="107"/>
      <c r="G134" s="107"/>
      <c r="H134" s="107"/>
      <c r="I134" s="107"/>
      <c r="J134" s="107"/>
      <c r="K134" s="107"/>
      <c r="L134" s="107"/>
      <c r="M134" s="107"/>
      <c r="N134" s="107"/>
      <c r="O134" s="107"/>
      <c r="P134" s="107"/>
      <c r="Q134" s="107"/>
      <c r="R134" s="107"/>
      <c r="S134" s="107"/>
      <c r="T134" s="107"/>
      <c r="U134" s="107"/>
      <c r="V134" s="107"/>
      <c r="W134" s="107"/>
      <c r="X134" s="107"/>
      <c r="Y134" s="107"/>
      <c r="Z134" s="107"/>
      <c r="AA134" s="107"/>
      <c r="AB134" s="107"/>
      <c r="AC134" s="107"/>
      <c r="AD134" s="107"/>
      <c r="AE134" s="107"/>
      <c r="AF134" s="107"/>
      <c r="AG134" s="107"/>
      <c r="AH134" s="107"/>
      <c r="AI134" s="107"/>
      <c r="AJ134" s="107"/>
      <c r="AK134" s="107"/>
      <c r="AL134" s="107"/>
      <c r="AM134" s="107"/>
      <c r="AN134" s="107"/>
      <c r="AO134" s="107"/>
    </row>
    <row r="135" spans="1:41" x14ac:dyDescent="0.25">
      <c r="A135" s="107"/>
      <c r="B135" s="107"/>
      <c r="C135" s="107"/>
      <c r="D135" s="107"/>
      <c r="E135" s="107"/>
      <c r="F135" s="107"/>
      <c r="G135" s="107"/>
      <c r="H135" s="107"/>
      <c r="I135" s="107"/>
      <c r="J135" s="107"/>
      <c r="K135" s="107"/>
      <c r="L135" s="107"/>
      <c r="M135" s="107"/>
      <c r="N135" s="107"/>
      <c r="O135" s="107"/>
      <c r="P135" s="107"/>
      <c r="Q135" s="107"/>
      <c r="R135" s="107"/>
      <c r="S135" s="107"/>
      <c r="T135" s="107"/>
      <c r="U135" s="107"/>
      <c r="V135" s="107"/>
      <c r="W135" s="107"/>
      <c r="X135" s="107"/>
      <c r="Y135" s="107"/>
      <c r="Z135" s="107"/>
      <c r="AA135" s="107"/>
      <c r="AB135" s="107"/>
      <c r="AC135" s="107"/>
      <c r="AD135" s="107"/>
      <c r="AE135" s="107"/>
      <c r="AF135" s="107"/>
      <c r="AG135" s="107"/>
      <c r="AH135" s="107"/>
      <c r="AI135" s="107"/>
      <c r="AJ135" s="107"/>
      <c r="AK135" s="107"/>
      <c r="AL135" s="107"/>
      <c r="AM135" s="107"/>
      <c r="AN135" s="107"/>
      <c r="AO135" s="107"/>
    </row>
    <row r="136" spans="1:41" x14ac:dyDescent="0.25">
      <c r="A136" s="107"/>
      <c r="B136" s="107"/>
      <c r="C136" s="107"/>
      <c r="D136" s="107"/>
      <c r="E136" s="107"/>
      <c r="F136" s="107"/>
      <c r="G136" s="107"/>
      <c r="H136" s="107"/>
      <c r="I136" s="107"/>
      <c r="J136" s="107"/>
      <c r="K136" s="107"/>
      <c r="L136" s="107"/>
      <c r="M136" s="107"/>
      <c r="N136" s="107"/>
      <c r="O136" s="107"/>
      <c r="P136" s="107"/>
      <c r="Q136" s="107"/>
      <c r="R136" s="107"/>
      <c r="S136" s="107"/>
      <c r="T136" s="107"/>
      <c r="U136" s="107"/>
      <c r="V136" s="107"/>
      <c r="W136" s="107"/>
      <c r="X136" s="107"/>
      <c r="Y136" s="107"/>
      <c r="Z136" s="107"/>
      <c r="AA136" s="107"/>
      <c r="AB136" s="107"/>
      <c r="AC136" s="107"/>
      <c r="AD136" s="107"/>
      <c r="AE136" s="107"/>
      <c r="AF136" s="107"/>
      <c r="AG136" s="107"/>
      <c r="AH136" s="107"/>
      <c r="AI136" s="107"/>
      <c r="AJ136" s="107"/>
      <c r="AK136" s="107"/>
      <c r="AL136" s="107"/>
      <c r="AM136" s="107"/>
      <c r="AN136" s="107"/>
      <c r="AO136" s="107"/>
    </row>
    <row r="137" spans="1:41" x14ac:dyDescent="0.25">
      <c r="A137" s="107"/>
      <c r="B137" s="107"/>
      <c r="C137" s="107"/>
      <c r="D137" s="107"/>
      <c r="E137" s="107"/>
      <c r="F137" s="107"/>
      <c r="G137" s="107"/>
      <c r="H137" s="107"/>
      <c r="I137" s="107"/>
      <c r="J137" s="107"/>
      <c r="K137" s="107"/>
      <c r="L137" s="107"/>
      <c r="M137" s="107"/>
      <c r="N137" s="107"/>
      <c r="O137" s="107"/>
      <c r="P137" s="107"/>
      <c r="Q137" s="107"/>
      <c r="R137" s="107"/>
      <c r="S137" s="107"/>
      <c r="T137" s="107"/>
      <c r="U137" s="107"/>
      <c r="V137" s="107"/>
      <c r="W137" s="107"/>
      <c r="X137" s="107"/>
      <c r="Y137" s="107"/>
      <c r="Z137" s="107"/>
      <c r="AA137" s="107"/>
      <c r="AB137" s="107"/>
      <c r="AC137" s="107"/>
      <c r="AD137" s="107"/>
      <c r="AE137" s="107"/>
      <c r="AF137" s="107"/>
      <c r="AG137" s="107"/>
      <c r="AH137" s="107"/>
      <c r="AI137" s="107"/>
      <c r="AJ137" s="107"/>
      <c r="AK137" s="107"/>
      <c r="AL137" s="107"/>
      <c r="AM137" s="107"/>
      <c r="AN137" s="107"/>
      <c r="AO137" s="107"/>
    </row>
    <row r="138" spans="1:41" x14ac:dyDescent="0.25">
      <c r="A138" s="107"/>
      <c r="B138" s="107"/>
      <c r="C138" s="107"/>
      <c r="D138" s="107"/>
      <c r="E138" s="107"/>
      <c r="F138" s="107"/>
      <c r="G138" s="107"/>
      <c r="H138" s="107"/>
      <c r="I138" s="107"/>
      <c r="J138" s="107"/>
      <c r="K138" s="107"/>
      <c r="L138" s="107"/>
      <c r="M138" s="107"/>
      <c r="N138" s="107"/>
      <c r="O138" s="107"/>
      <c r="P138" s="107"/>
      <c r="Q138" s="107"/>
      <c r="R138" s="107"/>
      <c r="S138" s="107"/>
      <c r="T138" s="107"/>
      <c r="U138" s="107"/>
      <c r="V138" s="107"/>
      <c r="W138" s="107"/>
      <c r="X138" s="107"/>
      <c r="Y138" s="107"/>
      <c r="Z138" s="107"/>
      <c r="AA138" s="107"/>
      <c r="AB138" s="107"/>
      <c r="AC138" s="107"/>
      <c r="AD138" s="107"/>
      <c r="AE138" s="107"/>
      <c r="AF138" s="107"/>
      <c r="AG138" s="107"/>
      <c r="AH138" s="107"/>
      <c r="AI138" s="107"/>
      <c r="AJ138" s="107"/>
      <c r="AK138" s="107"/>
      <c r="AL138" s="107"/>
      <c r="AM138" s="107"/>
      <c r="AN138" s="107"/>
      <c r="AO138" s="107"/>
    </row>
    <row r="139" spans="1:41" x14ac:dyDescent="0.25">
      <c r="A139" s="107"/>
      <c r="B139" s="107"/>
      <c r="C139" s="107"/>
      <c r="D139" s="107"/>
      <c r="E139" s="107"/>
      <c r="F139" s="107"/>
      <c r="G139" s="107"/>
      <c r="H139" s="107"/>
      <c r="I139" s="107"/>
      <c r="J139" s="107"/>
      <c r="K139" s="107"/>
      <c r="L139" s="107"/>
      <c r="M139" s="107"/>
      <c r="N139" s="107"/>
      <c r="O139" s="107"/>
      <c r="P139" s="107"/>
      <c r="Q139" s="107"/>
      <c r="R139" s="107"/>
      <c r="S139" s="107"/>
      <c r="T139" s="107"/>
      <c r="U139" s="107"/>
      <c r="V139" s="107"/>
      <c r="W139" s="107"/>
      <c r="X139" s="107"/>
      <c r="Y139" s="107"/>
      <c r="Z139" s="107"/>
      <c r="AA139" s="107"/>
      <c r="AB139" s="107"/>
      <c r="AC139" s="107"/>
      <c r="AD139" s="107"/>
      <c r="AE139" s="107"/>
      <c r="AF139" s="107"/>
      <c r="AG139" s="107"/>
      <c r="AH139" s="107"/>
      <c r="AI139" s="107"/>
      <c r="AJ139" s="107"/>
      <c r="AK139" s="107"/>
      <c r="AL139" s="107"/>
      <c r="AM139" s="107"/>
      <c r="AN139" s="107"/>
      <c r="AO139" s="107"/>
    </row>
    <row r="140" spans="1:41" x14ac:dyDescent="0.25">
      <c r="A140" s="107"/>
      <c r="B140" s="107"/>
      <c r="C140" s="107"/>
      <c r="D140" s="107"/>
      <c r="E140" s="107"/>
      <c r="F140" s="107"/>
      <c r="G140" s="107"/>
      <c r="H140" s="107"/>
      <c r="I140" s="107"/>
      <c r="J140" s="107"/>
      <c r="K140" s="107"/>
      <c r="L140" s="107"/>
      <c r="M140" s="107"/>
      <c r="N140" s="107"/>
      <c r="O140" s="107"/>
      <c r="P140" s="107"/>
      <c r="Q140" s="107"/>
      <c r="R140" s="107"/>
      <c r="S140" s="107"/>
      <c r="T140" s="107"/>
      <c r="U140" s="107"/>
      <c r="V140" s="107"/>
      <c r="W140" s="107"/>
      <c r="X140" s="107"/>
      <c r="Y140" s="107"/>
      <c r="Z140" s="107"/>
      <c r="AA140" s="107"/>
      <c r="AB140" s="107"/>
      <c r="AC140" s="107"/>
      <c r="AD140" s="107"/>
      <c r="AE140" s="107"/>
      <c r="AF140" s="107"/>
      <c r="AG140" s="107"/>
      <c r="AH140" s="107"/>
      <c r="AI140" s="107"/>
      <c r="AJ140" s="107"/>
      <c r="AK140" s="107"/>
      <c r="AL140" s="107"/>
      <c r="AM140" s="107"/>
      <c r="AN140" s="107"/>
      <c r="AO140" s="107"/>
    </row>
    <row r="141" spans="1:41" x14ac:dyDescent="0.25">
      <c r="A141" s="107"/>
      <c r="B141" s="107"/>
      <c r="C141" s="107"/>
      <c r="D141" s="107"/>
      <c r="E141" s="107"/>
      <c r="F141" s="107"/>
      <c r="G141" s="107"/>
      <c r="H141" s="107"/>
      <c r="I141" s="107"/>
      <c r="J141" s="107"/>
      <c r="K141" s="107"/>
      <c r="L141" s="107"/>
      <c r="M141" s="107"/>
      <c r="N141" s="107"/>
      <c r="O141" s="107"/>
      <c r="P141" s="107"/>
      <c r="Q141" s="107"/>
      <c r="R141" s="107"/>
      <c r="S141" s="107"/>
      <c r="T141" s="107"/>
      <c r="U141" s="107"/>
      <c r="V141" s="107"/>
      <c r="W141" s="107"/>
      <c r="X141" s="107"/>
      <c r="Y141" s="107"/>
      <c r="Z141" s="107"/>
      <c r="AA141" s="107"/>
      <c r="AB141" s="107"/>
      <c r="AC141" s="107"/>
      <c r="AD141" s="107"/>
      <c r="AE141" s="107"/>
      <c r="AF141" s="107"/>
      <c r="AG141" s="107"/>
      <c r="AH141" s="107"/>
      <c r="AI141" s="107"/>
      <c r="AJ141" s="107"/>
      <c r="AK141" s="107"/>
      <c r="AL141" s="107"/>
      <c r="AM141" s="107"/>
      <c r="AN141" s="107"/>
      <c r="AO141" s="107"/>
    </row>
    <row r="142" spans="1:41" x14ac:dyDescent="0.25">
      <c r="A142" s="107"/>
      <c r="B142" s="107"/>
      <c r="C142" s="107"/>
      <c r="D142" s="107"/>
      <c r="E142" s="107"/>
      <c r="F142" s="107"/>
      <c r="G142" s="107"/>
      <c r="H142" s="107"/>
      <c r="I142" s="107"/>
      <c r="J142" s="107"/>
      <c r="K142" s="107"/>
      <c r="L142" s="107"/>
      <c r="M142" s="107"/>
      <c r="N142" s="107"/>
      <c r="O142" s="107"/>
      <c r="P142" s="107"/>
      <c r="Q142" s="107"/>
      <c r="R142" s="107"/>
      <c r="S142" s="107"/>
      <c r="T142" s="107"/>
      <c r="U142" s="107"/>
      <c r="V142" s="107"/>
      <c r="W142" s="107"/>
      <c r="X142" s="107"/>
      <c r="Y142" s="107"/>
      <c r="Z142" s="107"/>
      <c r="AA142" s="107"/>
      <c r="AB142" s="107"/>
      <c r="AC142" s="107"/>
      <c r="AD142" s="107"/>
      <c r="AE142" s="107"/>
      <c r="AF142" s="107"/>
      <c r="AG142" s="107"/>
      <c r="AH142" s="107"/>
      <c r="AI142" s="107"/>
      <c r="AJ142" s="107"/>
      <c r="AK142" s="107"/>
      <c r="AL142" s="107"/>
      <c r="AM142" s="107"/>
      <c r="AN142" s="107"/>
      <c r="AO142" s="107"/>
    </row>
    <row r="143" spans="1:41" x14ac:dyDescent="0.25">
      <c r="A143" s="107"/>
      <c r="B143" s="107"/>
      <c r="C143" s="107"/>
      <c r="D143" s="107"/>
      <c r="E143" s="107"/>
      <c r="F143" s="107"/>
      <c r="G143" s="107"/>
      <c r="H143" s="107"/>
      <c r="I143" s="107"/>
      <c r="J143" s="107"/>
      <c r="K143" s="107"/>
      <c r="L143" s="107"/>
      <c r="M143" s="107"/>
      <c r="N143" s="107"/>
      <c r="O143" s="107"/>
      <c r="P143" s="107"/>
      <c r="Q143" s="107"/>
      <c r="R143" s="107"/>
      <c r="S143" s="107"/>
      <c r="T143" s="107"/>
      <c r="U143" s="107"/>
      <c r="V143" s="107"/>
      <c r="W143" s="107"/>
      <c r="X143" s="107"/>
      <c r="Y143" s="107"/>
      <c r="Z143" s="107"/>
      <c r="AA143" s="107"/>
      <c r="AB143" s="107"/>
      <c r="AC143" s="107"/>
      <c r="AD143" s="107"/>
      <c r="AE143" s="107"/>
      <c r="AF143" s="107"/>
      <c r="AG143" s="107"/>
      <c r="AH143" s="107"/>
      <c r="AI143" s="107"/>
      <c r="AJ143" s="107"/>
      <c r="AK143" s="107"/>
      <c r="AL143" s="107"/>
      <c r="AM143" s="107"/>
      <c r="AN143" s="107"/>
      <c r="AO143" s="107"/>
    </row>
    <row r="144" spans="1:41" x14ac:dyDescent="0.25">
      <c r="A144" s="107"/>
      <c r="B144" s="107"/>
      <c r="C144" s="107"/>
      <c r="D144" s="107"/>
      <c r="E144" s="107"/>
      <c r="F144" s="107"/>
      <c r="G144" s="107"/>
      <c r="H144" s="107"/>
      <c r="I144" s="107"/>
      <c r="J144" s="107"/>
      <c r="K144" s="107"/>
      <c r="L144" s="107"/>
      <c r="M144" s="107"/>
      <c r="N144" s="107"/>
      <c r="O144" s="107"/>
      <c r="P144" s="107"/>
      <c r="Q144" s="107"/>
      <c r="R144" s="107"/>
      <c r="S144" s="107"/>
      <c r="T144" s="107"/>
      <c r="U144" s="107"/>
      <c r="V144" s="107"/>
      <c r="W144" s="107"/>
      <c r="X144" s="107"/>
      <c r="Y144" s="107"/>
      <c r="Z144" s="107"/>
      <c r="AA144" s="107"/>
      <c r="AB144" s="107"/>
      <c r="AC144" s="107"/>
      <c r="AD144" s="107"/>
      <c r="AE144" s="107"/>
      <c r="AF144" s="107"/>
      <c r="AG144" s="107"/>
      <c r="AH144" s="107"/>
      <c r="AI144" s="107"/>
      <c r="AJ144" s="107"/>
      <c r="AK144" s="107"/>
      <c r="AL144" s="107"/>
      <c r="AM144" s="107"/>
      <c r="AN144" s="107"/>
      <c r="AO144" s="107"/>
    </row>
    <row r="145" spans="1:41" x14ac:dyDescent="0.25">
      <c r="A145" s="107"/>
      <c r="B145" s="107"/>
      <c r="C145" s="107"/>
      <c r="D145" s="107"/>
      <c r="E145" s="107"/>
      <c r="F145" s="107"/>
      <c r="G145" s="107"/>
      <c r="H145" s="107"/>
      <c r="I145" s="107"/>
      <c r="J145" s="107"/>
      <c r="K145" s="107"/>
      <c r="L145" s="107"/>
      <c r="M145" s="107"/>
      <c r="N145" s="107"/>
      <c r="O145" s="107"/>
      <c r="P145" s="107"/>
      <c r="Q145" s="107"/>
      <c r="R145" s="107"/>
      <c r="S145" s="107"/>
      <c r="T145" s="107"/>
      <c r="U145" s="107"/>
      <c r="V145" s="107"/>
      <c r="W145" s="107"/>
      <c r="X145" s="107"/>
      <c r="Y145" s="107"/>
      <c r="Z145" s="107"/>
      <c r="AA145" s="107"/>
      <c r="AB145" s="107"/>
      <c r="AC145" s="107"/>
      <c r="AD145" s="107"/>
      <c r="AE145" s="107"/>
      <c r="AF145" s="107"/>
      <c r="AG145" s="107"/>
      <c r="AH145" s="107"/>
      <c r="AI145" s="107"/>
      <c r="AJ145" s="107"/>
      <c r="AK145" s="107"/>
      <c r="AL145" s="107"/>
      <c r="AM145" s="107"/>
      <c r="AN145" s="107"/>
      <c r="AO145" s="107"/>
    </row>
    <row r="146" spans="1:41" x14ac:dyDescent="0.25">
      <c r="A146" s="107"/>
      <c r="B146" s="107"/>
      <c r="C146" s="107"/>
      <c r="D146" s="107"/>
      <c r="E146" s="107"/>
      <c r="F146" s="107"/>
      <c r="G146" s="107"/>
      <c r="H146" s="107"/>
      <c r="I146" s="107"/>
      <c r="J146" s="107"/>
      <c r="K146" s="107"/>
      <c r="L146" s="107"/>
      <c r="M146" s="107"/>
      <c r="N146" s="107"/>
      <c r="O146" s="107"/>
      <c r="P146" s="107"/>
      <c r="Q146" s="107"/>
      <c r="R146" s="107"/>
      <c r="S146" s="107"/>
      <c r="T146" s="107"/>
      <c r="U146" s="107"/>
      <c r="V146" s="107"/>
      <c r="W146" s="107"/>
      <c r="X146" s="107"/>
      <c r="Y146" s="107"/>
      <c r="Z146" s="107"/>
      <c r="AA146" s="107"/>
      <c r="AB146" s="107"/>
      <c r="AC146" s="107"/>
      <c r="AD146" s="107"/>
      <c r="AE146" s="107"/>
      <c r="AF146" s="107"/>
      <c r="AG146" s="107"/>
      <c r="AH146" s="107"/>
      <c r="AI146" s="107"/>
      <c r="AJ146" s="107"/>
      <c r="AK146" s="107"/>
      <c r="AL146" s="107"/>
      <c r="AM146" s="107"/>
      <c r="AN146" s="107"/>
      <c r="AO146" s="107"/>
    </row>
    <row r="147" spans="1:41" x14ac:dyDescent="0.25">
      <c r="A147" s="107"/>
      <c r="B147" s="107"/>
      <c r="C147" s="107"/>
      <c r="D147" s="107"/>
      <c r="E147" s="107"/>
      <c r="F147" s="107"/>
      <c r="G147" s="107"/>
      <c r="H147" s="107"/>
      <c r="I147" s="107"/>
      <c r="J147" s="107"/>
      <c r="K147" s="107"/>
      <c r="L147" s="107"/>
      <c r="M147" s="107"/>
      <c r="N147" s="107"/>
      <c r="O147" s="107"/>
      <c r="P147" s="107"/>
      <c r="Q147" s="107"/>
      <c r="R147" s="107"/>
      <c r="S147" s="107"/>
      <c r="T147" s="107"/>
      <c r="U147" s="107"/>
      <c r="V147" s="107"/>
      <c r="W147" s="107"/>
      <c r="X147" s="107"/>
      <c r="Y147" s="107"/>
      <c r="Z147" s="107"/>
      <c r="AA147" s="107"/>
      <c r="AB147" s="107"/>
      <c r="AC147" s="107"/>
      <c r="AD147" s="107"/>
      <c r="AE147" s="107"/>
      <c r="AF147" s="107"/>
      <c r="AG147" s="107"/>
      <c r="AH147" s="107"/>
      <c r="AI147" s="107"/>
      <c r="AJ147" s="107"/>
      <c r="AK147" s="107"/>
      <c r="AL147" s="107"/>
      <c r="AM147" s="107"/>
      <c r="AN147" s="107"/>
      <c r="AO147" s="107"/>
    </row>
    <row r="148" spans="1:41" x14ac:dyDescent="0.25">
      <c r="A148" s="107"/>
      <c r="B148" s="107"/>
      <c r="C148" s="107"/>
      <c r="D148" s="107"/>
      <c r="E148" s="107"/>
      <c r="F148" s="107"/>
      <c r="G148" s="107"/>
      <c r="H148" s="107"/>
      <c r="I148" s="107"/>
      <c r="J148" s="107"/>
      <c r="K148" s="107"/>
      <c r="L148" s="107"/>
      <c r="M148" s="107"/>
      <c r="N148" s="107"/>
      <c r="O148" s="107"/>
      <c r="P148" s="107"/>
      <c r="Q148" s="107"/>
      <c r="R148" s="107"/>
      <c r="S148" s="107"/>
      <c r="T148" s="107"/>
      <c r="U148" s="107"/>
      <c r="V148" s="107"/>
      <c r="W148" s="107"/>
      <c r="X148" s="107"/>
      <c r="Y148" s="107"/>
      <c r="Z148" s="107"/>
      <c r="AA148" s="107"/>
      <c r="AB148" s="107"/>
      <c r="AC148" s="107"/>
      <c r="AD148" s="107"/>
      <c r="AE148" s="107"/>
      <c r="AF148" s="107"/>
      <c r="AG148" s="107"/>
      <c r="AH148" s="107"/>
      <c r="AI148" s="107"/>
      <c r="AJ148" s="107"/>
      <c r="AK148" s="107"/>
      <c r="AL148" s="107"/>
      <c r="AM148" s="107"/>
      <c r="AN148" s="107"/>
      <c r="AO148" s="107"/>
    </row>
    <row r="149" spans="1:41" ht="13.5" customHeight="1" x14ac:dyDescent="0.25">
      <c r="A149" s="107"/>
      <c r="B149" s="107"/>
      <c r="C149" s="107"/>
      <c r="D149" s="107"/>
      <c r="E149" s="107"/>
      <c r="F149" s="107"/>
      <c r="G149" s="107"/>
      <c r="H149" s="107"/>
      <c r="I149" s="107"/>
      <c r="J149" s="107"/>
      <c r="K149" s="107"/>
      <c r="L149" s="107"/>
      <c r="M149" s="107"/>
      <c r="N149" s="107"/>
      <c r="O149" s="107"/>
      <c r="P149" s="107"/>
      <c r="Q149" s="107"/>
      <c r="R149" s="107"/>
      <c r="S149" s="107"/>
      <c r="T149" s="107"/>
      <c r="U149" s="107"/>
      <c r="V149" s="107"/>
      <c r="W149" s="107"/>
      <c r="X149" s="107"/>
      <c r="Y149" s="107"/>
      <c r="Z149" s="107"/>
      <c r="AA149" s="107"/>
      <c r="AB149" s="107"/>
      <c r="AC149" s="107"/>
      <c r="AD149" s="107"/>
      <c r="AE149" s="107"/>
      <c r="AF149" s="107"/>
      <c r="AG149" s="107"/>
      <c r="AH149" s="107"/>
      <c r="AI149" s="107"/>
      <c r="AJ149" s="107"/>
      <c r="AK149" s="107"/>
      <c r="AL149" s="107"/>
      <c r="AM149" s="107"/>
      <c r="AN149" s="107"/>
      <c r="AO149" s="107"/>
    </row>
    <row r="150" spans="1:41" ht="12.75" customHeight="1" x14ac:dyDescent="0.25">
      <c r="A150" s="107"/>
      <c r="B150" s="107"/>
      <c r="C150" s="107"/>
      <c r="D150" s="107"/>
      <c r="E150" s="107"/>
      <c r="F150" s="107"/>
      <c r="G150" s="107"/>
      <c r="H150" s="107"/>
      <c r="I150" s="107"/>
      <c r="J150" s="107"/>
      <c r="K150" s="107"/>
      <c r="L150" s="107"/>
      <c r="M150" s="107"/>
      <c r="N150" s="107"/>
      <c r="O150" s="107"/>
      <c r="P150" s="107"/>
      <c r="Q150" s="107"/>
      <c r="R150" s="107"/>
      <c r="S150" s="107"/>
      <c r="T150" s="107"/>
      <c r="U150" s="107"/>
      <c r="V150" s="107"/>
      <c r="W150" s="107"/>
      <c r="X150" s="107"/>
      <c r="Y150" s="107"/>
      <c r="Z150" s="107"/>
      <c r="AA150" s="107"/>
      <c r="AB150" s="107"/>
      <c r="AC150" s="107"/>
      <c r="AD150" s="107"/>
      <c r="AE150" s="107"/>
      <c r="AF150" s="107"/>
      <c r="AG150" s="107"/>
      <c r="AH150" s="107"/>
      <c r="AI150" s="107"/>
      <c r="AJ150" s="107"/>
      <c r="AK150" s="107"/>
      <c r="AL150" s="107"/>
      <c r="AM150" s="107"/>
      <c r="AN150" s="107"/>
      <c r="AO150" s="107"/>
    </row>
    <row r="151" spans="1:41" x14ac:dyDescent="0.25">
      <c r="A151" s="107"/>
      <c r="B151" s="107"/>
      <c r="C151" s="107"/>
      <c r="D151" s="107"/>
      <c r="E151" s="107"/>
      <c r="F151" s="107"/>
      <c r="G151" s="107"/>
      <c r="H151" s="107"/>
      <c r="I151" s="107"/>
      <c r="J151" s="107"/>
      <c r="K151" s="107"/>
      <c r="L151" s="107"/>
      <c r="M151" s="107"/>
      <c r="N151" s="107"/>
      <c r="O151" s="107"/>
      <c r="P151" s="107"/>
      <c r="Q151" s="107"/>
      <c r="R151" s="107"/>
      <c r="S151" s="107"/>
      <c r="T151" s="107"/>
      <c r="U151" s="107"/>
      <c r="V151" s="107"/>
      <c r="W151" s="107"/>
      <c r="X151" s="107"/>
      <c r="Y151" s="107"/>
      <c r="Z151" s="107"/>
      <c r="AA151" s="107"/>
      <c r="AB151" s="107"/>
      <c r="AC151" s="107"/>
      <c r="AD151" s="107"/>
      <c r="AE151" s="107"/>
      <c r="AF151" s="107"/>
      <c r="AG151" s="107"/>
      <c r="AH151" s="107"/>
      <c r="AI151" s="107"/>
      <c r="AJ151" s="107"/>
      <c r="AK151" s="107"/>
      <c r="AL151" s="107"/>
      <c r="AM151" s="107"/>
      <c r="AN151" s="107"/>
      <c r="AO151" s="107"/>
    </row>
    <row r="152" spans="1:41" ht="12.75" customHeight="1" x14ac:dyDescent="0.25">
      <c r="A152" s="107"/>
      <c r="B152" s="107"/>
      <c r="C152" s="107"/>
      <c r="D152" s="107"/>
      <c r="E152" s="107"/>
      <c r="F152" s="107"/>
      <c r="G152" s="107"/>
      <c r="H152" s="107"/>
      <c r="I152" s="107"/>
      <c r="J152" s="107"/>
      <c r="K152" s="107"/>
      <c r="L152" s="107"/>
      <c r="M152" s="107"/>
      <c r="N152" s="107"/>
      <c r="O152" s="107"/>
      <c r="P152" s="107"/>
      <c r="Q152" s="107"/>
      <c r="R152" s="107"/>
      <c r="S152" s="107"/>
      <c r="T152" s="107"/>
      <c r="U152" s="107"/>
      <c r="V152" s="107"/>
      <c r="W152" s="107"/>
      <c r="X152" s="107"/>
      <c r="Y152" s="107"/>
      <c r="Z152" s="107"/>
      <c r="AA152" s="107"/>
      <c r="AB152" s="107"/>
      <c r="AC152" s="107"/>
      <c r="AD152" s="107"/>
      <c r="AE152" s="107"/>
      <c r="AF152" s="107"/>
      <c r="AG152" s="107"/>
      <c r="AH152" s="107"/>
      <c r="AI152" s="107"/>
      <c r="AJ152" s="107"/>
      <c r="AK152" s="107"/>
      <c r="AL152" s="107"/>
      <c r="AM152" s="107"/>
      <c r="AN152" s="107"/>
      <c r="AO152" s="107"/>
    </row>
    <row r="153" spans="1:41" x14ac:dyDescent="0.25">
      <c r="A153" s="107"/>
      <c r="B153" s="107"/>
      <c r="C153" s="107"/>
      <c r="D153" s="107"/>
      <c r="E153" s="107"/>
      <c r="F153" s="107"/>
      <c r="G153" s="107"/>
      <c r="H153" s="107"/>
      <c r="I153" s="107"/>
      <c r="J153" s="107"/>
      <c r="K153" s="107"/>
      <c r="L153" s="107"/>
      <c r="M153" s="107"/>
      <c r="N153" s="107"/>
      <c r="O153" s="107"/>
      <c r="P153" s="107"/>
      <c r="Q153" s="107"/>
      <c r="R153" s="107"/>
      <c r="S153" s="107"/>
      <c r="T153" s="107"/>
      <c r="U153" s="107"/>
      <c r="V153" s="107"/>
      <c r="W153" s="107"/>
      <c r="X153" s="107"/>
      <c r="Y153" s="107"/>
      <c r="Z153" s="107"/>
      <c r="AA153" s="107"/>
      <c r="AB153" s="107"/>
      <c r="AC153" s="107"/>
      <c r="AD153" s="107"/>
      <c r="AE153" s="107"/>
      <c r="AF153" s="107"/>
      <c r="AG153" s="107"/>
      <c r="AH153" s="107"/>
      <c r="AI153" s="107"/>
      <c r="AJ153" s="107"/>
      <c r="AK153" s="107"/>
      <c r="AL153" s="107"/>
      <c r="AM153" s="107"/>
      <c r="AN153" s="107"/>
      <c r="AO153" s="107"/>
    </row>
    <row r="154" spans="1:41" x14ac:dyDescent="0.25">
      <c r="A154" s="107"/>
      <c r="B154" s="107"/>
      <c r="C154" s="107"/>
      <c r="D154" s="107"/>
      <c r="E154" s="107"/>
      <c r="F154" s="107"/>
      <c r="G154" s="107"/>
      <c r="H154" s="107"/>
      <c r="I154" s="107"/>
      <c r="J154" s="107"/>
      <c r="K154" s="107"/>
      <c r="L154" s="107"/>
      <c r="M154" s="107"/>
      <c r="N154" s="107"/>
      <c r="O154" s="107"/>
      <c r="P154" s="107"/>
      <c r="Q154" s="107"/>
      <c r="R154" s="107"/>
      <c r="S154" s="107"/>
      <c r="T154" s="107"/>
      <c r="U154" s="107"/>
      <c r="V154" s="107"/>
      <c r="W154" s="107"/>
      <c r="X154" s="107"/>
      <c r="Y154" s="107"/>
      <c r="Z154" s="107"/>
      <c r="AA154" s="107"/>
      <c r="AB154" s="107"/>
      <c r="AC154" s="107"/>
      <c r="AD154" s="107"/>
      <c r="AE154" s="107"/>
      <c r="AF154" s="107"/>
      <c r="AG154" s="107"/>
      <c r="AH154" s="107"/>
      <c r="AI154" s="107"/>
      <c r="AJ154" s="107"/>
      <c r="AK154" s="107"/>
      <c r="AL154" s="107"/>
      <c r="AM154" s="107"/>
      <c r="AN154" s="107"/>
      <c r="AO154" s="107"/>
    </row>
    <row r="155" spans="1:41" x14ac:dyDescent="0.25">
      <c r="A155" s="107"/>
      <c r="B155" s="107"/>
      <c r="C155" s="107"/>
      <c r="D155" s="107"/>
      <c r="E155" s="107"/>
      <c r="F155" s="107"/>
      <c r="G155" s="107"/>
      <c r="H155" s="107"/>
      <c r="I155" s="107"/>
      <c r="J155" s="107"/>
      <c r="K155" s="107"/>
      <c r="L155" s="107"/>
      <c r="M155" s="107"/>
      <c r="N155" s="107"/>
      <c r="O155" s="107"/>
      <c r="P155" s="107"/>
      <c r="Q155" s="107"/>
      <c r="R155" s="107"/>
      <c r="S155" s="107"/>
      <c r="T155" s="107"/>
      <c r="U155" s="107"/>
      <c r="V155" s="107"/>
      <c r="W155" s="107"/>
      <c r="X155" s="107"/>
      <c r="Y155" s="107"/>
      <c r="Z155" s="107"/>
      <c r="AA155" s="107"/>
      <c r="AB155" s="107"/>
      <c r="AC155" s="107"/>
      <c r="AD155" s="107"/>
      <c r="AE155" s="107"/>
      <c r="AF155" s="107"/>
      <c r="AG155" s="107"/>
      <c r="AH155" s="107"/>
      <c r="AI155" s="107"/>
      <c r="AJ155" s="107"/>
      <c r="AK155" s="107"/>
      <c r="AL155" s="107"/>
      <c r="AM155" s="107"/>
      <c r="AN155" s="107"/>
      <c r="AO155" s="107"/>
    </row>
    <row r="156" spans="1:41" x14ac:dyDescent="0.25">
      <c r="A156" s="107"/>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107"/>
      <c r="AF156" s="107"/>
      <c r="AG156" s="107"/>
      <c r="AH156" s="107"/>
      <c r="AI156" s="107"/>
      <c r="AJ156" s="107"/>
      <c r="AK156" s="107"/>
      <c r="AL156" s="107"/>
      <c r="AM156" s="107"/>
      <c r="AN156" s="107"/>
      <c r="AO156" s="107"/>
    </row>
    <row r="157" spans="1:41" x14ac:dyDescent="0.25">
      <c r="A157" s="107"/>
      <c r="B157" s="107"/>
      <c r="C157" s="107"/>
      <c r="D157" s="107"/>
      <c r="E157" s="107"/>
      <c r="F157" s="107"/>
      <c r="G157" s="107"/>
      <c r="H157" s="107"/>
      <c r="I157" s="107"/>
      <c r="J157" s="107"/>
      <c r="K157" s="107"/>
      <c r="L157" s="107"/>
      <c r="M157" s="107"/>
      <c r="N157" s="107"/>
      <c r="O157" s="107"/>
      <c r="P157" s="107"/>
      <c r="Q157" s="107"/>
      <c r="R157" s="107"/>
      <c r="S157" s="107"/>
      <c r="T157" s="107"/>
      <c r="U157" s="107"/>
      <c r="V157" s="107"/>
      <c r="W157" s="107"/>
      <c r="X157" s="107"/>
      <c r="Y157" s="107"/>
      <c r="Z157" s="107"/>
      <c r="AA157" s="107"/>
      <c r="AB157" s="107"/>
      <c r="AC157" s="107"/>
      <c r="AD157" s="107"/>
      <c r="AE157" s="107"/>
      <c r="AF157" s="107"/>
      <c r="AG157" s="107"/>
      <c r="AH157" s="107"/>
      <c r="AI157" s="107"/>
      <c r="AJ157" s="107"/>
      <c r="AK157" s="107"/>
      <c r="AL157" s="107"/>
      <c r="AM157" s="107"/>
      <c r="AN157" s="107"/>
      <c r="AO157" s="107"/>
    </row>
    <row r="158" spans="1:41" x14ac:dyDescent="0.25">
      <c r="A158" s="107"/>
      <c r="B158" s="107"/>
      <c r="C158" s="107"/>
      <c r="D158" s="107"/>
      <c r="E158" s="107"/>
      <c r="F158" s="107"/>
      <c r="G158" s="107"/>
      <c r="H158" s="107"/>
      <c r="I158" s="107"/>
      <c r="J158" s="107"/>
      <c r="K158" s="107"/>
      <c r="L158" s="107"/>
      <c r="M158" s="107"/>
      <c r="N158" s="107"/>
      <c r="O158" s="107"/>
      <c r="P158" s="107"/>
      <c r="Q158" s="107"/>
      <c r="R158" s="107"/>
      <c r="S158" s="107"/>
      <c r="T158" s="107"/>
      <c r="U158" s="107"/>
      <c r="V158" s="107"/>
      <c r="W158" s="107"/>
      <c r="X158" s="107"/>
      <c r="Y158" s="107"/>
      <c r="Z158" s="107"/>
      <c r="AA158" s="107"/>
      <c r="AB158" s="107"/>
      <c r="AC158" s="107"/>
      <c r="AD158" s="107"/>
      <c r="AE158" s="107"/>
      <c r="AF158" s="107"/>
      <c r="AG158" s="107"/>
      <c r="AH158" s="107"/>
      <c r="AI158" s="107"/>
      <c r="AJ158" s="107"/>
      <c r="AK158" s="107"/>
      <c r="AL158" s="107"/>
      <c r="AM158" s="107"/>
      <c r="AN158" s="107"/>
      <c r="AO158" s="107"/>
    </row>
    <row r="159" spans="1:41" x14ac:dyDescent="0.25">
      <c r="A159" s="107"/>
      <c r="B159" s="107"/>
      <c r="C159" s="107"/>
      <c r="D159" s="107"/>
      <c r="E159" s="107"/>
      <c r="F159" s="107"/>
      <c r="G159" s="107"/>
      <c r="H159" s="107"/>
      <c r="I159" s="107"/>
      <c r="J159" s="107"/>
      <c r="K159" s="107"/>
      <c r="L159" s="107"/>
      <c r="M159" s="107"/>
      <c r="N159" s="107"/>
      <c r="O159" s="107"/>
      <c r="P159" s="107"/>
      <c r="Q159" s="107"/>
      <c r="R159" s="107"/>
      <c r="S159" s="107"/>
      <c r="T159" s="107"/>
      <c r="U159" s="107"/>
      <c r="V159" s="107"/>
      <c r="W159" s="107"/>
      <c r="X159" s="107"/>
      <c r="Y159" s="107"/>
      <c r="Z159" s="107"/>
      <c r="AA159" s="107"/>
      <c r="AB159" s="107"/>
      <c r="AC159" s="107"/>
      <c r="AD159" s="107"/>
      <c r="AE159" s="107"/>
      <c r="AF159" s="107"/>
      <c r="AG159" s="107"/>
      <c r="AH159" s="107"/>
      <c r="AI159" s="107"/>
      <c r="AJ159" s="107"/>
      <c r="AK159" s="107"/>
      <c r="AL159" s="107"/>
      <c r="AM159" s="107"/>
      <c r="AN159" s="107"/>
      <c r="AO159" s="107"/>
    </row>
    <row r="160" spans="1:41" x14ac:dyDescent="0.25">
      <c r="A160" s="107"/>
      <c r="B160" s="107"/>
      <c r="C160" s="107"/>
      <c r="D160" s="107"/>
      <c r="E160" s="107"/>
      <c r="F160" s="107"/>
      <c r="G160" s="107"/>
      <c r="H160" s="107"/>
      <c r="I160" s="107"/>
      <c r="J160" s="107"/>
      <c r="K160" s="107"/>
      <c r="L160" s="107"/>
      <c r="M160" s="107"/>
      <c r="N160" s="107"/>
      <c r="O160" s="107"/>
      <c r="P160" s="107"/>
      <c r="Q160" s="107"/>
      <c r="R160" s="107"/>
      <c r="S160" s="107"/>
      <c r="T160" s="107"/>
      <c r="U160" s="107"/>
      <c r="V160" s="107"/>
      <c r="W160" s="107"/>
      <c r="X160" s="107"/>
      <c r="Y160" s="107"/>
      <c r="Z160" s="107"/>
      <c r="AA160" s="107"/>
      <c r="AB160" s="107"/>
      <c r="AC160" s="107"/>
      <c r="AD160" s="107"/>
      <c r="AE160" s="107"/>
      <c r="AF160" s="107"/>
      <c r="AG160" s="107"/>
      <c r="AH160" s="107"/>
      <c r="AI160" s="107"/>
      <c r="AJ160" s="107"/>
      <c r="AK160" s="107"/>
      <c r="AL160" s="107"/>
      <c r="AM160" s="107"/>
      <c r="AN160" s="107"/>
      <c r="AO160" s="107"/>
    </row>
    <row r="161" spans="1:41" x14ac:dyDescent="0.25">
      <c r="A161" s="107"/>
      <c r="B161" s="107"/>
      <c r="C161" s="107"/>
      <c r="D161" s="107"/>
      <c r="E161" s="107"/>
      <c r="F161" s="107"/>
      <c r="G161" s="107"/>
      <c r="H161" s="107"/>
      <c r="I161" s="107"/>
      <c r="J161" s="107"/>
      <c r="K161" s="107"/>
      <c r="L161" s="107"/>
      <c r="M161" s="107"/>
      <c r="N161" s="107"/>
      <c r="O161" s="107"/>
      <c r="P161" s="107"/>
      <c r="Q161" s="107"/>
      <c r="R161" s="107"/>
      <c r="S161" s="107"/>
      <c r="T161" s="107"/>
      <c r="U161" s="107"/>
      <c r="V161" s="107"/>
      <c r="W161" s="107"/>
      <c r="X161" s="107"/>
      <c r="Y161" s="107"/>
      <c r="Z161" s="107"/>
      <c r="AA161" s="107"/>
      <c r="AB161" s="107"/>
      <c r="AC161" s="107"/>
      <c r="AD161" s="107"/>
      <c r="AE161" s="107"/>
      <c r="AF161" s="107"/>
      <c r="AG161" s="107"/>
      <c r="AH161" s="107"/>
      <c r="AI161" s="107"/>
      <c r="AJ161" s="107"/>
      <c r="AK161" s="107"/>
      <c r="AL161" s="107"/>
      <c r="AM161" s="107"/>
      <c r="AN161" s="107"/>
      <c r="AO161" s="107"/>
    </row>
    <row r="162" spans="1:41" x14ac:dyDescent="0.25">
      <c r="A162" s="107"/>
      <c r="B162" s="107"/>
      <c r="C162" s="107"/>
      <c r="D162" s="107"/>
      <c r="E162" s="107"/>
      <c r="F162" s="107"/>
      <c r="G162" s="107"/>
      <c r="H162" s="107"/>
      <c r="I162" s="107"/>
      <c r="J162" s="107"/>
      <c r="K162" s="107"/>
      <c r="L162" s="107"/>
      <c r="M162" s="107"/>
      <c r="N162" s="107"/>
      <c r="O162" s="107"/>
      <c r="P162" s="107"/>
      <c r="Q162" s="107"/>
      <c r="R162" s="107"/>
      <c r="S162" s="107"/>
      <c r="T162" s="107"/>
      <c r="U162" s="107"/>
      <c r="V162" s="107"/>
      <c r="W162" s="107"/>
      <c r="X162" s="107"/>
      <c r="Y162" s="107"/>
      <c r="Z162" s="107"/>
      <c r="AA162" s="107"/>
      <c r="AB162" s="107"/>
      <c r="AC162" s="107"/>
      <c r="AD162" s="107"/>
      <c r="AE162" s="107"/>
      <c r="AF162" s="107"/>
      <c r="AG162" s="107"/>
      <c r="AH162" s="107"/>
      <c r="AI162" s="107"/>
      <c r="AJ162" s="107"/>
      <c r="AK162" s="107"/>
      <c r="AL162" s="107"/>
      <c r="AM162" s="107"/>
      <c r="AN162" s="107"/>
      <c r="AO162" s="107"/>
    </row>
    <row r="190" ht="13.5" customHeight="1" x14ac:dyDescent="0.25"/>
    <row r="191" ht="12.75" customHeight="1" x14ac:dyDescent="0.25"/>
    <row r="193" ht="12.75" customHeight="1" x14ac:dyDescent="0.25"/>
    <row r="231" ht="13.5" customHeight="1" x14ac:dyDescent="0.25"/>
    <row r="232" ht="12.75" customHeight="1" x14ac:dyDescent="0.25"/>
    <row r="234" ht="12.75" customHeight="1" x14ac:dyDescent="0.25"/>
    <row r="272" ht="13.5" customHeight="1" x14ac:dyDescent="0.25"/>
    <row r="273" ht="12.75" customHeight="1" x14ac:dyDescent="0.25"/>
    <row r="275" ht="12.75" customHeight="1" x14ac:dyDescent="0.25"/>
  </sheetData>
  <sheetProtection password="C4B6" sheet="1" objects="1" scenarios="1"/>
  <mergeCells count="15">
    <mergeCell ref="C43:J43"/>
    <mergeCell ref="C44:J44"/>
    <mergeCell ref="C35:J35"/>
    <mergeCell ref="C36:J36"/>
    <mergeCell ref="C37:J37"/>
    <mergeCell ref="C38:J38"/>
    <mergeCell ref="C39:J39"/>
    <mergeCell ref="A2:T3"/>
    <mergeCell ref="S7:S8"/>
    <mergeCell ref="C40:J40"/>
    <mergeCell ref="C41:J41"/>
    <mergeCell ref="C42:J42"/>
    <mergeCell ref="D6:G6"/>
    <mergeCell ref="H6:J6"/>
    <mergeCell ref="K6:R6"/>
  </mergeCells>
  <pageMargins left="0.7" right="0.7" top="1" bottom="1" header="0.3" footer="0.3"/>
  <pageSetup paperSize="5" scale="55" orientation="landscape" r:id="rId1"/>
  <headerFooter>
    <oddFooter>&amp;C&amp;1#&amp;"Calibri"&amp;10&amp;K000000I n t e r n a l</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50">
    <pageSetUpPr fitToPage="1"/>
  </sheetPr>
  <dimension ref="A1:AO275"/>
  <sheetViews>
    <sheetView topLeftCell="A27" zoomScaleNormal="100" workbookViewId="0">
      <selection activeCell="D10" sqref="D10"/>
    </sheetView>
  </sheetViews>
  <sheetFormatPr defaultColWidth="9.1796875" defaultRowHeight="12.5" x14ac:dyDescent="0.25"/>
  <cols>
    <col min="1" max="1" width="2.81640625" style="253" customWidth="1" collapsed="1"/>
    <col min="2" max="2" width="6.81640625" style="253" customWidth="1" collapsed="1"/>
    <col min="3" max="3" width="75.81640625" style="253" customWidth="1" collapsed="1"/>
    <col min="4" max="18" width="12.81640625" style="253" customWidth="1" collapsed="1"/>
    <col min="19" max="19" width="15.81640625" style="253" customWidth="1" collapsed="1"/>
    <col min="20" max="20" width="2.81640625" style="253" customWidth="1" collapsed="1"/>
    <col min="21" max="16384" width="9.1796875" style="253" collapsed="1"/>
  </cols>
  <sheetData>
    <row r="1" spans="1:41" x14ac:dyDescent="0.25">
      <c r="A1" s="271"/>
      <c r="B1" s="272"/>
      <c r="C1" s="272"/>
      <c r="D1" s="272"/>
      <c r="E1" s="272"/>
      <c r="F1" s="272"/>
      <c r="G1" s="272"/>
      <c r="H1" s="272"/>
      <c r="I1" s="272"/>
      <c r="J1" s="272"/>
      <c r="K1" s="272"/>
      <c r="L1" s="272"/>
      <c r="M1" s="272"/>
      <c r="N1" s="272"/>
      <c r="O1" s="272"/>
      <c r="P1" s="272"/>
      <c r="Q1" s="272"/>
      <c r="R1" s="272"/>
      <c r="S1" s="272"/>
      <c r="T1" s="273"/>
      <c r="U1" s="107"/>
      <c r="V1" s="107"/>
      <c r="W1" s="107"/>
      <c r="X1" s="107"/>
      <c r="Y1" s="107"/>
      <c r="Z1" s="107"/>
      <c r="AA1" s="107"/>
      <c r="AB1" s="107"/>
      <c r="AC1" s="107"/>
      <c r="AD1" s="107"/>
      <c r="AE1" s="107"/>
      <c r="AF1" s="107"/>
      <c r="AG1" s="107"/>
      <c r="AH1" s="107"/>
      <c r="AI1" s="107"/>
      <c r="AJ1" s="107"/>
      <c r="AK1" s="107"/>
      <c r="AL1" s="107"/>
      <c r="AM1" s="107"/>
      <c r="AN1" s="107"/>
      <c r="AO1" s="107"/>
    </row>
    <row r="2" spans="1:41" ht="17.5" customHeight="1" x14ac:dyDescent="0.25">
      <c r="A2" s="3157" t="s">
        <v>2004</v>
      </c>
      <c r="B2" s="2317"/>
      <c r="C2" s="2317"/>
      <c r="D2" s="2317"/>
      <c r="E2" s="2317"/>
      <c r="F2" s="2317"/>
      <c r="G2" s="2317"/>
      <c r="H2" s="2317"/>
      <c r="I2" s="2317"/>
      <c r="J2" s="2317"/>
      <c r="K2" s="2317"/>
      <c r="L2" s="2317"/>
      <c r="M2" s="2317"/>
      <c r="N2" s="2317"/>
      <c r="O2" s="2317"/>
      <c r="P2" s="2317"/>
      <c r="Q2" s="2317"/>
      <c r="R2" s="2317"/>
      <c r="S2" s="2317"/>
      <c r="T2" s="3158"/>
      <c r="U2" s="107"/>
      <c r="V2" s="107"/>
      <c r="W2" s="107"/>
      <c r="X2" s="107"/>
      <c r="Y2" s="107"/>
      <c r="Z2" s="107"/>
      <c r="AA2" s="107"/>
      <c r="AB2" s="107"/>
      <c r="AC2" s="107"/>
      <c r="AD2" s="107"/>
      <c r="AE2" s="107"/>
      <c r="AF2" s="107"/>
      <c r="AG2" s="107"/>
      <c r="AH2" s="107"/>
      <c r="AI2" s="107"/>
      <c r="AJ2" s="107"/>
      <c r="AK2" s="107"/>
      <c r="AL2" s="107"/>
      <c r="AM2" s="107"/>
      <c r="AN2" s="107"/>
      <c r="AO2" s="107"/>
    </row>
    <row r="3" spans="1:41" ht="13.25" customHeight="1" x14ac:dyDescent="0.25">
      <c r="A3" s="3157"/>
      <c r="B3" s="2317"/>
      <c r="C3" s="2317"/>
      <c r="D3" s="2317"/>
      <c r="E3" s="2317"/>
      <c r="F3" s="2317"/>
      <c r="G3" s="2317"/>
      <c r="H3" s="2317"/>
      <c r="I3" s="2317"/>
      <c r="J3" s="2317"/>
      <c r="K3" s="2317"/>
      <c r="L3" s="2317"/>
      <c r="M3" s="2317"/>
      <c r="N3" s="2317"/>
      <c r="O3" s="2317"/>
      <c r="P3" s="2317"/>
      <c r="Q3" s="2317"/>
      <c r="R3" s="2317"/>
      <c r="S3" s="2317"/>
      <c r="T3" s="3158"/>
      <c r="U3" s="107"/>
      <c r="V3" s="107"/>
      <c r="W3" s="107"/>
      <c r="X3" s="107"/>
      <c r="Y3" s="107"/>
      <c r="Z3" s="107"/>
      <c r="AA3" s="107"/>
      <c r="AB3" s="107"/>
      <c r="AC3" s="107"/>
      <c r="AD3" s="107"/>
      <c r="AE3" s="107"/>
      <c r="AF3" s="107"/>
      <c r="AG3" s="107"/>
      <c r="AH3" s="107"/>
      <c r="AI3" s="107"/>
      <c r="AJ3" s="107"/>
      <c r="AK3" s="107"/>
      <c r="AL3" s="107"/>
      <c r="AM3" s="107"/>
      <c r="AN3" s="107"/>
      <c r="AO3" s="107"/>
    </row>
    <row r="4" spans="1:41" ht="13" hidden="1" x14ac:dyDescent="0.3">
      <c r="A4" s="274"/>
      <c r="B4" s="107"/>
      <c r="C4" s="107"/>
      <c r="D4" s="410"/>
      <c r="E4" s="410"/>
      <c r="F4" s="410"/>
      <c r="G4" s="410"/>
      <c r="H4" s="410"/>
      <c r="I4" s="410"/>
      <c r="J4" s="410"/>
      <c r="K4" s="410"/>
      <c r="L4" s="410"/>
      <c r="M4" s="410"/>
      <c r="N4" s="410"/>
      <c r="O4" s="410"/>
      <c r="P4" s="410"/>
      <c r="Q4" s="410"/>
      <c r="R4" s="417"/>
      <c r="S4" s="107"/>
      <c r="T4" s="277"/>
      <c r="U4" s="107"/>
      <c r="V4" s="107"/>
      <c r="W4" s="107"/>
      <c r="X4" s="107"/>
      <c r="Y4" s="107"/>
      <c r="Z4" s="107"/>
      <c r="AA4" s="107"/>
      <c r="AB4" s="107"/>
      <c r="AC4" s="107"/>
      <c r="AD4" s="107"/>
      <c r="AE4" s="107"/>
      <c r="AF4" s="107"/>
      <c r="AG4" s="107"/>
      <c r="AH4" s="107"/>
      <c r="AI4" s="107"/>
      <c r="AJ4" s="107"/>
      <c r="AK4" s="107"/>
      <c r="AL4" s="107"/>
      <c r="AM4" s="107"/>
      <c r="AN4" s="107"/>
      <c r="AO4" s="107"/>
    </row>
    <row r="5" spans="1:41" ht="13" x14ac:dyDescent="0.3">
      <c r="A5" s="274"/>
      <c r="B5" s="286"/>
      <c r="C5" s="107"/>
      <c r="D5" s="107"/>
      <c r="E5" s="107"/>
      <c r="F5" s="107"/>
      <c r="G5" s="107"/>
      <c r="H5" s="107"/>
      <c r="I5" s="107"/>
      <c r="J5" s="107"/>
      <c r="K5" s="107"/>
      <c r="L5" s="107"/>
      <c r="M5" s="107"/>
      <c r="N5" s="107"/>
      <c r="O5" s="107"/>
      <c r="P5" s="107"/>
      <c r="Q5" s="107"/>
      <c r="R5" s="107"/>
      <c r="S5" s="1089" t="s">
        <v>1103</v>
      </c>
      <c r="T5" s="277"/>
      <c r="U5" s="107"/>
      <c r="V5" s="107"/>
      <c r="W5" s="107"/>
      <c r="X5" s="107"/>
      <c r="Y5" s="107"/>
      <c r="Z5" s="107"/>
      <c r="AA5" s="107"/>
      <c r="AB5" s="107"/>
      <c r="AC5" s="107"/>
      <c r="AD5" s="107"/>
      <c r="AE5" s="107"/>
      <c r="AF5" s="107"/>
      <c r="AG5" s="107"/>
      <c r="AH5" s="107"/>
      <c r="AI5" s="107"/>
      <c r="AJ5" s="107"/>
      <c r="AK5" s="107"/>
      <c r="AL5" s="107"/>
      <c r="AM5" s="107"/>
      <c r="AN5" s="107"/>
      <c r="AO5" s="107"/>
    </row>
    <row r="6" spans="1:41" ht="20" customHeight="1" x14ac:dyDescent="0.25">
      <c r="A6" s="274"/>
      <c r="B6" s="1094"/>
      <c r="C6" s="1107"/>
      <c r="D6" s="2592" t="s">
        <v>1616</v>
      </c>
      <c r="E6" s="2592"/>
      <c r="F6" s="2592"/>
      <c r="G6" s="2592"/>
      <c r="H6" s="2592" t="s">
        <v>1617</v>
      </c>
      <c r="I6" s="2592"/>
      <c r="J6" s="2592"/>
      <c r="K6" s="2592" t="s">
        <v>1618</v>
      </c>
      <c r="L6" s="2592"/>
      <c r="M6" s="2592"/>
      <c r="N6" s="2592"/>
      <c r="O6" s="2592"/>
      <c r="P6" s="2592"/>
      <c r="Q6" s="2592"/>
      <c r="R6" s="2592"/>
      <c r="T6" s="277"/>
      <c r="U6" s="107"/>
      <c r="V6" s="107"/>
      <c r="W6" s="107"/>
      <c r="X6" s="107"/>
      <c r="Y6" s="107"/>
      <c r="Z6" s="107"/>
      <c r="AA6" s="107"/>
      <c r="AB6" s="107"/>
      <c r="AC6" s="107"/>
      <c r="AD6" s="107"/>
      <c r="AE6" s="107"/>
      <c r="AF6" s="107"/>
      <c r="AG6" s="107"/>
      <c r="AH6" s="107"/>
      <c r="AI6" s="107"/>
      <c r="AJ6" s="107"/>
      <c r="AK6" s="107"/>
      <c r="AL6" s="107"/>
      <c r="AM6" s="107"/>
      <c r="AN6" s="107"/>
      <c r="AO6" s="107"/>
    </row>
    <row r="7" spans="1:41" ht="20" customHeight="1" x14ac:dyDescent="0.25">
      <c r="A7" s="274"/>
      <c r="B7" s="1086"/>
      <c r="C7" s="1106" t="s">
        <v>1997</v>
      </c>
      <c r="D7" s="1090" t="s">
        <v>1845</v>
      </c>
      <c r="E7" s="1090" t="s">
        <v>1972</v>
      </c>
      <c r="F7" s="1090" t="s">
        <v>1973</v>
      </c>
      <c r="G7" s="1090" t="s">
        <v>1974</v>
      </c>
      <c r="H7" s="1090" t="s">
        <v>1975</v>
      </c>
      <c r="I7" s="1090" t="s">
        <v>1978</v>
      </c>
      <c r="J7" s="1090" t="s">
        <v>1979</v>
      </c>
      <c r="K7" s="1090" t="s">
        <v>1982</v>
      </c>
      <c r="L7" s="1090" t="s">
        <v>1983</v>
      </c>
      <c r="M7" s="1090" t="s">
        <v>1986</v>
      </c>
      <c r="N7" s="1090" t="s">
        <v>1987</v>
      </c>
      <c r="O7" s="1090" t="s">
        <v>1990</v>
      </c>
      <c r="P7" s="1090" t="s">
        <v>1991</v>
      </c>
      <c r="Q7" s="1090" t="s">
        <v>1993</v>
      </c>
      <c r="R7" s="1090" t="s">
        <v>1994</v>
      </c>
      <c r="S7" s="2378" t="s">
        <v>1619</v>
      </c>
      <c r="T7" s="277"/>
      <c r="U7" s="107"/>
      <c r="V7" s="107"/>
      <c r="W7" s="107"/>
      <c r="X7" s="107"/>
      <c r="Y7" s="107"/>
      <c r="Z7" s="107"/>
      <c r="AA7" s="107"/>
      <c r="AB7" s="107"/>
      <c r="AC7" s="107"/>
      <c r="AD7" s="107"/>
      <c r="AE7" s="107"/>
      <c r="AF7" s="107"/>
      <c r="AG7" s="107"/>
      <c r="AH7" s="107"/>
      <c r="AI7" s="107"/>
      <c r="AJ7" s="107"/>
      <c r="AK7" s="107"/>
      <c r="AL7" s="107"/>
      <c r="AM7" s="107"/>
      <c r="AN7" s="107"/>
      <c r="AO7" s="107"/>
    </row>
    <row r="8" spans="1:41" ht="20" customHeight="1" x14ac:dyDescent="0.25">
      <c r="A8" s="274"/>
      <c r="B8" s="1086"/>
      <c r="C8" s="1093" t="s">
        <v>1998</v>
      </c>
      <c r="D8" s="1090" t="s">
        <v>1845</v>
      </c>
      <c r="E8" s="1090" t="s">
        <v>1972</v>
      </c>
      <c r="F8" s="1090" t="s">
        <v>1973</v>
      </c>
      <c r="G8" s="1090" t="s">
        <v>1974</v>
      </c>
      <c r="H8" s="1090" t="s">
        <v>1976</v>
      </c>
      <c r="I8" s="1090" t="s">
        <v>1977</v>
      </c>
      <c r="J8" s="1090" t="s">
        <v>1980</v>
      </c>
      <c r="K8" s="1090" t="s">
        <v>1981</v>
      </c>
      <c r="L8" s="1090" t="s">
        <v>1984</v>
      </c>
      <c r="M8" s="1090" t="s">
        <v>1985</v>
      </c>
      <c r="N8" s="1090" t="s">
        <v>1988</v>
      </c>
      <c r="O8" s="1090" t="s">
        <v>1989</v>
      </c>
      <c r="P8" s="1090" t="s">
        <v>1992</v>
      </c>
      <c r="Q8" s="1091"/>
      <c r="R8" s="1091"/>
      <c r="S8" s="2379"/>
      <c r="T8" s="277"/>
      <c r="U8" s="107"/>
      <c r="V8" s="107"/>
      <c r="W8" s="107"/>
      <c r="X8" s="107"/>
      <c r="Y8" s="107"/>
      <c r="Z8" s="107"/>
      <c r="AA8" s="107"/>
      <c r="AB8" s="107"/>
      <c r="AC8" s="107"/>
      <c r="AD8" s="107"/>
      <c r="AE8" s="107"/>
      <c r="AF8" s="107"/>
      <c r="AG8" s="107"/>
      <c r="AH8" s="107"/>
      <c r="AI8" s="107"/>
      <c r="AJ8" s="107"/>
      <c r="AK8" s="107"/>
      <c r="AL8" s="107"/>
      <c r="AM8" s="107"/>
      <c r="AN8" s="107"/>
      <c r="AO8" s="107"/>
    </row>
    <row r="9" spans="1:41" ht="20" customHeight="1" x14ac:dyDescent="0.3">
      <c r="A9" s="274"/>
      <c r="B9" s="1087"/>
      <c r="C9" s="1499" t="s">
        <v>1620</v>
      </c>
      <c r="D9" s="1498"/>
      <c r="E9" s="1498"/>
      <c r="F9" s="1498"/>
      <c r="G9" s="1498"/>
      <c r="H9" s="1498"/>
      <c r="I9" s="1498"/>
      <c r="J9" s="1498"/>
      <c r="K9" s="1498"/>
      <c r="L9" s="1498"/>
      <c r="M9" s="1498"/>
      <c r="N9" s="1498"/>
      <c r="O9" s="1498"/>
      <c r="P9" s="1498"/>
      <c r="Q9" s="1498"/>
      <c r="R9" s="1498"/>
      <c r="S9" s="1498"/>
      <c r="T9" s="277"/>
      <c r="U9" s="107"/>
      <c r="V9" s="107"/>
      <c r="W9" s="107"/>
      <c r="X9" s="107"/>
      <c r="Y9" s="107"/>
      <c r="Z9" s="107"/>
      <c r="AA9" s="107"/>
      <c r="AB9" s="107"/>
      <c r="AC9" s="107"/>
      <c r="AD9" s="107"/>
      <c r="AE9" s="107"/>
      <c r="AF9" s="107"/>
      <c r="AG9" s="107"/>
      <c r="AH9" s="107"/>
      <c r="AI9" s="107"/>
      <c r="AJ9" s="107"/>
      <c r="AK9" s="107"/>
      <c r="AL9" s="107"/>
      <c r="AM9" s="107"/>
      <c r="AN9" s="107"/>
      <c r="AO9" s="107"/>
    </row>
    <row r="10" spans="1:41" ht="20" customHeight="1" x14ac:dyDescent="0.3">
      <c r="A10" s="274"/>
      <c r="B10" s="1087">
        <v>1.1000000000000001</v>
      </c>
      <c r="C10" s="1101" t="s">
        <v>1621</v>
      </c>
      <c r="D10" s="1097"/>
      <c r="E10" s="1097"/>
      <c r="F10" s="1097"/>
      <c r="G10" s="1097"/>
      <c r="H10" s="1097"/>
      <c r="I10" s="1097"/>
      <c r="J10" s="1097"/>
      <c r="K10" s="1097"/>
      <c r="L10" s="1097"/>
      <c r="M10" s="1097"/>
      <c r="N10" s="1097"/>
      <c r="O10" s="1097"/>
      <c r="P10" s="1097"/>
      <c r="Q10" s="1097"/>
      <c r="R10" s="1097"/>
      <c r="S10" s="1096"/>
      <c r="T10" s="277"/>
      <c r="U10" s="107"/>
      <c r="V10" s="107"/>
      <c r="W10" s="107"/>
      <c r="X10" s="107"/>
      <c r="Y10" s="107"/>
      <c r="Z10" s="107"/>
      <c r="AA10" s="107"/>
      <c r="AB10" s="107"/>
      <c r="AC10" s="107"/>
      <c r="AD10" s="107"/>
      <c r="AE10" s="107"/>
      <c r="AF10" s="107"/>
      <c r="AG10" s="107"/>
      <c r="AH10" s="107"/>
      <c r="AI10" s="107"/>
      <c r="AJ10" s="107"/>
      <c r="AK10" s="107"/>
      <c r="AL10" s="107"/>
      <c r="AM10" s="107"/>
      <c r="AN10" s="107"/>
      <c r="AO10" s="107"/>
    </row>
    <row r="11" spans="1:41" ht="20" customHeight="1" x14ac:dyDescent="0.3">
      <c r="A11" s="274"/>
      <c r="B11" s="1087">
        <v>1.2</v>
      </c>
      <c r="C11" s="1101" t="s">
        <v>1622</v>
      </c>
      <c r="D11" s="1097"/>
      <c r="E11" s="1097"/>
      <c r="F11" s="1097"/>
      <c r="G11" s="1097"/>
      <c r="H11" s="1097"/>
      <c r="I11" s="1097"/>
      <c r="J11" s="1097"/>
      <c r="K11" s="1097"/>
      <c r="L11" s="1097"/>
      <c r="M11" s="1097"/>
      <c r="N11" s="1097"/>
      <c r="O11" s="1097"/>
      <c r="P11" s="1097"/>
      <c r="Q11" s="1097"/>
      <c r="R11" s="1097"/>
      <c r="S11" s="1096"/>
      <c r="T11" s="277"/>
      <c r="U11" s="107"/>
      <c r="V11" s="107"/>
      <c r="W11" s="107"/>
      <c r="X11" s="107"/>
      <c r="Y11" s="107"/>
      <c r="Z11" s="107"/>
      <c r="AA11" s="107"/>
      <c r="AB11" s="107"/>
      <c r="AC11" s="107"/>
      <c r="AD11" s="107"/>
      <c r="AE11" s="107"/>
      <c r="AF11" s="107"/>
      <c r="AG11" s="107"/>
      <c r="AH11" s="107"/>
      <c r="AI11" s="107"/>
      <c r="AJ11" s="107"/>
      <c r="AK11" s="107"/>
      <c r="AL11" s="107"/>
      <c r="AM11" s="107"/>
      <c r="AN11" s="107"/>
      <c r="AO11" s="107"/>
    </row>
    <row r="12" spans="1:41" ht="20" customHeight="1" x14ac:dyDescent="0.3">
      <c r="A12" s="274"/>
      <c r="B12" s="1087" t="s">
        <v>1623</v>
      </c>
      <c r="C12" s="1101" t="s">
        <v>1996</v>
      </c>
      <c r="D12" s="1096">
        <v>0</v>
      </c>
      <c r="E12" s="1096">
        <v>0.2</v>
      </c>
      <c r="F12" s="1096">
        <v>0.4</v>
      </c>
      <c r="G12" s="1096">
        <v>0.7</v>
      </c>
      <c r="H12" s="1096">
        <v>1.25</v>
      </c>
      <c r="I12" s="1096">
        <v>1.75</v>
      </c>
      <c r="J12" s="1096">
        <v>2.25</v>
      </c>
      <c r="K12" s="1096">
        <v>2.75</v>
      </c>
      <c r="L12" s="1096">
        <v>3.25</v>
      </c>
      <c r="M12" s="1096">
        <v>3.75</v>
      </c>
      <c r="N12" s="1096">
        <v>4.5</v>
      </c>
      <c r="O12" s="1096">
        <v>5.25</v>
      </c>
      <c r="P12" s="1096">
        <v>6</v>
      </c>
      <c r="Q12" s="1096">
        <v>8</v>
      </c>
      <c r="R12" s="1096">
        <v>12.5</v>
      </c>
      <c r="S12" s="1096"/>
      <c r="T12" s="277"/>
      <c r="U12" s="107"/>
      <c r="V12" s="107"/>
      <c r="W12" s="107"/>
      <c r="X12" s="107"/>
      <c r="Y12" s="107"/>
      <c r="Z12" s="107"/>
      <c r="AA12" s="107"/>
      <c r="AB12" s="107"/>
      <c r="AC12" s="107"/>
      <c r="AD12" s="107"/>
      <c r="AE12" s="107"/>
      <c r="AF12" s="107"/>
      <c r="AG12" s="107"/>
      <c r="AH12" s="107"/>
      <c r="AI12" s="107"/>
      <c r="AJ12" s="107"/>
      <c r="AK12" s="107"/>
      <c r="AL12" s="107"/>
      <c r="AM12" s="107"/>
      <c r="AN12" s="107"/>
      <c r="AO12" s="107"/>
    </row>
    <row r="13" spans="1:41" ht="20" customHeight="1" x14ac:dyDescent="0.3">
      <c r="A13" s="274"/>
      <c r="B13" s="1087">
        <v>1.3</v>
      </c>
      <c r="C13" s="1101" t="s">
        <v>1624</v>
      </c>
      <c r="D13" s="1098">
        <f xml:space="preserve"> (D12/100) *D10</f>
        <v>0</v>
      </c>
      <c r="E13" s="1098">
        <f xml:space="preserve"> (E12/100) *E10</f>
        <v>0</v>
      </c>
      <c r="F13" s="1098">
        <f t="shared" ref="F13:R13" si="0" xml:space="preserve"> (F12/100) *F10</f>
        <v>0</v>
      </c>
      <c r="G13" s="1098">
        <f t="shared" si="0"/>
        <v>0</v>
      </c>
      <c r="H13" s="1098">
        <f t="shared" si="0"/>
        <v>0</v>
      </c>
      <c r="I13" s="1098">
        <f t="shared" si="0"/>
        <v>0</v>
      </c>
      <c r="J13" s="1098">
        <f t="shared" si="0"/>
        <v>0</v>
      </c>
      <c r="K13" s="1098">
        <f t="shared" si="0"/>
        <v>0</v>
      </c>
      <c r="L13" s="1098">
        <f t="shared" si="0"/>
        <v>0</v>
      </c>
      <c r="M13" s="1098">
        <f t="shared" si="0"/>
        <v>0</v>
      </c>
      <c r="N13" s="1098">
        <f t="shared" si="0"/>
        <v>0</v>
      </c>
      <c r="O13" s="1098">
        <f t="shared" si="0"/>
        <v>0</v>
      </c>
      <c r="P13" s="1098">
        <f t="shared" si="0"/>
        <v>0</v>
      </c>
      <c r="Q13" s="1098">
        <f t="shared" si="0"/>
        <v>0</v>
      </c>
      <c r="R13" s="1098">
        <f t="shared" si="0"/>
        <v>0</v>
      </c>
      <c r="S13" s="1096"/>
      <c r="T13" s="277"/>
      <c r="U13" s="107"/>
      <c r="V13" s="107"/>
      <c r="W13" s="107"/>
      <c r="X13" s="107"/>
      <c r="Y13" s="107"/>
      <c r="Z13" s="107"/>
      <c r="AA13" s="107"/>
      <c r="AB13" s="107"/>
      <c r="AC13" s="107"/>
      <c r="AD13" s="107"/>
      <c r="AE13" s="107"/>
      <c r="AF13" s="107"/>
      <c r="AG13" s="107"/>
      <c r="AH13" s="107"/>
      <c r="AI13" s="107"/>
      <c r="AJ13" s="107"/>
      <c r="AK13" s="107"/>
      <c r="AL13" s="107"/>
      <c r="AM13" s="107"/>
      <c r="AN13" s="107"/>
      <c r="AO13" s="107"/>
    </row>
    <row r="14" spans="1:41" ht="20" customHeight="1" x14ac:dyDescent="0.3">
      <c r="A14" s="274"/>
      <c r="B14" s="1087">
        <v>1.4</v>
      </c>
      <c r="C14" s="1101" t="s">
        <v>1625</v>
      </c>
      <c r="D14" s="1098">
        <f>(D12/100)*D11</f>
        <v>0</v>
      </c>
      <c r="E14" s="1098">
        <f>(E12/100)*E11</f>
        <v>0</v>
      </c>
      <c r="F14" s="1098">
        <f t="shared" ref="F14:R14" si="1">(F12/100)*F11</f>
        <v>0</v>
      </c>
      <c r="G14" s="1098">
        <f t="shared" si="1"/>
        <v>0</v>
      </c>
      <c r="H14" s="1098">
        <f t="shared" si="1"/>
        <v>0</v>
      </c>
      <c r="I14" s="1098">
        <f t="shared" si="1"/>
        <v>0</v>
      </c>
      <c r="J14" s="1098">
        <f t="shared" si="1"/>
        <v>0</v>
      </c>
      <c r="K14" s="1098">
        <f t="shared" si="1"/>
        <v>0</v>
      </c>
      <c r="L14" s="1098">
        <f t="shared" si="1"/>
        <v>0</v>
      </c>
      <c r="M14" s="1098">
        <f t="shared" si="1"/>
        <v>0</v>
      </c>
      <c r="N14" s="1098">
        <f t="shared" si="1"/>
        <v>0</v>
      </c>
      <c r="O14" s="1098">
        <f t="shared" si="1"/>
        <v>0</v>
      </c>
      <c r="P14" s="1098">
        <f t="shared" si="1"/>
        <v>0</v>
      </c>
      <c r="Q14" s="1098">
        <f t="shared" si="1"/>
        <v>0</v>
      </c>
      <c r="R14" s="1098">
        <f t="shared" si="1"/>
        <v>0</v>
      </c>
      <c r="S14" s="1096"/>
      <c r="T14" s="277"/>
      <c r="U14" s="107"/>
      <c r="V14" s="107"/>
      <c r="W14" s="107"/>
      <c r="X14" s="107"/>
      <c r="Y14" s="107"/>
      <c r="Z14" s="107"/>
      <c r="AA14" s="107"/>
      <c r="AB14" s="107"/>
      <c r="AC14" s="107"/>
      <c r="AD14" s="107"/>
      <c r="AE14" s="107"/>
      <c r="AF14" s="107"/>
      <c r="AG14" s="107"/>
      <c r="AH14" s="107"/>
      <c r="AI14" s="107"/>
      <c r="AJ14" s="107"/>
      <c r="AK14" s="107"/>
      <c r="AL14" s="107"/>
      <c r="AM14" s="107"/>
      <c r="AN14" s="107"/>
      <c r="AO14" s="107"/>
    </row>
    <row r="15" spans="1:41" ht="20" customHeight="1" x14ac:dyDescent="0.3">
      <c r="A15" s="274"/>
      <c r="B15" s="1087">
        <v>1.5</v>
      </c>
      <c r="C15" s="1102" t="s">
        <v>1626</v>
      </c>
      <c r="D15" s="1096">
        <f>IF(ABS(D13)&gt;ABS(D14),ABS(D14),ABS(D13))</f>
        <v>0</v>
      </c>
      <c r="E15" s="1096">
        <f t="shared" ref="E15:R15" si="2">IF(ABS(E13)&gt;ABS(E14),ABS(E14),ABS(E13))</f>
        <v>0</v>
      </c>
      <c r="F15" s="1096">
        <f t="shared" si="2"/>
        <v>0</v>
      </c>
      <c r="G15" s="1096">
        <f t="shared" si="2"/>
        <v>0</v>
      </c>
      <c r="H15" s="1096">
        <f t="shared" si="2"/>
        <v>0</v>
      </c>
      <c r="I15" s="1096">
        <f t="shared" si="2"/>
        <v>0</v>
      </c>
      <c r="J15" s="1096">
        <f t="shared" si="2"/>
        <v>0</v>
      </c>
      <c r="K15" s="1096">
        <f t="shared" si="2"/>
        <v>0</v>
      </c>
      <c r="L15" s="1096">
        <f t="shared" si="2"/>
        <v>0</v>
      </c>
      <c r="M15" s="1096">
        <f t="shared" si="2"/>
        <v>0</v>
      </c>
      <c r="N15" s="1096">
        <f t="shared" si="2"/>
        <v>0</v>
      </c>
      <c r="O15" s="1096">
        <f t="shared" si="2"/>
        <v>0</v>
      </c>
      <c r="P15" s="1096">
        <f t="shared" si="2"/>
        <v>0</v>
      </c>
      <c r="Q15" s="1096">
        <f t="shared" si="2"/>
        <v>0</v>
      </c>
      <c r="R15" s="1096">
        <f t="shared" si="2"/>
        <v>0</v>
      </c>
      <c r="S15" s="1096"/>
      <c r="T15" s="277"/>
      <c r="U15" s="107"/>
      <c r="V15" s="107"/>
      <c r="W15" s="107"/>
      <c r="X15" s="107"/>
      <c r="Y15" s="107"/>
      <c r="Z15" s="107"/>
      <c r="AA15" s="107"/>
      <c r="AB15" s="107"/>
      <c r="AC15" s="107"/>
      <c r="AD15" s="107"/>
      <c r="AE15" s="107"/>
      <c r="AF15" s="107"/>
      <c r="AG15" s="107"/>
      <c r="AH15" s="107"/>
      <c r="AI15" s="107"/>
      <c r="AJ15" s="107"/>
      <c r="AK15" s="107"/>
      <c r="AL15" s="107"/>
      <c r="AM15" s="107"/>
      <c r="AN15" s="107"/>
      <c r="AO15" s="107"/>
    </row>
    <row r="16" spans="1:41" ht="20" customHeight="1" x14ac:dyDescent="0.3">
      <c r="A16" s="274"/>
      <c r="B16" s="1087">
        <v>1.6</v>
      </c>
      <c r="C16" s="1103" t="s">
        <v>1627</v>
      </c>
      <c r="D16" s="1096">
        <f>IF(ABS(D13)&gt;ABS(D14),D13+D14,D14+D13)</f>
        <v>0</v>
      </c>
      <c r="E16" s="1096">
        <f>IF(ABS(E13)&gt;ABS(E14),E13+E14,E14+E13)</f>
        <v>0</v>
      </c>
      <c r="F16" s="1096">
        <f t="shared" ref="F16:R16" si="3">IF(ABS(F13)&gt;ABS(F14),F13+F14,F14+F13)</f>
        <v>0</v>
      </c>
      <c r="G16" s="1096">
        <f t="shared" si="3"/>
        <v>0</v>
      </c>
      <c r="H16" s="1096">
        <f t="shared" si="3"/>
        <v>0</v>
      </c>
      <c r="I16" s="1096">
        <f t="shared" si="3"/>
        <v>0</v>
      </c>
      <c r="J16" s="1096">
        <f t="shared" si="3"/>
        <v>0</v>
      </c>
      <c r="K16" s="1096">
        <f t="shared" si="3"/>
        <v>0</v>
      </c>
      <c r="L16" s="1096">
        <f t="shared" si="3"/>
        <v>0</v>
      </c>
      <c r="M16" s="1096">
        <f t="shared" si="3"/>
        <v>0</v>
      </c>
      <c r="N16" s="1096">
        <f t="shared" si="3"/>
        <v>0</v>
      </c>
      <c r="O16" s="1096">
        <f t="shared" si="3"/>
        <v>0</v>
      </c>
      <c r="P16" s="1096">
        <f t="shared" si="3"/>
        <v>0</v>
      </c>
      <c r="Q16" s="1096">
        <f t="shared" si="3"/>
        <v>0</v>
      </c>
      <c r="R16" s="1096">
        <f t="shared" si="3"/>
        <v>0</v>
      </c>
      <c r="S16" s="1096"/>
      <c r="T16" s="277"/>
      <c r="U16" s="107"/>
      <c r="V16" s="107"/>
      <c r="W16" s="107"/>
      <c r="X16" s="107"/>
      <c r="Y16" s="107"/>
      <c r="Z16" s="107"/>
      <c r="AA16" s="107"/>
      <c r="AB16" s="107"/>
      <c r="AC16" s="107"/>
      <c r="AD16" s="107"/>
      <c r="AE16" s="107"/>
      <c r="AF16" s="107"/>
      <c r="AG16" s="107"/>
      <c r="AH16" s="107"/>
      <c r="AI16" s="107"/>
      <c r="AJ16" s="107"/>
      <c r="AK16" s="107"/>
      <c r="AL16" s="107"/>
      <c r="AM16" s="107"/>
      <c r="AN16" s="107"/>
      <c r="AO16" s="107"/>
    </row>
    <row r="17" spans="1:41" ht="20" customHeight="1" x14ac:dyDescent="0.3">
      <c r="A17" s="274"/>
      <c r="B17" s="1087" t="s">
        <v>1628</v>
      </c>
      <c r="C17" s="1101" t="s">
        <v>1576</v>
      </c>
      <c r="D17" s="1096">
        <v>10</v>
      </c>
      <c r="E17" s="1096">
        <v>10</v>
      </c>
      <c r="F17" s="1096">
        <v>10</v>
      </c>
      <c r="G17" s="1096">
        <v>10</v>
      </c>
      <c r="H17" s="1096">
        <v>10</v>
      </c>
      <c r="I17" s="1096">
        <v>10</v>
      </c>
      <c r="J17" s="1096">
        <v>10</v>
      </c>
      <c r="K17" s="1096">
        <v>10</v>
      </c>
      <c r="L17" s="1096">
        <v>10</v>
      </c>
      <c r="M17" s="1096">
        <v>10</v>
      </c>
      <c r="N17" s="1096">
        <v>10</v>
      </c>
      <c r="O17" s="1096">
        <v>10</v>
      </c>
      <c r="P17" s="1096">
        <v>10</v>
      </c>
      <c r="Q17" s="1096">
        <v>10</v>
      </c>
      <c r="R17" s="1096">
        <v>10</v>
      </c>
      <c r="S17" s="1096"/>
      <c r="T17" s="277"/>
      <c r="U17" s="107"/>
      <c r="V17" s="107"/>
      <c r="W17" s="107"/>
      <c r="X17" s="107"/>
      <c r="Y17" s="107"/>
      <c r="Z17" s="107"/>
      <c r="AA17" s="107"/>
      <c r="AB17" s="107"/>
      <c r="AC17" s="107"/>
      <c r="AD17" s="107"/>
      <c r="AE17" s="107"/>
      <c r="AF17" s="107"/>
      <c r="AG17" s="107"/>
      <c r="AH17" s="107"/>
      <c r="AI17" s="107"/>
      <c r="AJ17" s="107"/>
      <c r="AK17" s="107"/>
      <c r="AL17" s="107"/>
      <c r="AM17" s="107"/>
      <c r="AN17" s="107"/>
      <c r="AO17" s="107"/>
    </row>
    <row r="18" spans="1:41" ht="20" customHeight="1" x14ac:dyDescent="0.3">
      <c r="A18" s="274"/>
      <c r="B18" s="1087">
        <v>1.7</v>
      </c>
      <c r="C18" s="1031" t="s">
        <v>1629</v>
      </c>
      <c r="D18" s="1098">
        <f>(D17/100)*D15</f>
        <v>0</v>
      </c>
      <c r="E18" s="1098">
        <f t="shared" ref="E18:R18" si="4">(E17/100)*E15</f>
        <v>0</v>
      </c>
      <c r="F18" s="1098">
        <f t="shared" si="4"/>
        <v>0</v>
      </c>
      <c r="G18" s="1098">
        <f t="shared" si="4"/>
        <v>0</v>
      </c>
      <c r="H18" s="1098">
        <f t="shared" si="4"/>
        <v>0</v>
      </c>
      <c r="I18" s="1098">
        <f t="shared" si="4"/>
        <v>0</v>
      </c>
      <c r="J18" s="1098">
        <f t="shared" si="4"/>
        <v>0</v>
      </c>
      <c r="K18" s="1098">
        <f t="shared" si="4"/>
        <v>0</v>
      </c>
      <c r="L18" s="1098">
        <f t="shared" si="4"/>
        <v>0</v>
      </c>
      <c r="M18" s="1098">
        <f t="shared" si="4"/>
        <v>0</v>
      </c>
      <c r="N18" s="1098">
        <f t="shared" si="4"/>
        <v>0</v>
      </c>
      <c r="O18" s="1098">
        <f t="shared" si="4"/>
        <v>0</v>
      </c>
      <c r="P18" s="1098">
        <f t="shared" si="4"/>
        <v>0</v>
      </c>
      <c r="Q18" s="1098">
        <f t="shared" si="4"/>
        <v>0</v>
      </c>
      <c r="R18" s="1098">
        <f t="shared" si="4"/>
        <v>0</v>
      </c>
      <c r="S18" s="1099">
        <f>SUM(D18:R18)</f>
        <v>0</v>
      </c>
      <c r="T18" s="277"/>
      <c r="U18" s="107"/>
      <c r="V18" s="107"/>
      <c r="W18" s="107"/>
      <c r="X18" s="107"/>
      <c r="Y18" s="107"/>
      <c r="Z18" s="107"/>
      <c r="AA18" s="107"/>
      <c r="AB18" s="107"/>
      <c r="AC18" s="107"/>
      <c r="AD18" s="107"/>
      <c r="AE18" s="107"/>
      <c r="AF18" s="107"/>
      <c r="AG18" s="107"/>
      <c r="AH18" s="107"/>
      <c r="AI18" s="107"/>
      <c r="AJ18" s="107"/>
      <c r="AK18" s="107"/>
      <c r="AL18" s="107"/>
      <c r="AM18" s="107"/>
      <c r="AN18" s="107"/>
      <c r="AO18" s="107"/>
    </row>
    <row r="19" spans="1:41" ht="20" customHeight="1" x14ac:dyDescent="0.3">
      <c r="A19" s="274"/>
      <c r="B19" s="1087">
        <v>2.1</v>
      </c>
      <c r="C19" s="1101" t="s">
        <v>2001</v>
      </c>
      <c r="D19" s="1096"/>
      <c r="E19" s="1096"/>
      <c r="F19" s="1096"/>
      <c r="G19" s="1096">
        <f>IF(ABS(SUMIF(D16:G16,"&gt;0"))&gt;ABS(SUMIF(D16:G16,"&lt;0")),ABS(SUMIF(D16:G16,"&lt;0")),ABS(SUMIF(D16:G16,"&gt;0")))</f>
        <v>0</v>
      </c>
      <c r="H19" s="1096"/>
      <c r="I19" s="1096"/>
      <c r="J19" s="1096">
        <f>IF(ABS(SUMIF(H16:J16,"&gt;0"))&gt;ABS(SUMIF(H16:J16,"&gt;0")),ABS(SUMIF(H16:J16,"&lt;0")),ABS(SUMIF(H16:J16,"&gt;0")))</f>
        <v>0</v>
      </c>
      <c r="K19" s="1096"/>
      <c r="L19" s="1096"/>
      <c r="M19" s="1096"/>
      <c r="N19" s="1096"/>
      <c r="O19" s="1096"/>
      <c r="P19" s="1096"/>
      <c r="Q19" s="1096"/>
      <c r="R19" s="1096">
        <f>IF(ABS(SUMIF(K16:R16,"&gt;0"))&lt;ABS(SUMIF(K16:R16,"&lt;0")),ABS(SUMIF(K16:R16,"&gt;0")),ABS(SUMIF(K16:R16,"&lt;0")))</f>
        <v>0</v>
      </c>
      <c r="S19" s="1096"/>
      <c r="T19" s="277"/>
      <c r="U19" s="107"/>
      <c r="V19" s="107"/>
      <c r="W19" s="107"/>
      <c r="X19" s="107"/>
      <c r="Y19" s="107"/>
      <c r="Z19" s="107"/>
      <c r="AA19" s="107"/>
      <c r="AB19" s="107"/>
      <c r="AC19" s="107"/>
      <c r="AD19" s="107"/>
      <c r="AE19" s="107"/>
      <c r="AF19" s="107"/>
      <c r="AG19" s="107"/>
      <c r="AH19" s="107"/>
      <c r="AI19" s="107"/>
      <c r="AJ19" s="107"/>
      <c r="AK19" s="107"/>
      <c r="AL19" s="107"/>
      <c r="AM19" s="107"/>
      <c r="AN19" s="107"/>
      <c r="AO19" s="107"/>
    </row>
    <row r="20" spans="1:41" ht="20" customHeight="1" x14ac:dyDescent="0.3">
      <c r="A20" s="274"/>
      <c r="B20" s="1087">
        <v>2.2000000000000002</v>
      </c>
      <c r="C20" s="1101" t="s">
        <v>2002</v>
      </c>
      <c r="D20" s="1096"/>
      <c r="E20" s="1096"/>
      <c r="F20" s="1096"/>
      <c r="G20" s="1096">
        <f>IF(ABS(SUMIF(D16:G16,"&gt;0"))&gt;ABS(SUMIF(D16:G16,"&lt;0")),ABS(SUMIF(D16:G16,"&gt;0"))+ABS(SUMIF(D16:G16,"&lt;0")),ABS(SUMIF(D16:G16,"&lt;0"))+ABS(SUMIF(D16:G16,"&gt;0")))</f>
        <v>0</v>
      </c>
      <c r="H20" s="1096"/>
      <c r="I20" s="1096"/>
      <c r="J20" s="1096">
        <f>IF(ABS(SUMIF(H16:J16,"&gt;0"))&gt;ABS(SUMIF(H16:J16,"&gt;0")),SUMIF(H16:J16,"&gt;0")+SUMIF(H16:J16,"&lt;0"),SUMIF(H16:J16,"&lt;0")+SUMIF(H16:J16,"&gt;0"))</f>
        <v>0</v>
      </c>
      <c r="K20" s="1096"/>
      <c r="L20" s="1096"/>
      <c r="M20" s="1096"/>
      <c r="N20" s="1096"/>
      <c r="O20" s="1096"/>
      <c r="P20" s="1096"/>
      <c r="Q20" s="1096"/>
      <c r="R20" s="1096">
        <f>IF(ABS(SUMIF(K16:R16,"&gt;0"))&lt;ABS(SUMIF(K16:R16,"&lt;0")),SUMIF(K16:R16,"&lt;0")+SUMIF(K16:R16,"&gt;0"),SUMIF(K16:R16,"&gt;0")+SUMIF(K16:R16,"&lt;0"))</f>
        <v>0</v>
      </c>
      <c r="S20" s="1096"/>
      <c r="T20" s="277"/>
      <c r="U20" s="107"/>
      <c r="V20" s="107"/>
      <c r="W20" s="107"/>
      <c r="X20" s="107"/>
      <c r="Y20" s="107"/>
      <c r="Z20" s="107"/>
      <c r="AA20" s="107"/>
      <c r="AB20" s="107"/>
      <c r="AC20" s="107"/>
      <c r="AD20" s="107"/>
      <c r="AE20" s="107"/>
      <c r="AF20" s="107"/>
      <c r="AG20" s="107"/>
      <c r="AH20" s="107"/>
      <c r="AI20" s="107"/>
      <c r="AJ20" s="107"/>
      <c r="AK20" s="107"/>
      <c r="AL20" s="107"/>
      <c r="AM20" s="107"/>
      <c r="AN20" s="107"/>
      <c r="AO20" s="107"/>
    </row>
    <row r="21" spans="1:41" ht="20" customHeight="1" x14ac:dyDescent="0.3">
      <c r="A21" s="274"/>
      <c r="B21" s="1087" t="s">
        <v>1630</v>
      </c>
      <c r="C21" s="1101" t="s">
        <v>1576</v>
      </c>
      <c r="D21" s="1096"/>
      <c r="E21" s="1096"/>
      <c r="F21" s="1096"/>
      <c r="G21" s="1100">
        <v>40</v>
      </c>
      <c r="H21" s="1096"/>
      <c r="I21" s="1096"/>
      <c r="J21" s="1096">
        <v>30</v>
      </c>
      <c r="K21" s="1096"/>
      <c r="L21" s="1096"/>
      <c r="M21" s="1096"/>
      <c r="N21" s="1096"/>
      <c r="O21" s="1096"/>
      <c r="P21" s="1096"/>
      <c r="Q21" s="1096"/>
      <c r="R21" s="1096">
        <v>30</v>
      </c>
      <c r="S21" s="1096"/>
      <c r="T21" s="277"/>
      <c r="U21" s="107"/>
      <c r="V21" s="107"/>
      <c r="W21" s="107"/>
      <c r="X21" s="107"/>
      <c r="Y21" s="107"/>
      <c r="Z21" s="107"/>
      <c r="AA21" s="107"/>
      <c r="AB21" s="107"/>
      <c r="AC21" s="107"/>
      <c r="AD21" s="107"/>
      <c r="AE21" s="107"/>
      <c r="AF21" s="107"/>
      <c r="AG21" s="107"/>
      <c r="AH21" s="107"/>
      <c r="AI21" s="107"/>
      <c r="AJ21" s="107"/>
      <c r="AK21" s="107"/>
      <c r="AL21" s="107"/>
      <c r="AM21" s="107"/>
      <c r="AN21" s="107"/>
      <c r="AO21" s="107"/>
    </row>
    <row r="22" spans="1:41" ht="20" customHeight="1" x14ac:dyDescent="0.3">
      <c r="A22" s="274"/>
      <c r="B22" s="1087">
        <v>2.2999999999999998</v>
      </c>
      <c r="C22" s="1031" t="s">
        <v>1631</v>
      </c>
      <c r="D22" s="1096"/>
      <c r="E22" s="1096"/>
      <c r="F22" s="1096"/>
      <c r="G22" s="1100">
        <f>(G21/100)*G19</f>
        <v>0</v>
      </c>
      <c r="H22" s="1096"/>
      <c r="I22" s="1096"/>
      <c r="J22" s="1096">
        <f>(J21/100)*J19</f>
        <v>0</v>
      </c>
      <c r="K22" s="1096"/>
      <c r="L22" s="1096"/>
      <c r="M22" s="1096"/>
      <c r="N22" s="1096"/>
      <c r="O22" s="1096"/>
      <c r="P22" s="1096"/>
      <c r="Q22" s="1096"/>
      <c r="R22" s="1096">
        <f>(R21/100)*R19</f>
        <v>0</v>
      </c>
      <c r="S22" s="1099">
        <f>SUM(D22:R22)</f>
        <v>0</v>
      </c>
      <c r="T22" s="277"/>
      <c r="U22" s="107"/>
      <c r="V22" s="107"/>
      <c r="W22" s="107"/>
      <c r="X22" s="107"/>
      <c r="Y22" s="107"/>
      <c r="Z22" s="107"/>
      <c r="AA22" s="107"/>
      <c r="AB22" s="107"/>
      <c r="AC22" s="107"/>
      <c r="AD22" s="107"/>
      <c r="AE22" s="107"/>
      <c r="AF22" s="107"/>
      <c r="AG22" s="107"/>
      <c r="AH22" s="107"/>
      <c r="AI22" s="107"/>
      <c r="AJ22" s="107"/>
      <c r="AK22" s="107"/>
      <c r="AL22" s="107"/>
      <c r="AM22" s="107"/>
      <c r="AN22" s="107"/>
      <c r="AO22" s="107"/>
    </row>
    <row r="23" spans="1:41" ht="20" customHeight="1" x14ac:dyDescent="0.3">
      <c r="A23" s="274"/>
      <c r="B23" s="1087">
        <v>3.1</v>
      </c>
      <c r="C23" s="1102" t="s">
        <v>2001</v>
      </c>
      <c r="D23" s="1096"/>
      <c r="E23" s="1096"/>
      <c r="F23" s="1096"/>
      <c r="G23" s="1096"/>
      <c r="H23" s="1096"/>
      <c r="I23" s="1096"/>
      <c r="J23" s="1096">
        <f>IF(ABS(G20)&lt;ABS(J20),ABS(G20),ABS(J20))</f>
        <v>0</v>
      </c>
      <c r="K23" s="1096"/>
      <c r="L23" s="1096"/>
      <c r="M23" s="1096"/>
      <c r="N23" s="1096"/>
      <c r="O23" s="1096"/>
      <c r="P23" s="1096"/>
      <c r="Q23" s="1096"/>
      <c r="R23" s="1096"/>
      <c r="S23" s="1096"/>
      <c r="T23" s="277"/>
      <c r="U23" s="107"/>
      <c r="V23" s="107"/>
      <c r="W23" s="107"/>
      <c r="X23" s="107"/>
      <c r="Y23" s="107"/>
      <c r="Z23" s="107"/>
      <c r="AA23" s="107"/>
      <c r="AB23" s="107"/>
      <c r="AC23" s="107"/>
      <c r="AD23" s="107"/>
      <c r="AE23" s="107"/>
      <c r="AF23" s="107"/>
      <c r="AG23" s="107"/>
      <c r="AH23" s="107"/>
      <c r="AI23" s="107"/>
      <c r="AJ23" s="107"/>
      <c r="AK23" s="107"/>
      <c r="AL23" s="107"/>
      <c r="AM23" s="107"/>
      <c r="AN23" s="107"/>
      <c r="AO23" s="107"/>
    </row>
    <row r="24" spans="1:41" ht="20" customHeight="1" x14ac:dyDescent="0.3">
      <c r="A24" s="274"/>
      <c r="B24" s="1087">
        <v>3.2</v>
      </c>
      <c r="C24" s="1103" t="s">
        <v>2003</v>
      </c>
      <c r="D24" s="1096"/>
      <c r="E24" s="1096"/>
      <c r="F24" s="1096"/>
      <c r="G24" s="1096"/>
      <c r="H24" s="1096"/>
      <c r="I24" s="1096"/>
      <c r="J24" s="1096">
        <f>IF(ABS(G20)&gt;ABS(J20),(G20)+(J20),(J20)+(G20))</f>
        <v>0</v>
      </c>
      <c r="K24" s="1096"/>
      <c r="L24" s="1096"/>
      <c r="M24" s="1096"/>
      <c r="N24" s="1096"/>
      <c r="O24" s="1096"/>
      <c r="P24" s="1096"/>
      <c r="Q24" s="1096"/>
      <c r="R24" s="1096"/>
      <c r="S24" s="1096"/>
      <c r="T24" s="277"/>
      <c r="U24" s="107"/>
      <c r="V24" s="107"/>
      <c r="W24" s="107"/>
      <c r="X24" s="107"/>
      <c r="Y24" s="107"/>
      <c r="Z24" s="107"/>
      <c r="AA24" s="107"/>
      <c r="AB24" s="107"/>
      <c r="AC24" s="107"/>
      <c r="AD24" s="107"/>
      <c r="AE24" s="107"/>
      <c r="AF24" s="107"/>
      <c r="AG24" s="107"/>
      <c r="AH24" s="107"/>
      <c r="AI24" s="107"/>
      <c r="AJ24" s="107"/>
      <c r="AK24" s="107"/>
      <c r="AL24" s="107"/>
      <c r="AM24" s="107"/>
      <c r="AN24" s="107"/>
      <c r="AO24" s="107"/>
    </row>
    <row r="25" spans="1:41" ht="20" customHeight="1" x14ac:dyDescent="0.3">
      <c r="A25" s="274"/>
      <c r="B25" s="1087" t="s">
        <v>395</v>
      </c>
      <c r="C25" s="1102" t="s">
        <v>1576</v>
      </c>
      <c r="D25" s="1096"/>
      <c r="E25" s="1096"/>
      <c r="F25" s="1096"/>
      <c r="G25" s="1096"/>
      <c r="H25" s="1096"/>
      <c r="I25" s="1096"/>
      <c r="J25" s="1096">
        <v>40</v>
      </c>
      <c r="K25" s="1096"/>
      <c r="L25" s="1096"/>
      <c r="M25" s="1096"/>
      <c r="N25" s="1096"/>
      <c r="O25" s="1096"/>
      <c r="P25" s="1096"/>
      <c r="Q25" s="1096"/>
      <c r="R25" s="1096"/>
      <c r="S25" s="1096"/>
      <c r="T25" s="277"/>
      <c r="U25" s="107"/>
      <c r="V25" s="107"/>
      <c r="W25" s="107"/>
      <c r="X25" s="107"/>
      <c r="Y25" s="107"/>
      <c r="Z25" s="107"/>
      <c r="AA25" s="107"/>
      <c r="AB25" s="107"/>
      <c r="AC25" s="107"/>
      <c r="AD25" s="107"/>
      <c r="AE25" s="107"/>
      <c r="AF25" s="107"/>
      <c r="AG25" s="107"/>
      <c r="AH25" s="107"/>
      <c r="AI25" s="107"/>
      <c r="AJ25" s="107"/>
      <c r="AK25" s="107"/>
      <c r="AL25" s="107"/>
      <c r="AM25" s="107"/>
      <c r="AN25" s="107"/>
      <c r="AO25" s="107"/>
    </row>
    <row r="26" spans="1:41" ht="20" customHeight="1" x14ac:dyDescent="0.3">
      <c r="A26" s="274"/>
      <c r="B26" s="1087">
        <v>3.3</v>
      </c>
      <c r="C26" s="1031" t="s">
        <v>1632</v>
      </c>
      <c r="D26" s="1096"/>
      <c r="E26" s="1096"/>
      <c r="F26" s="1096"/>
      <c r="G26" s="1096"/>
      <c r="H26" s="1096"/>
      <c r="I26" s="1096"/>
      <c r="J26" s="1096">
        <f>(J25/100)*J23</f>
        <v>0</v>
      </c>
      <c r="K26" s="1096"/>
      <c r="L26" s="1096"/>
      <c r="M26" s="1096"/>
      <c r="N26" s="1096"/>
      <c r="O26" s="1096"/>
      <c r="P26" s="1096"/>
      <c r="Q26" s="1096"/>
      <c r="R26" s="1096"/>
      <c r="S26" s="1099">
        <f>SUM(D26:R26)</f>
        <v>0</v>
      </c>
      <c r="T26" s="277"/>
      <c r="U26" s="107"/>
      <c r="V26" s="107"/>
      <c r="W26" s="107"/>
      <c r="X26" s="107"/>
      <c r="Y26" s="107"/>
      <c r="Z26" s="107"/>
      <c r="AA26" s="107"/>
      <c r="AB26" s="107"/>
      <c r="AC26" s="107"/>
      <c r="AD26" s="107"/>
      <c r="AE26" s="107"/>
      <c r="AF26" s="107"/>
      <c r="AG26" s="107"/>
      <c r="AH26" s="107"/>
      <c r="AI26" s="107"/>
      <c r="AJ26" s="107"/>
      <c r="AK26" s="107"/>
      <c r="AL26" s="107"/>
      <c r="AM26" s="107"/>
      <c r="AN26" s="107"/>
      <c r="AO26" s="107"/>
    </row>
    <row r="27" spans="1:41" ht="20" customHeight="1" x14ac:dyDescent="0.3">
      <c r="A27" s="274"/>
      <c r="B27" s="1087">
        <v>4.0999999999999996</v>
      </c>
      <c r="C27" s="1102" t="s">
        <v>2001</v>
      </c>
      <c r="D27" s="1096"/>
      <c r="E27" s="1096"/>
      <c r="F27" s="1096"/>
      <c r="G27" s="1096"/>
      <c r="H27" s="1096"/>
      <c r="I27" s="1096"/>
      <c r="J27" s="1096"/>
      <c r="K27" s="1096"/>
      <c r="L27" s="1096"/>
      <c r="M27" s="1096"/>
      <c r="N27" s="1096"/>
      <c r="O27" s="1096"/>
      <c r="P27" s="1096"/>
      <c r="Q27" s="1096"/>
      <c r="R27" s="1096">
        <f>IF(ABS(R20)&lt;ABS(J24),ABS(R20),ABS(J24))</f>
        <v>0</v>
      </c>
      <c r="S27" s="1096"/>
      <c r="T27" s="277"/>
      <c r="U27" s="107"/>
      <c r="V27" s="107"/>
      <c r="W27" s="107"/>
      <c r="X27" s="107"/>
      <c r="Y27" s="107"/>
      <c r="Z27" s="107"/>
      <c r="AA27" s="107"/>
      <c r="AB27" s="107"/>
      <c r="AC27" s="107"/>
      <c r="AD27" s="107"/>
      <c r="AE27" s="107"/>
      <c r="AF27" s="107"/>
      <c r="AG27" s="107"/>
      <c r="AH27" s="107"/>
      <c r="AI27" s="107"/>
      <c r="AJ27" s="107"/>
      <c r="AK27" s="107"/>
      <c r="AL27" s="107"/>
      <c r="AM27" s="107"/>
      <c r="AN27" s="107"/>
      <c r="AO27" s="107"/>
    </row>
    <row r="28" spans="1:41" ht="20" customHeight="1" x14ac:dyDescent="0.3">
      <c r="A28" s="274"/>
      <c r="B28" s="1087">
        <v>4.2</v>
      </c>
      <c r="C28" s="1103" t="s">
        <v>2003</v>
      </c>
      <c r="D28" s="1096"/>
      <c r="E28" s="1096"/>
      <c r="F28" s="1096"/>
      <c r="G28" s="1096"/>
      <c r="H28" s="1096"/>
      <c r="I28" s="1096"/>
      <c r="J28" s="1096"/>
      <c r="K28" s="1096"/>
      <c r="L28" s="1096"/>
      <c r="M28" s="1096"/>
      <c r="N28" s="1096"/>
      <c r="O28" s="1096"/>
      <c r="P28" s="1096"/>
      <c r="Q28" s="1096"/>
      <c r="R28" s="1096">
        <f>IF(ABS(R20)&gt;ABS(J24),(R20)+(J24),(J24)+(R20))</f>
        <v>0</v>
      </c>
      <c r="S28" s="1096"/>
      <c r="T28" s="277"/>
      <c r="U28" s="107"/>
      <c r="V28" s="107"/>
      <c r="W28" s="107"/>
      <c r="X28" s="107"/>
      <c r="Y28" s="107"/>
      <c r="Z28" s="107"/>
      <c r="AA28" s="107"/>
      <c r="AB28" s="107"/>
      <c r="AC28" s="107"/>
      <c r="AD28" s="107"/>
      <c r="AE28" s="107"/>
      <c r="AF28" s="107"/>
      <c r="AG28" s="107"/>
      <c r="AH28" s="107"/>
      <c r="AI28" s="107"/>
      <c r="AJ28" s="107"/>
      <c r="AK28" s="107"/>
      <c r="AL28" s="107"/>
      <c r="AM28" s="107"/>
      <c r="AN28" s="107"/>
      <c r="AO28" s="107"/>
    </row>
    <row r="29" spans="1:41" ht="20" customHeight="1" x14ac:dyDescent="0.3">
      <c r="A29" s="274"/>
      <c r="B29" s="1087" t="s">
        <v>1633</v>
      </c>
      <c r="C29" s="1102" t="s">
        <v>1576</v>
      </c>
      <c r="D29" s="1096"/>
      <c r="E29" s="1096"/>
      <c r="F29" s="1096"/>
      <c r="G29" s="1096"/>
      <c r="H29" s="1096"/>
      <c r="I29" s="1096"/>
      <c r="J29" s="1096"/>
      <c r="K29" s="1096"/>
      <c r="L29" s="1096"/>
      <c r="M29" s="1096"/>
      <c r="N29" s="1096"/>
      <c r="O29" s="1096"/>
      <c r="P29" s="1096"/>
      <c r="Q29" s="1096"/>
      <c r="R29" s="1096">
        <v>40</v>
      </c>
      <c r="S29" s="1096"/>
      <c r="T29" s="277"/>
      <c r="U29" s="107"/>
      <c r="V29" s="107"/>
      <c r="W29" s="107"/>
      <c r="X29" s="107"/>
      <c r="Y29" s="107"/>
      <c r="Z29" s="107"/>
      <c r="AA29" s="107"/>
      <c r="AB29" s="107"/>
      <c r="AC29" s="107"/>
      <c r="AD29" s="107"/>
      <c r="AE29" s="107"/>
      <c r="AF29" s="107"/>
      <c r="AG29" s="107"/>
      <c r="AH29" s="107"/>
      <c r="AI29" s="107"/>
      <c r="AJ29" s="107"/>
      <c r="AK29" s="107"/>
      <c r="AL29" s="107"/>
      <c r="AM29" s="107"/>
      <c r="AN29" s="107"/>
      <c r="AO29" s="107"/>
    </row>
    <row r="30" spans="1:41" ht="20" customHeight="1" x14ac:dyDescent="0.3">
      <c r="A30" s="274"/>
      <c r="B30" s="1087">
        <v>4.3</v>
      </c>
      <c r="C30" s="1104" t="s">
        <v>1634</v>
      </c>
      <c r="D30" s="1096"/>
      <c r="E30" s="1096"/>
      <c r="F30" s="1096"/>
      <c r="G30" s="1096"/>
      <c r="H30" s="1096"/>
      <c r="I30" s="1096"/>
      <c r="J30" s="1096"/>
      <c r="K30" s="1096"/>
      <c r="L30" s="1096"/>
      <c r="M30" s="1096"/>
      <c r="N30" s="1096"/>
      <c r="O30" s="1096"/>
      <c r="P30" s="1096"/>
      <c r="Q30" s="1096"/>
      <c r="R30" s="1096">
        <f>(R29/100)*R27</f>
        <v>0</v>
      </c>
      <c r="S30" s="1099">
        <f>R30</f>
        <v>0</v>
      </c>
      <c r="T30" s="277"/>
      <c r="U30" s="107"/>
      <c r="V30" s="107"/>
      <c r="W30" s="107"/>
      <c r="X30" s="107"/>
      <c r="Y30" s="107"/>
      <c r="Z30" s="107"/>
      <c r="AA30" s="107"/>
      <c r="AB30" s="107"/>
      <c r="AC30" s="107"/>
      <c r="AD30" s="107"/>
      <c r="AE30" s="107"/>
      <c r="AF30" s="107"/>
      <c r="AG30" s="107"/>
      <c r="AH30" s="107"/>
      <c r="AI30" s="107"/>
      <c r="AJ30" s="107"/>
      <c r="AK30" s="107"/>
      <c r="AL30" s="107"/>
      <c r="AM30" s="107"/>
      <c r="AN30" s="107"/>
      <c r="AO30" s="107"/>
    </row>
    <row r="31" spans="1:41" ht="20" customHeight="1" x14ac:dyDescent="0.3">
      <c r="A31" s="274"/>
      <c r="B31" s="1087">
        <v>5.0999999999999996</v>
      </c>
      <c r="C31" s="1105" t="s">
        <v>1635</v>
      </c>
      <c r="D31" s="1096"/>
      <c r="E31" s="1096"/>
      <c r="F31" s="1096"/>
      <c r="G31" s="1096"/>
      <c r="H31" s="1096"/>
      <c r="I31" s="1096"/>
      <c r="J31" s="1096"/>
      <c r="K31" s="1096"/>
      <c r="L31" s="1096"/>
      <c r="M31" s="1096"/>
      <c r="N31" s="1096"/>
      <c r="O31" s="1096"/>
      <c r="P31" s="1096"/>
      <c r="Q31" s="1096"/>
      <c r="R31" s="1096"/>
      <c r="S31" s="1099">
        <f>R28</f>
        <v>0</v>
      </c>
      <c r="T31" s="277"/>
      <c r="U31" s="107"/>
      <c r="V31" s="107"/>
      <c r="W31" s="107"/>
      <c r="X31" s="107"/>
      <c r="Y31" s="107"/>
      <c r="Z31" s="107"/>
      <c r="AA31" s="107"/>
      <c r="AB31" s="107"/>
      <c r="AC31" s="107"/>
      <c r="AD31" s="107"/>
      <c r="AE31" s="107"/>
      <c r="AF31" s="107"/>
      <c r="AG31" s="107"/>
      <c r="AH31" s="107"/>
      <c r="AI31" s="107"/>
      <c r="AJ31" s="107"/>
      <c r="AK31" s="107"/>
      <c r="AL31" s="107"/>
      <c r="AM31" s="107"/>
      <c r="AN31" s="107"/>
      <c r="AO31" s="107"/>
    </row>
    <row r="32" spans="1:41" ht="20" customHeight="1" x14ac:dyDescent="0.3">
      <c r="A32" s="274"/>
      <c r="B32" s="1087">
        <v>6</v>
      </c>
      <c r="C32" s="1104" t="s">
        <v>1636</v>
      </c>
      <c r="D32" s="1096"/>
      <c r="E32" s="1096"/>
      <c r="F32" s="1096"/>
      <c r="G32" s="1096"/>
      <c r="H32" s="1096"/>
      <c r="I32" s="1096"/>
      <c r="J32" s="1096"/>
      <c r="K32" s="1096"/>
      <c r="L32" s="1096"/>
      <c r="M32" s="1096"/>
      <c r="N32" s="1096"/>
      <c r="O32" s="1096"/>
      <c r="P32" s="1096"/>
      <c r="Q32" s="1096"/>
      <c r="R32" s="1096"/>
      <c r="S32" s="1099">
        <f>SUM(S18 + S22 + S26+S30 + S31)</f>
        <v>0</v>
      </c>
      <c r="T32" s="277"/>
      <c r="U32" s="107"/>
      <c r="V32" s="107"/>
      <c r="W32" s="107"/>
      <c r="X32" s="107"/>
      <c r="Y32" s="107"/>
      <c r="Z32" s="107"/>
      <c r="AA32" s="107"/>
      <c r="AB32" s="107"/>
      <c r="AC32" s="107"/>
      <c r="AD32" s="107"/>
      <c r="AE32" s="107"/>
      <c r="AF32" s="107"/>
      <c r="AG32" s="107"/>
      <c r="AH32" s="107"/>
      <c r="AI32" s="107"/>
      <c r="AJ32" s="107"/>
      <c r="AK32" s="107"/>
      <c r="AL32" s="107"/>
      <c r="AM32" s="107"/>
      <c r="AN32" s="107"/>
      <c r="AO32" s="107"/>
    </row>
    <row r="33" spans="1:41" ht="20" customHeight="1" x14ac:dyDescent="0.3">
      <c r="A33" s="274"/>
      <c r="B33" s="1088">
        <v>7</v>
      </c>
      <c r="C33" s="1104" t="s">
        <v>1995</v>
      </c>
      <c r="D33" s="1096"/>
      <c r="E33" s="1096"/>
      <c r="F33" s="1096"/>
      <c r="G33" s="1096"/>
      <c r="H33" s="1096"/>
      <c r="I33" s="1096"/>
      <c r="J33" s="1096"/>
      <c r="K33" s="1096"/>
      <c r="L33" s="1096"/>
      <c r="M33" s="1096"/>
      <c r="N33" s="1096"/>
      <c r="O33" s="1096"/>
      <c r="P33" s="1096"/>
      <c r="Q33" s="1096"/>
      <c r="R33" s="1096"/>
      <c r="S33" s="1099">
        <f>S32*12.5</f>
        <v>0</v>
      </c>
      <c r="T33" s="277"/>
      <c r="U33" s="107"/>
      <c r="V33" s="107"/>
      <c r="W33" s="107"/>
      <c r="X33" s="107"/>
      <c r="Y33" s="107"/>
      <c r="Z33" s="107"/>
      <c r="AA33" s="107"/>
      <c r="AB33" s="107"/>
      <c r="AC33" s="107"/>
      <c r="AD33" s="107"/>
      <c r="AE33" s="107"/>
      <c r="AF33" s="107"/>
      <c r="AG33" s="107"/>
      <c r="AH33" s="107"/>
      <c r="AI33" s="107"/>
      <c r="AJ33" s="107"/>
      <c r="AK33" s="107"/>
      <c r="AL33" s="107"/>
      <c r="AM33" s="107"/>
      <c r="AN33" s="107"/>
      <c r="AO33" s="107"/>
    </row>
    <row r="34" spans="1:41" ht="12.75" customHeight="1" x14ac:dyDescent="0.25">
      <c r="A34" s="274"/>
      <c r="D34" s="107"/>
      <c r="E34" s="107"/>
      <c r="F34" s="107"/>
      <c r="G34" s="107"/>
      <c r="H34" s="107"/>
      <c r="I34" s="107"/>
      <c r="J34" s="107"/>
      <c r="K34" s="107"/>
      <c r="L34" s="107"/>
      <c r="M34" s="107"/>
      <c r="N34" s="107"/>
      <c r="O34" s="107"/>
      <c r="P34" s="107"/>
      <c r="Q34" s="107"/>
      <c r="R34" s="107"/>
      <c r="S34" s="107"/>
      <c r="T34" s="277"/>
      <c r="U34" s="107"/>
      <c r="V34" s="107"/>
      <c r="W34" s="107"/>
      <c r="X34" s="107"/>
      <c r="Y34" s="107"/>
      <c r="Z34" s="107"/>
      <c r="AA34" s="107"/>
      <c r="AB34" s="107"/>
      <c r="AC34" s="107"/>
      <c r="AD34" s="107"/>
      <c r="AE34" s="107"/>
      <c r="AF34" s="107"/>
      <c r="AG34" s="107"/>
      <c r="AH34" s="107"/>
      <c r="AI34" s="107"/>
      <c r="AJ34" s="107"/>
      <c r="AK34" s="107"/>
      <c r="AL34" s="107"/>
      <c r="AM34" s="107"/>
      <c r="AN34" s="107"/>
      <c r="AO34" s="107"/>
    </row>
    <row r="35" spans="1:41" ht="12.75" customHeight="1" x14ac:dyDescent="0.3">
      <c r="A35" s="274"/>
      <c r="B35" s="641" t="s">
        <v>1999</v>
      </c>
      <c r="C35" s="3156" t="s">
        <v>2000</v>
      </c>
      <c r="D35" s="3156"/>
      <c r="E35" s="3156"/>
      <c r="F35" s="3156"/>
      <c r="G35" s="3156"/>
      <c r="H35" s="3156"/>
      <c r="I35" s="3156"/>
      <c r="J35" s="3156"/>
      <c r="K35" s="107"/>
      <c r="L35" s="107"/>
      <c r="M35" s="107"/>
      <c r="N35" s="107"/>
      <c r="O35" s="107"/>
      <c r="P35" s="107"/>
      <c r="Q35" s="107"/>
      <c r="R35" s="107"/>
      <c r="S35" s="107"/>
      <c r="T35" s="277"/>
      <c r="U35" s="107"/>
      <c r="V35" s="107"/>
      <c r="W35" s="107"/>
      <c r="X35" s="107"/>
      <c r="Y35" s="107"/>
      <c r="Z35" s="107"/>
      <c r="AA35" s="107"/>
      <c r="AB35" s="107"/>
      <c r="AC35" s="107"/>
      <c r="AD35" s="107"/>
      <c r="AE35" s="107"/>
      <c r="AF35" s="107"/>
      <c r="AG35" s="107"/>
      <c r="AH35" s="107"/>
      <c r="AI35" s="107"/>
      <c r="AJ35" s="107"/>
      <c r="AK35" s="107"/>
      <c r="AL35" s="107"/>
      <c r="AM35" s="107"/>
      <c r="AN35" s="107"/>
      <c r="AO35" s="107"/>
    </row>
    <row r="36" spans="1:41" ht="12.75" customHeight="1" x14ac:dyDescent="0.25">
      <c r="A36" s="274"/>
      <c r="B36" s="107"/>
      <c r="C36" s="3156" t="s">
        <v>1637</v>
      </c>
      <c r="D36" s="3156"/>
      <c r="E36" s="3156"/>
      <c r="F36" s="3156"/>
      <c r="G36" s="3156"/>
      <c r="H36" s="3156"/>
      <c r="I36" s="3156"/>
      <c r="J36" s="3156"/>
      <c r="K36" s="107"/>
      <c r="L36" s="107"/>
      <c r="M36" s="107"/>
      <c r="N36" s="107"/>
      <c r="O36" s="107"/>
      <c r="P36" s="107"/>
      <c r="Q36" s="107"/>
      <c r="R36" s="107"/>
      <c r="S36" s="107"/>
      <c r="T36" s="277"/>
      <c r="U36" s="107"/>
      <c r="V36" s="107"/>
      <c r="W36" s="107"/>
      <c r="X36" s="107"/>
      <c r="Y36" s="107"/>
      <c r="Z36" s="107"/>
      <c r="AA36" s="107"/>
      <c r="AB36" s="107"/>
      <c r="AC36" s="107"/>
      <c r="AD36" s="107"/>
      <c r="AE36" s="107"/>
      <c r="AF36" s="107"/>
      <c r="AG36" s="107"/>
      <c r="AH36" s="107"/>
      <c r="AI36" s="107"/>
      <c r="AJ36" s="107"/>
      <c r="AK36" s="107"/>
      <c r="AL36" s="107"/>
      <c r="AM36" s="107"/>
      <c r="AN36" s="107"/>
      <c r="AO36" s="107"/>
    </row>
    <row r="37" spans="1:41" ht="12.75" customHeight="1" x14ac:dyDescent="0.25">
      <c r="A37" s="274"/>
      <c r="B37" s="107"/>
      <c r="C37" s="3156" t="s">
        <v>1638</v>
      </c>
      <c r="D37" s="3156"/>
      <c r="E37" s="3156"/>
      <c r="F37" s="3156"/>
      <c r="G37" s="3156"/>
      <c r="H37" s="3156"/>
      <c r="I37" s="3156"/>
      <c r="J37" s="3156"/>
      <c r="K37" s="107"/>
      <c r="L37" s="107"/>
      <c r="M37" s="107"/>
      <c r="N37" s="107"/>
      <c r="O37" s="107"/>
      <c r="P37" s="107"/>
      <c r="Q37" s="107"/>
      <c r="R37" s="107"/>
      <c r="S37" s="107"/>
      <c r="T37" s="277"/>
      <c r="U37" s="107"/>
      <c r="V37" s="107"/>
      <c r="W37" s="107"/>
      <c r="X37" s="107"/>
      <c r="Y37" s="107"/>
      <c r="Z37" s="107"/>
      <c r="AA37" s="107"/>
      <c r="AB37" s="107"/>
      <c r="AC37" s="107"/>
      <c r="AD37" s="107"/>
      <c r="AE37" s="107"/>
      <c r="AF37" s="107"/>
      <c r="AG37" s="107"/>
      <c r="AH37" s="107"/>
      <c r="AI37" s="107"/>
      <c r="AJ37" s="107"/>
      <c r="AK37" s="107"/>
      <c r="AL37" s="107"/>
      <c r="AM37" s="107"/>
      <c r="AN37" s="107"/>
      <c r="AO37" s="107"/>
    </row>
    <row r="38" spans="1:41" ht="12.75" customHeight="1" x14ac:dyDescent="0.25">
      <c r="A38" s="274"/>
      <c r="B38" s="107"/>
      <c r="C38" s="3156" t="s">
        <v>1639</v>
      </c>
      <c r="D38" s="3156"/>
      <c r="E38" s="3156"/>
      <c r="F38" s="3156"/>
      <c r="G38" s="3156"/>
      <c r="H38" s="3156"/>
      <c r="I38" s="3156"/>
      <c r="J38" s="3156"/>
      <c r="K38" s="107"/>
      <c r="L38" s="107"/>
      <c r="M38" s="107"/>
      <c r="N38" s="107"/>
      <c r="O38" s="107"/>
      <c r="P38" s="107"/>
      <c r="Q38" s="107"/>
      <c r="R38" s="107"/>
      <c r="S38" s="107"/>
      <c r="T38" s="277"/>
      <c r="U38" s="107"/>
      <c r="V38" s="107"/>
      <c r="W38" s="107"/>
      <c r="X38" s="107"/>
      <c r="Y38" s="107"/>
      <c r="Z38" s="107"/>
      <c r="AA38" s="107"/>
      <c r="AB38" s="107"/>
      <c r="AC38" s="107"/>
      <c r="AD38" s="107"/>
      <c r="AE38" s="107"/>
      <c r="AF38" s="107"/>
      <c r="AG38" s="107"/>
      <c r="AH38" s="107"/>
      <c r="AI38" s="107"/>
      <c r="AJ38" s="107"/>
      <c r="AK38" s="107"/>
      <c r="AL38" s="107"/>
      <c r="AM38" s="107"/>
      <c r="AN38" s="107"/>
      <c r="AO38" s="107"/>
    </row>
    <row r="39" spans="1:41" ht="12.75" customHeight="1" x14ac:dyDescent="0.25">
      <c r="A39" s="274"/>
      <c r="B39" s="107"/>
      <c r="C39" s="3156" t="s">
        <v>1640</v>
      </c>
      <c r="D39" s="3156"/>
      <c r="E39" s="3156"/>
      <c r="F39" s="3156"/>
      <c r="G39" s="3156"/>
      <c r="H39" s="3156"/>
      <c r="I39" s="3156"/>
      <c r="J39" s="3156"/>
      <c r="K39" s="107"/>
      <c r="L39" s="107"/>
      <c r="M39" s="107"/>
      <c r="N39" s="107"/>
      <c r="O39" s="107"/>
      <c r="P39" s="107"/>
      <c r="Q39" s="107"/>
      <c r="R39" s="107"/>
      <c r="S39" s="107"/>
      <c r="T39" s="277"/>
      <c r="U39" s="107"/>
      <c r="V39" s="107"/>
      <c r="W39" s="107"/>
      <c r="X39" s="107"/>
      <c r="Y39" s="107"/>
      <c r="Z39" s="107"/>
      <c r="AA39" s="107"/>
      <c r="AB39" s="107"/>
      <c r="AC39" s="107"/>
      <c r="AD39" s="107"/>
      <c r="AE39" s="107"/>
      <c r="AF39" s="107"/>
      <c r="AG39" s="107"/>
      <c r="AH39" s="107"/>
      <c r="AI39" s="107"/>
      <c r="AJ39" s="107"/>
      <c r="AK39" s="107"/>
      <c r="AL39" s="107"/>
      <c r="AM39" s="107"/>
      <c r="AN39" s="107"/>
      <c r="AO39" s="107"/>
    </row>
    <row r="40" spans="1:41" ht="12.75" customHeight="1" x14ac:dyDescent="0.25">
      <c r="A40" s="274"/>
      <c r="B40" s="107"/>
      <c r="C40" s="3156" t="s">
        <v>1641</v>
      </c>
      <c r="D40" s="3156"/>
      <c r="E40" s="3156"/>
      <c r="F40" s="3156"/>
      <c r="G40" s="3156"/>
      <c r="H40" s="3156"/>
      <c r="I40" s="3156"/>
      <c r="J40" s="3156"/>
      <c r="K40" s="107"/>
      <c r="L40" s="107"/>
      <c r="M40" s="107"/>
      <c r="N40" s="107"/>
      <c r="O40" s="107"/>
      <c r="P40" s="107"/>
      <c r="Q40" s="107"/>
      <c r="R40" s="107"/>
      <c r="S40" s="107"/>
      <c r="T40" s="277"/>
      <c r="U40" s="107"/>
      <c r="V40" s="107"/>
      <c r="W40" s="107"/>
      <c r="X40" s="107"/>
      <c r="Y40" s="107"/>
      <c r="Z40" s="107"/>
      <c r="AA40" s="107"/>
      <c r="AB40" s="107"/>
      <c r="AC40" s="107"/>
      <c r="AD40" s="107"/>
      <c r="AE40" s="107"/>
      <c r="AF40" s="107"/>
      <c r="AG40" s="107"/>
      <c r="AH40" s="107"/>
      <c r="AI40" s="107"/>
      <c r="AJ40" s="107"/>
      <c r="AK40" s="107"/>
      <c r="AL40" s="107"/>
      <c r="AM40" s="107"/>
      <c r="AN40" s="107"/>
      <c r="AO40" s="107"/>
    </row>
    <row r="41" spans="1:41" ht="12.75" customHeight="1" x14ac:dyDescent="0.25">
      <c r="A41" s="274"/>
      <c r="B41" s="107"/>
      <c r="C41" s="3156" t="s">
        <v>2005</v>
      </c>
      <c r="D41" s="3156"/>
      <c r="E41" s="3156"/>
      <c r="F41" s="3156"/>
      <c r="G41" s="3156"/>
      <c r="H41" s="3156"/>
      <c r="I41" s="3156"/>
      <c r="J41" s="3156"/>
      <c r="K41" s="107"/>
      <c r="L41" s="107"/>
      <c r="M41" s="107"/>
      <c r="N41" s="107"/>
      <c r="O41" s="107"/>
      <c r="P41" s="107"/>
      <c r="Q41" s="107"/>
      <c r="R41" s="107"/>
      <c r="S41" s="107"/>
      <c r="T41" s="277"/>
      <c r="U41" s="107"/>
      <c r="V41" s="107"/>
      <c r="W41" s="107"/>
      <c r="X41" s="107"/>
      <c r="Y41" s="107"/>
      <c r="Z41" s="107"/>
      <c r="AA41" s="107"/>
      <c r="AB41" s="107"/>
      <c r="AC41" s="107"/>
      <c r="AD41" s="107"/>
      <c r="AE41" s="107"/>
      <c r="AF41" s="107"/>
      <c r="AG41" s="107"/>
      <c r="AH41" s="107"/>
      <c r="AI41" s="107"/>
      <c r="AJ41" s="107"/>
      <c r="AK41" s="107"/>
      <c r="AL41" s="107"/>
      <c r="AM41" s="107"/>
      <c r="AN41" s="107"/>
      <c r="AO41" s="107"/>
    </row>
    <row r="42" spans="1:41" ht="12.75" customHeight="1" x14ac:dyDescent="0.25">
      <c r="A42" s="274"/>
      <c r="B42" s="107"/>
      <c r="C42" s="3156" t="s">
        <v>1642</v>
      </c>
      <c r="D42" s="3156"/>
      <c r="E42" s="3156"/>
      <c r="F42" s="3156"/>
      <c r="G42" s="3156"/>
      <c r="H42" s="3156"/>
      <c r="I42" s="3156"/>
      <c r="J42" s="3156"/>
      <c r="K42" s="107"/>
      <c r="L42" s="107"/>
      <c r="M42" s="107"/>
      <c r="N42" s="107"/>
      <c r="O42" s="107"/>
      <c r="P42" s="107"/>
      <c r="Q42" s="107"/>
      <c r="R42" s="107"/>
      <c r="S42" s="107"/>
      <c r="T42" s="277"/>
      <c r="U42" s="107"/>
      <c r="V42" s="107"/>
      <c r="W42" s="107"/>
      <c r="X42" s="107"/>
      <c r="Y42" s="107"/>
      <c r="Z42" s="107"/>
      <c r="AA42" s="107"/>
      <c r="AB42" s="107"/>
      <c r="AC42" s="107"/>
      <c r="AD42" s="107"/>
      <c r="AE42" s="107"/>
      <c r="AF42" s="107"/>
      <c r="AG42" s="107"/>
      <c r="AH42" s="107"/>
      <c r="AI42" s="107"/>
      <c r="AJ42" s="107"/>
      <c r="AK42" s="107"/>
      <c r="AL42" s="107"/>
      <c r="AM42" s="107"/>
      <c r="AN42" s="107"/>
      <c r="AO42" s="107"/>
    </row>
    <row r="43" spans="1:41" ht="12.75" customHeight="1" x14ac:dyDescent="0.25">
      <c r="A43" s="274"/>
      <c r="B43" s="107"/>
      <c r="C43" s="3156" t="s">
        <v>1643</v>
      </c>
      <c r="D43" s="3156"/>
      <c r="E43" s="3156"/>
      <c r="F43" s="3156"/>
      <c r="G43" s="3156"/>
      <c r="H43" s="3156"/>
      <c r="I43" s="3156"/>
      <c r="J43" s="3156"/>
      <c r="K43" s="107"/>
      <c r="L43" s="107"/>
      <c r="M43" s="107"/>
      <c r="N43" s="107"/>
      <c r="O43" s="107"/>
      <c r="P43" s="107"/>
      <c r="Q43" s="107"/>
      <c r="R43" s="107"/>
      <c r="S43" s="107"/>
      <c r="T43" s="277"/>
      <c r="U43" s="107"/>
      <c r="V43" s="107"/>
      <c r="W43" s="107"/>
      <c r="X43" s="107"/>
      <c r="Y43" s="107"/>
      <c r="Z43" s="107"/>
      <c r="AA43" s="107"/>
      <c r="AB43" s="107"/>
      <c r="AC43" s="107"/>
      <c r="AD43" s="107"/>
      <c r="AE43" s="107"/>
      <c r="AF43" s="107"/>
      <c r="AG43" s="107"/>
      <c r="AH43" s="107"/>
      <c r="AI43" s="107"/>
      <c r="AJ43" s="107"/>
      <c r="AK43" s="107"/>
      <c r="AL43" s="107"/>
      <c r="AM43" s="107"/>
      <c r="AN43" s="107"/>
      <c r="AO43" s="107"/>
    </row>
    <row r="44" spans="1:41" ht="12.75" customHeight="1" x14ac:dyDescent="0.25">
      <c r="A44" s="274"/>
      <c r="B44" s="107"/>
      <c r="C44" s="3156" t="s">
        <v>2006</v>
      </c>
      <c r="D44" s="3156"/>
      <c r="E44" s="3156"/>
      <c r="F44" s="3156"/>
      <c r="G44" s="3156"/>
      <c r="H44" s="3156"/>
      <c r="I44" s="3156"/>
      <c r="J44" s="3156"/>
      <c r="K44" s="107"/>
      <c r="L44" s="107"/>
      <c r="M44" s="107"/>
      <c r="N44" s="107"/>
      <c r="O44" s="107"/>
      <c r="P44" s="107"/>
      <c r="Q44" s="107"/>
      <c r="R44" s="107"/>
      <c r="S44" s="107"/>
      <c r="T44" s="277"/>
      <c r="U44" s="107"/>
      <c r="V44" s="107"/>
      <c r="W44" s="107"/>
      <c r="X44" s="107"/>
      <c r="Y44" s="107"/>
      <c r="Z44" s="107"/>
      <c r="AA44" s="107"/>
      <c r="AB44" s="107"/>
      <c r="AC44" s="107"/>
      <c r="AD44" s="107"/>
      <c r="AE44" s="107"/>
      <c r="AF44" s="107"/>
      <c r="AG44" s="107"/>
      <c r="AH44" s="107"/>
      <c r="AI44" s="107"/>
      <c r="AJ44" s="107"/>
      <c r="AK44" s="107"/>
      <c r="AL44" s="107"/>
      <c r="AM44" s="107"/>
      <c r="AN44" s="107"/>
      <c r="AO44" s="107"/>
    </row>
    <row r="45" spans="1:41" ht="12.75" customHeight="1" thickBot="1" x14ac:dyDescent="0.3">
      <c r="A45" s="278"/>
      <c r="B45" s="309"/>
      <c r="C45" s="309"/>
      <c r="D45" s="309"/>
      <c r="E45" s="309"/>
      <c r="F45" s="309"/>
      <c r="G45" s="309"/>
      <c r="H45" s="309"/>
      <c r="I45" s="309"/>
      <c r="J45" s="309"/>
      <c r="K45" s="309"/>
      <c r="L45" s="309"/>
      <c r="M45" s="309"/>
      <c r="N45" s="309"/>
      <c r="O45" s="309"/>
      <c r="P45" s="309"/>
      <c r="Q45" s="309"/>
      <c r="R45" s="309"/>
      <c r="S45" s="309"/>
      <c r="T45" s="279"/>
      <c r="U45" s="107"/>
      <c r="V45" s="107"/>
      <c r="W45" s="107"/>
      <c r="X45" s="107"/>
      <c r="Y45" s="107"/>
      <c r="Z45" s="107"/>
      <c r="AA45" s="107"/>
      <c r="AB45" s="107"/>
      <c r="AC45" s="107"/>
      <c r="AD45" s="107"/>
      <c r="AE45" s="107"/>
      <c r="AF45" s="107"/>
      <c r="AG45" s="107"/>
      <c r="AH45" s="107"/>
      <c r="AI45" s="107"/>
      <c r="AJ45" s="107"/>
      <c r="AK45" s="107"/>
      <c r="AL45" s="107"/>
      <c r="AM45" s="107"/>
      <c r="AN45" s="107"/>
      <c r="AO45" s="107"/>
    </row>
    <row r="46" spans="1:41" ht="12.75" customHeight="1" x14ac:dyDescent="0.25">
      <c r="A46" s="107"/>
      <c r="B46" s="107"/>
      <c r="C46" s="107"/>
      <c r="D46" s="107"/>
      <c r="E46" s="107"/>
      <c r="F46" s="107"/>
      <c r="G46" s="107"/>
      <c r="H46" s="107"/>
      <c r="I46" s="107"/>
      <c r="J46" s="107"/>
      <c r="K46" s="107"/>
      <c r="L46" s="107"/>
      <c r="M46" s="107"/>
      <c r="N46" s="107"/>
      <c r="O46" s="107"/>
      <c r="P46" s="107"/>
      <c r="Q46" s="107"/>
      <c r="R46" s="107"/>
      <c r="S46" s="107"/>
      <c r="T46" s="107"/>
      <c r="U46" s="107"/>
      <c r="V46" s="107"/>
      <c r="W46" s="107"/>
      <c r="X46" s="107"/>
      <c r="Y46" s="107"/>
      <c r="Z46" s="107"/>
      <c r="AA46" s="107"/>
      <c r="AB46" s="107"/>
      <c r="AC46" s="107"/>
      <c r="AD46" s="107"/>
      <c r="AE46" s="107"/>
      <c r="AF46" s="107"/>
      <c r="AG46" s="107"/>
      <c r="AH46" s="107"/>
      <c r="AI46" s="107"/>
      <c r="AJ46" s="107"/>
      <c r="AK46" s="107"/>
      <c r="AL46" s="107"/>
      <c r="AM46" s="107"/>
      <c r="AN46" s="107"/>
      <c r="AO46" s="107"/>
    </row>
    <row r="47" spans="1:41" ht="12.75" customHeight="1" x14ac:dyDescent="0.25">
      <c r="A47" s="107"/>
      <c r="B47" s="107"/>
      <c r="C47" s="107"/>
      <c r="D47" s="107"/>
      <c r="E47" s="107"/>
      <c r="F47" s="107"/>
      <c r="G47" s="107"/>
      <c r="H47" s="107"/>
      <c r="I47" s="107"/>
      <c r="J47" s="107"/>
      <c r="K47" s="107"/>
      <c r="L47" s="107"/>
      <c r="M47" s="107"/>
      <c r="N47" s="107"/>
      <c r="O47" s="107"/>
      <c r="P47" s="107"/>
      <c r="Q47" s="107"/>
      <c r="R47" s="107"/>
      <c r="S47" s="107"/>
      <c r="T47" s="107"/>
      <c r="U47" s="107"/>
      <c r="V47" s="107"/>
      <c r="W47" s="107"/>
      <c r="X47" s="107"/>
      <c r="Y47" s="107"/>
      <c r="Z47" s="107"/>
      <c r="AA47" s="107"/>
      <c r="AB47" s="107"/>
      <c r="AC47" s="107"/>
      <c r="AD47" s="107"/>
      <c r="AE47" s="107"/>
      <c r="AF47" s="107"/>
      <c r="AG47" s="107"/>
      <c r="AH47" s="107"/>
      <c r="AI47" s="107"/>
      <c r="AJ47" s="107"/>
      <c r="AK47" s="107"/>
      <c r="AL47" s="107"/>
      <c r="AM47" s="107"/>
      <c r="AN47" s="107"/>
      <c r="AO47" s="107"/>
    </row>
    <row r="48" spans="1:41" ht="12.75" customHeight="1" x14ac:dyDescent="0.25">
      <c r="A48" s="107"/>
      <c r="B48" s="107"/>
      <c r="C48" s="107"/>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7"/>
      <c r="AK48" s="107"/>
      <c r="AL48" s="107"/>
      <c r="AM48" s="107"/>
      <c r="AN48" s="107"/>
      <c r="AO48" s="107"/>
    </row>
    <row r="49" spans="1:41" ht="12.75" customHeight="1" x14ac:dyDescent="0.25">
      <c r="A49" s="107"/>
      <c r="B49" s="107"/>
      <c r="C49" s="107"/>
      <c r="D49" s="107"/>
      <c r="E49" s="107"/>
      <c r="F49" s="107"/>
      <c r="G49" s="107"/>
      <c r="H49" s="107"/>
      <c r="I49" s="107"/>
      <c r="J49" s="107"/>
      <c r="K49" s="107"/>
      <c r="L49" s="107"/>
      <c r="M49" s="107"/>
      <c r="N49" s="107"/>
      <c r="O49" s="107"/>
      <c r="P49" s="107"/>
      <c r="Q49" s="107"/>
      <c r="R49" s="107"/>
      <c r="S49" s="107"/>
      <c r="T49" s="107"/>
      <c r="U49" s="107"/>
      <c r="V49" s="107"/>
      <c r="W49" s="107"/>
      <c r="X49" s="107"/>
      <c r="Y49" s="107"/>
      <c r="Z49" s="107"/>
      <c r="AA49" s="107"/>
      <c r="AB49" s="107"/>
      <c r="AC49" s="107"/>
      <c r="AD49" s="107"/>
      <c r="AE49" s="107"/>
      <c r="AF49" s="107"/>
      <c r="AG49" s="107"/>
      <c r="AH49" s="107"/>
      <c r="AI49" s="107"/>
      <c r="AJ49" s="107"/>
      <c r="AK49" s="107"/>
      <c r="AL49" s="107"/>
      <c r="AM49" s="107"/>
      <c r="AN49" s="107"/>
      <c r="AO49" s="107"/>
    </row>
    <row r="50" spans="1:41" ht="12.75" customHeight="1" x14ac:dyDescent="0.25">
      <c r="A50" s="107"/>
      <c r="B50" s="107"/>
      <c r="C50" s="107"/>
      <c r="D50" s="107"/>
      <c r="E50" s="107"/>
      <c r="F50" s="107"/>
      <c r="G50" s="107"/>
      <c r="H50" s="107"/>
      <c r="I50" s="107"/>
      <c r="J50" s="107"/>
      <c r="K50" s="107"/>
      <c r="L50" s="107"/>
      <c r="M50" s="107"/>
      <c r="N50" s="107"/>
      <c r="O50" s="107"/>
      <c r="P50" s="107"/>
      <c r="Q50" s="107"/>
      <c r="R50" s="107"/>
      <c r="S50" s="107"/>
      <c r="T50" s="107"/>
      <c r="U50" s="107"/>
      <c r="V50" s="107"/>
      <c r="W50" s="107"/>
      <c r="X50" s="107"/>
      <c r="Y50" s="107"/>
      <c r="Z50" s="107"/>
      <c r="AA50" s="107"/>
      <c r="AB50" s="107"/>
      <c r="AC50" s="107"/>
      <c r="AD50" s="107"/>
      <c r="AE50" s="107"/>
      <c r="AF50" s="107"/>
      <c r="AG50" s="107"/>
      <c r="AH50" s="107"/>
      <c r="AI50" s="107"/>
      <c r="AJ50" s="107"/>
      <c r="AK50" s="107"/>
      <c r="AL50" s="107"/>
      <c r="AM50" s="107"/>
      <c r="AN50" s="107"/>
      <c r="AO50" s="107"/>
    </row>
    <row r="51" spans="1:41" ht="12.75" customHeight="1" x14ac:dyDescent="0.25">
      <c r="A51" s="107"/>
      <c r="B51" s="107"/>
      <c r="C51" s="107"/>
      <c r="D51" s="107"/>
      <c r="E51" s="107"/>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c r="AE51" s="107"/>
      <c r="AF51" s="107"/>
      <c r="AG51" s="107"/>
      <c r="AH51" s="107"/>
      <c r="AI51" s="107"/>
      <c r="AJ51" s="107"/>
      <c r="AK51" s="107"/>
      <c r="AL51" s="107"/>
      <c r="AM51" s="107"/>
      <c r="AN51" s="107"/>
      <c r="AO51" s="107"/>
    </row>
    <row r="52" spans="1:41" ht="12.75" customHeight="1" x14ac:dyDescent="0.25">
      <c r="A52" s="107"/>
      <c r="B52" s="107"/>
      <c r="C52" s="107"/>
      <c r="D52" s="107"/>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c r="AO52" s="107"/>
    </row>
    <row r="53" spans="1:41" ht="13.5" customHeight="1" x14ac:dyDescent="0.25">
      <c r="A53" s="107"/>
      <c r="B53" s="107"/>
      <c r="C53" s="107"/>
      <c r="D53" s="107"/>
      <c r="E53" s="107"/>
      <c r="F53" s="107"/>
      <c r="G53" s="107"/>
      <c r="H53" s="107"/>
      <c r="I53" s="107"/>
      <c r="J53" s="107"/>
      <c r="K53" s="107"/>
      <c r="L53" s="107"/>
      <c r="M53" s="107"/>
      <c r="N53" s="107"/>
      <c r="O53" s="107"/>
      <c r="P53" s="107"/>
      <c r="Q53" s="107"/>
      <c r="R53" s="107"/>
      <c r="S53" s="107"/>
      <c r="T53" s="107"/>
      <c r="U53" s="107"/>
      <c r="V53" s="107"/>
      <c r="W53" s="107"/>
      <c r="X53" s="107"/>
      <c r="Y53" s="107"/>
      <c r="Z53" s="107"/>
      <c r="AA53" s="107"/>
      <c r="AB53" s="107"/>
      <c r="AC53" s="107"/>
      <c r="AD53" s="107"/>
      <c r="AE53" s="107"/>
      <c r="AF53" s="107"/>
      <c r="AG53" s="107"/>
      <c r="AH53" s="107"/>
      <c r="AI53" s="107"/>
      <c r="AJ53" s="107"/>
      <c r="AK53" s="107"/>
      <c r="AL53" s="107"/>
      <c r="AM53" s="107"/>
      <c r="AN53" s="107"/>
      <c r="AO53" s="107"/>
    </row>
    <row r="54" spans="1:41" x14ac:dyDescent="0.25">
      <c r="A54" s="107"/>
      <c r="B54" s="107"/>
      <c r="C54" s="107"/>
      <c r="D54" s="107"/>
      <c r="E54" s="107"/>
      <c r="F54" s="107"/>
      <c r="G54" s="107"/>
      <c r="H54" s="107"/>
      <c r="I54" s="107"/>
      <c r="J54" s="107"/>
      <c r="K54" s="107"/>
      <c r="L54" s="107"/>
      <c r="M54" s="107"/>
      <c r="N54" s="107"/>
      <c r="O54" s="107"/>
      <c r="P54" s="107"/>
      <c r="Q54" s="107"/>
      <c r="R54" s="107"/>
      <c r="S54" s="107"/>
      <c r="T54" s="107"/>
      <c r="U54" s="107"/>
      <c r="V54" s="107"/>
      <c r="W54" s="107"/>
      <c r="X54" s="107"/>
      <c r="Y54" s="107"/>
      <c r="Z54" s="107"/>
      <c r="AA54" s="107"/>
      <c r="AB54" s="107"/>
      <c r="AC54" s="107"/>
      <c r="AD54" s="107"/>
      <c r="AE54" s="107"/>
      <c r="AF54" s="107"/>
      <c r="AG54" s="107"/>
      <c r="AH54" s="107"/>
      <c r="AI54" s="107"/>
      <c r="AJ54" s="107"/>
      <c r="AK54" s="107"/>
      <c r="AL54" s="107"/>
      <c r="AM54" s="107"/>
      <c r="AN54" s="107"/>
      <c r="AO54" s="107"/>
    </row>
    <row r="55" spans="1:41" x14ac:dyDescent="0.25">
      <c r="A55" s="107"/>
      <c r="B55" s="107"/>
      <c r="C55" s="107"/>
      <c r="D55" s="107"/>
      <c r="E55" s="107"/>
      <c r="F55" s="107"/>
      <c r="G55" s="107"/>
      <c r="H55" s="107"/>
      <c r="I55" s="107"/>
      <c r="J55" s="107"/>
      <c r="K55" s="107"/>
      <c r="L55" s="107"/>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c r="AJ55" s="107"/>
      <c r="AK55" s="107"/>
      <c r="AL55" s="107"/>
      <c r="AM55" s="107"/>
      <c r="AN55" s="107"/>
      <c r="AO55" s="107"/>
    </row>
    <row r="56" spans="1:41" x14ac:dyDescent="0.25">
      <c r="A56" s="107"/>
      <c r="B56" s="107"/>
      <c r="C56" s="107"/>
      <c r="D56" s="107"/>
      <c r="E56" s="107"/>
      <c r="F56" s="107"/>
      <c r="G56" s="107"/>
      <c r="H56" s="107"/>
      <c r="I56" s="107"/>
      <c r="J56" s="107"/>
      <c r="K56" s="107"/>
      <c r="L56" s="107"/>
      <c r="M56" s="107"/>
      <c r="N56" s="107"/>
      <c r="O56" s="107"/>
      <c r="P56" s="107"/>
      <c r="Q56" s="107"/>
      <c r="R56" s="107"/>
      <c r="S56" s="107"/>
      <c r="T56" s="107"/>
      <c r="U56" s="107"/>
      <c r="V56" s="107"/>
      <c r="W56" s="107"/>
      <c r="X56" s="107"/>
      <c r="Y56" s="107"/>
      <c r="Z56" s="107"/>
      <c r="AA56" s="107"/>
      <c r="AB56" s="107"/>
      <c r="AC56" s="107"/>
      <c r="AD56" s="107"/>
      <c r="AE56" s="107"/>
      <c r="AF56" s="107"/>
      <c r="AG56" s="107"/>
      <c r="AH56" s="107"/>
      <c r="AI56" s="107"/>
      <c r="AJ56" s="107"/>
      <c r="AK56" s="107"/>
      <c r="AL56" s="107"/>
      <c r="AM56" s="107"/>
      <c r="AN56" s="107"/>
      <c r="AO56" s="107"/>
    </row>
    <row r="57" spans="1:41" x14ac:dyDescent="0.25">
      <c r="A57" s="107"/>
      <c r="B57" s="107"/>
      <c r="C57" s="107"/>
      <c r="D57" s="107"/>
      <c r="E57" s="107"/>
      <c r="F57" s="107"/>
      <c r="G57" s="107"/>
      <c r="H57" s="107"/>
      <c r="I57" s="107"/>
      <c r="J57" s="107"/>
      <c r="K57" s="107"/>
      <c r="L57" s="107"/>
      <c r="M57" s="107"/>
      <c r="N57" s="107"/>
      <c r="O57" s="107"/>
      <c r="P57" s="107"/>
      <c r="Q57" s="107"/>
      <c r="R57" s="107"/>
      <c r="S57" s="107"/>
      <c r="T57" s="107"/>
      <c r="U57" s="107"/>
      <c r="V57" s="107"/>
      <c r="W57" s="107"/>
      <c r="X57" s="107"/>
      <c r="Y57" s="107"/>
      <c r="Z57" s="107"/>
      <c r="AA57" s="107"/>
      <c r="AB57" s="107"/>
      <c r="AC57" s="107"/>
      <c r="AD57" s="107"/>
      <c r="AE57" s="107"/>
      <c r="AF57" s="107"/>
      <c r="AG57" s="107"/>
      <c r="AH57" s="107"/>
      <c r="AI57" s="107"/>
      <c r="AJ57" s="107"/>
      <c r="AK57" s="107"/>
      <c r="AL57" s="107"/>
      <c r="AM57" s="107"/>
      <c r="AN57" s="107"/>
      <c r="AO57" s="107"/>
    </row>
    <row r="58" spans="1:41" x14ac:dyDescent="0.25">
      <c r="A58" s="107"/>
      <c r="B58" s="107"/>
      <c r="C58" s="107"/>
      <c r="D58" s="107"/>
      <c r="E58" s="107"/>
      <c r="F58" s="107"/>
      <c r="G58" s="107"/>
      <c r="H58" s="107"/>
      <c r="I58" s="107"/>
      <c r="J58" s="107"/>
      <c r="K58" s="107"/>
      <c r="L58" s="107"/>
      <c r="M58" s="107"/>
      <c r="N58" s="107"/>
      <c r="O58" s="107"/>
      <c r="P58" s="107"/>
      <c r="Q58" s="107"/>
      <c r="R58" s="107"/>
      <c r="S58" s="107"/>
      <c r="T58" s="107"/>
      <c r="U58" s="107"/>
      <c r="V58" s="107"/>
      <c r="W58" s="107"/>
      <c r="X58" s="107"/>
      <c r="Y58" s="107"/>
      <c r="Z58" s="107"/>
      <c r="AA58" s="107"/>
      <c r="AB58" s="107"/>
      <c r="AC58" s="107"/>
      <c r="AD58" s="107"/>
      <c r="AE58" s="107"/>
      <c r="AF58" s="107"/>
      <c r="AG58" s="107"/>
      <c r="AH58" s="107"/>
      <c r="AI58" s="107"/>
      <c r="AJ58" s="107"/>
      <c r="AK58" s="107"/>
      <c r="AL58" s="107"/>
      <c r="AM58" s="107"/>
      <c r="AN58" s="107"/>
      <c r="AO58" s="107"/>
    </row>
    <row r="59" spans="1:41" x14ac:dyDescent="0.25">
      <c r="A59" s="107"/>
      <c r="B59" s="107"/>
      <c r="C59" s="107"/>
      <c r="D59" s="107"/>
      <c r="E59" s="107"/>
      <c r="F59" s="107"/>
      <c r="G59" s="107"/>
      <c r="H59" s="107"/>
      <c r="I59" s="107"/>
      <c r="J59" s="107"/>
      <c r="K59" s="107"/>
      <c r="L59" s="107"/>
      <c r="M59" s="107"/>
      <c r="N59" s="107"/>
      <c r="O59" s="107"/>
      <c r="P59" s="107"/>
      <c r="Q59" s="107"/>
      <c r="R59" s="107"/>
      <c r="S59" s="107"/>
      <c r="T59" s="107"/>
      <c r="U59" s="107"/>
      <c r="V59" s="107"/>
      <c r="W59" s="107"/>
      <c r="X59" s="107"/>
      <c r="Y59" s="107"/>
      <c r="Z59" s="107"/>
      <c r="AA59" s="107"/>
      <c r="AB59" s="107"/>
      <c r="AC59" s="107"/>
      <c r="AD59" s="107"/>
      <c r="AE59" s="107"/>
      <c r="AF59" s="107"/>
      <c r="AG59" s="107"/>
      <c r="AH59" s="107"/>
      <c r="AI59" s="107"/>
      <c r="AJ59" s="107"/>
      <c r="AK59" s="107"/>
      <c r="AL59" s="107"/>
      <c r="AM59" s="107"/>
      <c r="AN59" s="107"/>
      <c r="AO59" s="107"/>
    </row>
    <row r="60" spans="1:41" x14ac:dyDescent="0.25">
      <c r="A60" s="107"/>
      <c r="B60" s="107"/>
      <c r="C60" s="107"/>
      <c r="D60" s="107"/>
      <c r="E60" s="107"/>
      <c r="F60" s="107"/>
      <c r="G60" s="107"/>
      <c r="H60" s="107"/>
      <c r="I60" s="107"/>
      <c r="J60" s="107"/>
      <c r="K60" s="107"/>
      <c r="L60" s="107"/>
      <c r="M60" s="107"/>
      <c r="N60" s="107"/>
      <c r="O60" s="107"/>
      <c r="P60" s="107"/>
      <c r="Q60" s="107"/>
      <c r="R60" s="107"/>
      <c r="S60" s="107"/>
      <c r="T60" s="107"/>
      <c r="U60" s="107"/>
      <c r="V60" s="107"/>
      <c r="W60" s="107"/>
      <c r="X60" s="107"/>
      <c r="Y60" s="107"/>
      <c r="Z60" s="107"/>
      <c r="AA60" s="107"/>
      <c r="AB60" s="107"/>
      <c r="AC60" s="107"/>
      <c r="AD60" s="107"/>
      <c r="AE60" s="107"/>
      <c r="AF60" s="107"/>
      <c r="AG60" s="107"/>
      <c r="AH60" s="107"/>
      <c r="AI60" s="107"/>
      <c r="AJ60" s="107"/>
      <c r="AK60" s="107"/>
      <c r="AL60" s="107"/>
      <c r="AM60" s="107"/>
      <c r="AN60" s="107"/>
      <c r="AO60" s="107"/>
    </row>
    <row r="61" spans="1:41" x14ac:dyDescent="0.25">
      <c r="A61" s="107"/>
      <c r="B61" s="107"/>
      <c r="C61" s="107"/>
      <c r="D61" s="107"/>
      <c r="E61" s="107"/>
      <c r="F61" s="107"/>
      <c r="G61" s="107"/>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row>
    <row r="62" spans="1:41" x14ac:dyDescent="0.25">
      <c r="A62" s="107"/>
      <c r="B62" s="107"/>
      <c r="C62" s="107"/>
      <c r="D62" s="107"/>
      <c r="E62" s="107"/>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107"/>
      <c r="AI62" s="107"/>
      <c r="AJ62" s="107"/>
      <c r="AK62" s="107"/>
      <c r="AL62" s="107"/>
      <c r="AM62" s="107"/>
      <c r="AN62" s="107"/>
      <c r="AO62" s="107"/>
    </row>
    <row r="63" spans="1:41" x14ac:dyDescent="0.25">
      <c r="A63" s="107"/>
      <c r="B63" s="107"/>
      <c r="C63" s="107"/>
      <c r="D63" s="107"/>
      <c r="E63" s="107"/>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row>
    <row r="64" spans="1:41" x14ac:dyDescent="0.25">
      <c r="A64" s="107"/>
      <c r="B64" s="107"/>
      <c r="C64" s="107"/>
      <c r="D64" s="107"/>
      <c r="E64" s="107"/>
      <c r="F64" s="107"/>
      <c r="G64" s="107"/>
      <c r="H64" s="107"/>
      <c r="I64" s="107"/>
      <c r="J64" s="107"/>
      <c r="K64" s="107"/>
      <c r="L64" s="107"/>
      <c r="M64" s="107"/>
      <c r="N64" s="107"/>
      <c r="O64" s="107"/>
      <c r="P64" s="107"/>
      <c r="Q64" s="107"/>
      <c r="R64" s="107"/>
      <c r="S64" s="107"/>
      <c r="T64" s="107"/>
      <c r="U64" s="107"/>
      <c r="V64" s="107"/>
      <c r="W64" s="107"/>
      <c r="X64" s="107"/>
      <c r="Y64" s="107"/>
      <c r="Z64" s="107"/>
      <c r="AA64" s="107"/>
      <c r="AB64" s="107"/>
      <c r="AC64" s="107"/>
      <c r="AD64" s="107"/>
      <c r="AE64" s="107"/>
      <c r="AF64" s="107"/>
      <c r="AG64" s="107"/>
      <c r="AH64" s="107"/>
      <c r="AI64" s="107"/>
      <c r="AJ64" s="107"/>
      <c r="AK64" s="107"/>
      <c r="AL64" s="107"/>
      <c r="AM64" s="107"/>
      <c r="AN64" s="107"/>
      <c r="AO64" s="107"/>
    </row>
    <row r="65" spans="1:41" x14ac:dyDescent="0.25">
      <c r="A65" s="107"/>
      <c r="B65" s="107"/>
      <c r="C65" s="107"/>
      <c r="D65" s="107"/>
      <c r="E65" s="107"/>
      <c r="F65" s="107"/>
      <c r="G65" s="107"/>
      <c r="H65" s="107"/>
      <c r="I65" s="107"/>
      <c r="J65" s="107"/>
      <c r="K65" s="107"/>
      <c r="L65" s="107"/>
      <c r="M65" s="107"/>
      <c r="N65" s="107"/>
      <c r="O65" s="107"/>
      <c r="P65" s="107"/>
      <c r="Q65" s="107"/>
      <c r="R65" s="107"/>
      <c r="S65" s="107"/>
      <c r="T65" s="107"/>
      <c r="U65" s="107"/>
      <c r="V65" s="107"/>
      <c r="W65" s="107"/>
      <c r="X65" s="107"/>
      <c r="Y65" s="107"/>
      <c r="Z65" s="107"/>
      <c r="AA65" s="107"/>
      <c r="AB65" s="107"/>
      <c r="AC65" s="107"/>
      <c r="AD65" s="107"/>
      <c r="AE65" s="107"/>
      <c r="AF65" s="107"/>
      <c r="AG65" s="107"/>
      <c r="AH65" s="107"/>
      <c r="AI65" s="107"/>
      <c r="AJ65" s="107"/>
      <c r="AK65" s="107"/>
      <c r="AL65" s="107"/>
      <c r="AM65" s="107"/>
      <c r="AN65" s="107"/>
      <c r="AO65" s="107"/>
    </row>
    <row r="66" spans="1:41" x14ac:dyDescent="0.25">
      <c r="A66" s="107"/>
      <c r="B66" s="107"/>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107"/>
      <c r="AI66" s="107"/>
      <c r="AJ66" s="107"/>
      <c r="AK66" s="107"/>
      <c r="AL66" s="107"/>
      <c r="AM66" s="107"/>
      <c r="AN66" s="107"/>
      <c r="AO66" s="107"/>
    </row>
    <row r="67" spans="1:41" ht="13.5" customHeight="1" x14ac:dyDescent="0.25">
      <c r="A67" s="107"/>
      <c r="B67" s="107"/>
      <c r="C67" s="107"/>
      <c r="D67" s="107"/>
      <c r="E67" s="107"/>
      <c r="F67" s="107"/>
      <c r="G67" s="107"/>
      <c r="H67" s="107"/>
      <c r="I67" s="107"/>
      <c r="J67" s="107"/>
      <c r="K67" s="107"/>
      <c r="L67" s="107"/>
      <c r="M67" s="107"/>
      <c r="N67" s="107"/>
      <c r="O67" s="107"/>
      <c r="P67" s="107"/>
      <c r="Q67" s="107"/>
      <c r="R67" s="107"/>
      <c r="S67" s="107"/>
      <c r="T67" s="107"/>
      <c r="U67" s="107"/>
      <c r="V67" s="107"/>
      <c r="W67" s="107"/>
      <c r="X67" s="107"/>
      <c r="Y67" s="107"/>
      <c r="Z67" s="107"/>
      <c r="AA67" s="107"/>
      <c r="AB67" s="107"/>
      <c r="AC67" s="107"/>
      <c r="AD67" s="107"/>
      <c r="AE67" s="107"/>
      <c r="AF67" s="107"/>
      <c r="AG67" s="107"/>
      <c r="AH67" s="107"/>
      <c r="AI67" s="107"/>
      <c r="AJ67" s="107"/>
      <c r="AK67" s="107"/>
      <c r="AL67" s="107"/>
      <c r="AM67" s="107"/>
      <c r="AN67" s="107"/>
      <c r="AO67" s="107"/>
    </row>
    <row r="68" spans="1:41" ht="12.75" customHeight="1" x14ac:dyDescent="0.25">
      <c r="A68" s="107"/>
      <c r="B68" s="107"/>
      <c r="C68" s="107"/>
      <c r="D68" s="107"/>
      <c r="E68" s="107"/>
      <c r="F68" s="107"/>
      <c r="G68" s="107"/>
      <c r="H68" s="107"/>
      <c r="I68" s="107"/>
      <c r="J68" s="107"/>
      <c r="K68" s="107"/>
      <c r="L68" s="107"/>
      <c r="M68" s="107"/>
      <c r="N68" s="107"/>
      <c r="O68" s="107"/>
      <c r="P68" s="107"/>
      <c r="Q68" s="107"/>
      <c r="R68" s="107"/>
      <c r="S68" s="107"/>
      <c r="T68" s="107"/>
      <c r="U68" s="107"/>
      <c r="V68" s="107"/>
      <c r="W68" s="107"/>
      <c r="X68" s="107"/>
      <c r="Y68" s="107"/>
      <c r="Z68" s="107"/>
      <c r="AA68" s="107"/>
      <c r="AB68" s="107"/>
      <c r="AC68" s="107"/>
      <c r="AD68" s="107"/>
      <c r="AE68" s="107"/>
      <c r="AF68" s="107"/>
      <c r="AG68" s="107"/>
      <c r="AH68" s="107"/>
      <c r="AI68" s="107"/>
      <c r="AJ68" s="107"/>
      <c r="AK68" s="107"/>
      <c r="AL68" s="107"/>
      <c r="AM68" s="107"/>
      <c r="AN68" s="107"/>
      <c r="AO68" s="107"/>
    </row>
    <row r="69" spans="1:41" x14ac:dyDescent="0.25">
      <c r="A69" s="107"/>
      <c r="B69" s="107"/>
      <c r="C69" s="107"/>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7"/>
      <c r="AK69" s="107"/>
      <c r="AL69" s="107"/>
      <c r="AM69" s="107"/>
      <c r="AN69" s="107"/>
      <c r="AO69" s="107"/>
    </row>
    <row r="70" spans="1:41" ht="12.75" customHeight="1" x14ac:dyDescent="0.25">
      <c r="A70" s="107"/>
      <c r="B70" s="107"/>
      <c r="C70" s="107"/>
      <c r="D70" s="107"/>
      <c r="E70" s="107"/>
      <c r="F70" s="107"/>
      <c r="G70" s="107"/>
      <c r="H70" s="107"/>
      <c r="I70" s="107"/>
      <c r="J70" s="107"/>
      <c r="K70" s="107"/>
      <c r="L70" s="107"/>
      <c r="M70" s="107"/>
      <c r="N70" s="107"/>
      <c r="O70" s="107"/>
      <c r="P70" s="107"/>
      <c r="Q70" s="107"/>
      <c r="R70" s="107"/>
      <c r="S70" s="107"/>
      <c r="T70" s="107"/>
      <c r="U70" s="107"/>
      <c r="V70" s="107"/>
      <c r="W70" s="107"/>
      <c r="X70" s="107"/>
      <c r="Y70" s="107"/>
      <c r="Z70" s="107"/>
      <c r="AA70" s="107"/>
      <c r="AB70" s="107"/>
      <c r="AC70" s="107"/>
      <c r="AD70" s="107"/>
      <c r="AE70" s="107"/>
      <c r="AF70" s="107"/>
      <c r="AG70" s="107"/>
      <c r="AH70" s="107"/>
      <c r="AI70" s="107"/>
      <c r="AJ70" s="107"/>
      <c r="AK70" s="107"/>
      <c r="AL70" s="107"/>
      <c r="AM70" s="107"/>
      <c r="AN70" s="107"/>
      <c r="AO70" s="107"/>
    </row>
    <row r="71" spans="1:41" x14ac:dyDescent="0.25">
      <c r="A71" s="107"/>
      <c r="B71" s="107"/>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c r="AL71" s="107"/>
      <c r="AM71" s="107"/>
      <c r="AN71" s="107"/>
      <c r="AO71" s="107"/>
    </row>
    <row r="72" spans="1:41" x14ac:dyDescent="0.25">
      <c r="A72" s="107"/>
      <c r="B72" s="107"/>
      <c r="C72" s="107"/>
      <c r="D72" s="107"/>
      <c r="E72" s="107"/>
      <c r="F72" s="107"/>
      <c r="G72" s="107"/>
      <c r="H72" s="107"/>
      <c r="I72" s="107"/>
      <c r="J72" s="107"/>
      <c r="K72" s="107"/>
      <c r="L72" s="107"/>
      <c r="M72" s="107"/>
      <c r="N72" s="107"/>
      <c r="O72" s="107"/>
      <c r="P72" s="107"/>
      <c r="Q72" s="107"/>
      <c r="R72" s="107"/>
      <c r="S72" s="107"/>
      <c r="T72" s="107"/>
      <c r="U72" s="107"/>
      <c r="V72" s="107"/>
      <c r="W72" s="107"/>
      <c r="X72" s="107"/>
      <c r="Y72" s="107"/>
      <c r="Z72" s="107"/>
      <c r="AA72" s="107"/>
      <c r="AB72" s="107"/>
      <c r="AC72" s="107"/>
      <c r="AD72" s="107"/>
      <c r="AE72" s="107"/>
      <c r="AF72" s="107"/>
      <c r="AG72" s="107"/>
      <c r="AH72" s="107"/>
      <c r="AI72" s="107"/>
      <c r="AJ72" s="107"/>
      <c r="AK72" s="107"/>
      <c r="AL72" s="107"/>
      <c r="AM72" s="107"/>
      <c r="AN72" s="107"/>
      <c r="AO72" s="107"/>
    </row>
    <row r="73" spans="1:41" x14ac:dyDescent="0.25">
      <c r="A73" s="107"/>
      <c r="B73" s="107"/>
      <c r="C73" s="107"/>
      <c r="D73" s="107"/>
      <c r="E73" s="107"/>
      <c r="F73" s="107"/>
      <c r="G73" s="107"/>
      <c r="H73" s="107"/>
      <c r="I73" s="107"/>
      <c r="J73" s="107"/>
      <c r="K73" s="107"/>
      <c r="L73" s="107"/>
      <c r="M73" s="107"/>
      <c r="N73" s="107"/>
      <c r="O73" s="107"/>
      <c r="P73" s="107"/>
      <c r="Q73" s="107"/>
      <c r="R73" s="107"/>
      <c r="S73" s="107"/>
      <c r="T73" s="107"/>
      <c r="U73" s="107"/>
      <c r="V73" s="107"/>
      <c r="W73" s="107"/>
      <c r="X73" s="107"/>
      <c r="Y73" s="107"/>
      <c r="Z73" s="107"/>
      <c r="AA73" s="107"/>
      <c r="AB73" s="107"/>
      <c r="AC73" s="107"/>
      <c r="AD73" s="107"/>
      <c r="AE73" s="107"/>
      <c r="AF73" s="107"/>
      <c r="AG73" s="107"/>
      <c r="AH73" s="107"/>
      <c r="AI73" s="107"/>
      <c r="AJ73" s="107"/>
      <c r="AK73" s="107"/>
      <c r="AL73" s="107"/>
      <c r="AM73" s="107"/>
      <c r="AN73" s="107"/>
      <c r="AO73" s="107"/>
    </row>
    <row r="74" spans="1:41" x14ac:dyDescent="0.25">
      <c r="A74" s="107"/>
      <c r="B74" s="107"/>
      <c r="C74" s="107"/>
      <c r="D74" s="107"/>
      <c r="E74" s="107"/>
      <c r="F74" s="107"/>
      <c r="G74" s="107"/>
      <c r="H74" s="107"/>
      <c r="I74" s="107"/>
      <c r="J74" s="107"/>
      <c r="K74" s="107"/>
      <c r="L74" s="107"/>
      <c r="M74" s="107"/>
      <c r="N74" s="107"/>
      <c r="O74" s="107"/>
      <c r="P74" s="107"/>
      <c r="Q74" s="107"/>
      <c r="R74" s="107"/>
      <c r="S74" s="107"/>
      <c r="T74" s="107"/>
      <c r="U74" s="107"/>
      <c r="V74" s="107"/>
      <c r="W74" s="107"/>
      <c r="X74" s="107"/>
      <c r="Y74" s="107"/>
      <c r="Z74" s="107"/>
      <c r="AA74" s="107"/>
      <c r="AB74" s="107"/>
      <c r="AC74" s="107"/>
      <c r="AD74" s="107"/>
      <c r="AE74" s="107"/>
      <c r="AF74" s="107"/>
      <c r="AG74" s="107"/>
      <c r="AH74" s="107"/>
      <c r="AI74" s="107"/>
      <c r="AJ74" s="107"/>
      <c r="AK74" s="107"/>
      <c r="AL74" s="107"/>
      <c r="AM74" s="107"/>
      <c r="AN74" s="107"/>
      <c r="AO74" s="107"/>
    </row>
    <row r="75" spans="1:41" x14ac:dyDescent="0.25">
      <c r="A75" s="107"/>
      <c r="B75" s="107"/>
      <c r="C75" s="107"/>
      <c r="D75" s="107"/>
      <c r="E75" s="107"/>
      <c r="F75" s="107"/>
      <c r="G75" s="107"/>
      <c r="H75" s="107"/>
      <c r="I75" s="107"/>
      <c r="J75" s="107"/>
      <c r="K75" s="107"/>
      <c r="L75" s="107"/>
      <c r="M75" s="107"/>
      <c r="N75" s="107"/>
      <c r="O75" s="107"/>
      <c r="P75" s="107"/>
      <c r="Q75" s="107"/>
      <c r="R75" s="107"/>
      <c r="S75" s="107"/>
      <c r="T75" s="107"/>
      <c r="U75" s="107"/>
      <c r="V75" s="107"/>
      <c r="W75" s="107"/>
      <c r="X75" s="107"/>
      <c r="Y75" s="107"/>
      <c r="Z75" s="107"/>
      <c r="AA75" s="107"/>
      <c r="AB75" s="107"/>
      <c r="AC75" s="107"/>
      <c r="AD75" s="107"/>
      <c r="AE75" s="107"/>
      <c r="AF75" s="107"/>
      <c r="AG75" s="107"/>
      <c r="AH75" s="107"/>
      <c r="AI75" s="107"/>
      <c r="AJ75" s="107"/>
      <c r="AK75" s="107"/>
      <c r="AL75" s="107"/>
      <c r="AM75" s="107"/>
      <c r="AN75" s="107"/>
      <c r="AO75" s="107"/>
    </row>
    <row r="76" spans="1:41" x14ac:dyDescent="0.25">
      <c r="A76" s="107"/>
      <c r="B76" s="107"/>
      <c r="C76" s="107"/>
      <c r="D76" s="107"/>
      <c r="E76" s="107"/>
      <c r="F76" s="107"/>
      <c r="G76" s="107"/>
      <c r="H76" s="107"/>
      <c r="I76" s="107"/>
      <c r="J76" s="107"/>
      <c r="K76" s="107"/>
      <c r="L76" s="107"/>
      <c r="M76" s="107"/>
      <c r="N76" s="107"/>
      <c r="O76" s="107"/>
      <c r="P76" s="107"/>
      <c r="Q76" s="107"/>
      <c r="R76" s="107"/>
      <c r="S76" s="107"/>
      <c r="T76" s="107"/>
      <c r="U76" s="107"/>
      <c r="V76" s="107"/>
      <c r="W76" s="107"/>
      <c r="X76" s="107"/>
      <c r="Y76" s="107"/>
      <c r="Z76" s="107"/>
      <c r="AA76" s="107"/>
      <c r="AB76" s="107"/>
      <c r="AC76" s="107"/>
      <c r="AD76" s="107"/>
      <c r="AE76" s="107"/>
      <c r="AF76" s="107"/>
      <c r="AG76" s="107"/>
      <c r="AH76" s="107"/>
      <c r="AI76" s="107"/>
      <c r="AJ76" s="107"/>
      <c r="AK76" s="107"/>
      <c r="AL76" s="107"/>
      <c r="AM76" s="107"/>
      <c r="AN76" s="107"/>
      <c r="AO76" s="107"/>
    </row>
    <row r="77" spans="1:41" x14ac:dyDescent="0.25">
      <c r="A77" s="107"/>
      <c r="B77" s="107"/>
      <c r="C77" s="107"/>
      <c r="D77" s="107"/>
      <c r="E77" s="107"/>
      <c r="F77" s="107"/>
      <c r="G77" s="107"/>
      <c r="H77" s="107"/>
      <c r="I77" s="107"/>
      <c r="J77" s="107"/>
      <c r="K77" s="107"/>
      <c r="L77" s="107"/>
      <c r="M77" s="107"/>
      <c r="N77" s="107"/>
      <c r="O77" s="107"/>
      <c r="P77" s="107"/>
      <c r="Q77" s="107"/>
      <c r="R77" s="107"/>
      <c r="S77" s="107"/>
      <c r="T77" s="107"/>
      <c r="U77" s="107"/>
      <c r="V77" s="107"/>
      <c r="W77" s="107"/>
      <c r="X77" s="107"/>
      <c r="Y77" s="107"/>
      <c r="Z77" s="107"/>
      <c r="AA77" s="107"/>
      <c r="AB77" s="107"/>
      <c r="AC77" s="107"/>
      <c r="AD77" s="107"/>
      <c r="AE77" s="107"/>
      <c r="AF77" s="107"/>
      <c r="AG77" s="107"/>
      <c r="AH77" s="107"/>
      <c r="AI77" s="107"/>
      <c r="AJ77" s="107"/>
      <c r="AK77" s="107"/>
      <c r="AL77" s="107"/>
      <c r="AM77" s="107"/>
      <c r="AN77" s="107"/>
      <c r="AO77" s="107"/>
    </row>
    <row r="78" spans="1:41" x14ac:dyDescent="0.25">
      <c r="A78" s="107"/>
      <c r="B78" s="107"/>
      <c r="C78" s="107"/>
      <c r="D78" s="107"/>
      <c r="E78" s="107"/>
      <c r="F78" s="107"/>
      <c r="G78" s="107"/>
      <c r="H78" s="107"/>
      <c r="I78" s="107"/>
      <c r="J78" s="107"/>
      <c r="K78" s="107"/>
      <c r="L78" s="107"/>
      <c r="M78" s="107"/>
      <c r="N78" s="107"/>
      <c r="O78" s="107"/>
      <c r="P78" s="107"/>
      <c r="Q78" s="107"/>
      <c r="R78" s="107"/>
      <c r="S78" s="107"/>
      <c r="T78" s="107"/>
      <c r="U78" s="107"/>
      <c r="V78" s="107"/>
      <c r="W78" s="107"/>
      <c r="X78" s="107"/>
      <c r="Y78" s="107"/>
      <c r="Z78" s="107"/>
      <c r="AA78" s="107"/>
      <c r="AB78" s="107"/>
      <c r="AC78" s="107"/>
      <c r="AD78" s="107"/>
      <c r="AE78" s="107"/>
      <c r="AF78" s="107"/>
      <c r="AG78" s="107"/>
      <c r="AH78" s="107"/>
      <c r="AI78" s="107"/>
      <c r="AJ78" s="107"/>
      <c r="AK78" s="107"/>
      <c r="AL78" s="107"/>
      <c r="AM78" s="107"/>
      <c r="AN78" s="107"/>
      <c r="AO78" s="107"/>
    </row>
    <row r="79" spans="1:41" x14ac:dyDescent="0.25">
      <c r="A79" s="107"/>
      <c r="B79" s="107"/>
      <c r="C79" s="107"/>
      <c r="D79" s="107"/>
      <c r="E79" s="107"/>
      <c r="F79" s="107"/>
      <c r="G79" s="107"/>
      <c r="H79" s="107"/>
      <c r="I79" s="107"/>
      <c r="J79" s="107"/>
      <c r="K79" s="107"/>
      <c r="L79" s="107"/>
      <c r="M79" s="107"/>
      <c r="N79" s="107"/>
      <c r="O79" s="107"/>
      <c r="P79" s="107"/>
      <c r="Q79" s="107"/>
      <c r="R79" s="107"/>
      <c r="S79" s="107"/>
      <c r="T79" s="107"/>
      <c r="U79" s="107"/>
      <c r="V79" s="107"/>
      <c r="W79" s="107"/>
      <c r="X79" s="107"/>
      <c r="Y79" s="107"/>
      <c r="Z79" s="107"/>
      <c r="AA79" s="107"/>
      <c r="AB79" s="107"/>
      <c r="AC79" s="107"/>
      <c r="AD79" s="107"/>
      <c r="AE79" s="107"/>
      <c r="AF79" s="107"/>
      <c r="AG79" s="107"/>
      <c r="AH79" s="107"/>
      <c r="AI79" s="107"/>
      <c r="AJ79" s="107"/>
      <c r="AK79" s="107"/>
      <c r="AL79" s="107"/>
      <c r="AM79" s="107"/>
      <c r="AN79" s="107"/>
      <c r="AO79" s="107"/>
    </row>
    <row r="80" spans="1:41" x14ac:dyDescent="0.25">
      <c r="A80" s="107"/>
      <c r="B80" s="107"/>
      <c r="C80" s="107"/>
      <c r="D80" s="107"/>
      <c r="E80" s="107"/>
      <c r="F80" s="107"/>
      <c r="G80" s="107"/>
      <c r="H80" s="107"/>
      <c r="I80" s="107"/>
      <c r="J80" s="107"/>
      <c r="K80" s="107"/>
      <c r="L80" s="107"/>
      <c r="M80" s="107"/>
      <c r="N80" s="107"/>
      <c r="O80" s="107"/>
      <c r="P80" s="107"/>
      <c r="Q80" s="107"/>
      <c r="R80" s="107"/>
      <c r="S80" s="107"/>
      <c r="T80" s="107"/>
      <c r="U80" s="107"/>
      <c r="V80" s="107"/>
      <c r="W80" s="107"/>
      <c r="X80" s="107"/>
      <c r="Y80" s="107"/>
      <c r="Z80" s="107"/>
      <c r="AA80" s="107"/>
      <c r="AB80" s="107"/>
      <c r="AC80" s="107"/>
      <c r="AD80" s="107"/>
      <c r="AE80" s="107"/>
      <c r="AF80" s="107"/>
      <c r="AG80" s="107"/>
      <c r="AH80" s="107"/>
      <c r="AI80" s="107"/>
      <c r="AJ80" s="107"/>
      <c r="AK80" s="107"/>
      <c r="AL80" s="107"/>
      <c r="AM80" s="107"/>
      <c r="AN80" s="107"/>
      <c r="AO80" s="107"/>
    </row>
    <row r="81" spans="1:41" x14ac:dyDescent="0.25">
      <c r="A81" s="107"/>
      <c r="B81" s="107"/>
      <c r="C81" s="107"/>
      <c r="D81" s="107"/>
      <c r="E81" s="107"/>
      <c r="F81" s="107"/>
      <c r="G81" s="107"/>
      <c r="H81" s="107"/>
      <c r="I81" s="107"/>
      <c r="J81" s="107"/>
      <c r="K81" s="107"/>
      <c r="L81" s="107"/>
      <c r="M81" s="107"/>
      <c r="N81" s="107"/>
      <c r="O81" s="107"/>
      <c r="P81" s="107"/>
      <c r="Q81" s="107"/>
      <c r="R81" s="107"/>
      <c r="S81" s="107"/>
      <c r="T81" s="107"/>
      <c r="U81" s="107"/>
      <c r="V81" s="107"/>
      <c r="W81" s="107"/>
      <c r="X81" s="107"/>
      <c r="Y81" s="107"/>
      <c r="Z81" s="107"/>
      <c r="AA81" s="107"/>
      <c r="AB81" s="107"/>
      <c r="AC81" s="107"/>
      <c r="AD81" s="107"/>
      <c r="AE81" s="107"/>
      <c r="AF81" s="107"/>
      <c r="AG81" s="107"/>
      <c r="AH81" s="107"/>
      <c r="AI81" s="107"/>
      <c r="AJ81" s="107"/>
      <c r="AK81" s="107"/>
      <c r="AL81" s="107"/>
      <c r="AM81" s="107"/>
      <c r="AN81" s="107"/>
      <c r="AO81" s="107"/>
    </row>
    <row r="82" spans="1:41" x14ac:dyDescent="0.25">
      <c r="A82" s="107"/>
      <c r="B82" s="107"/>
      <c r="C82" s="107"/>
      <c r="D82" s="107"/>
      <c r="E82" s="107"/>
      <c r="F82" s="107"/>
      <c r="G82" s="107"/>
      <c r="H82" s="107"/>
      <c r="I82" s="107"/>
      <c r="J82" s="107"/>
      <c r="K82" s="107"/>
      <c r="L82" s="107"/>
      <c r="M82" s="107"/>
      <c r="N82" s="107"/>
      <c r="O82" s="107"/>
      <c r="P82" s="107"/>
      <c r="Q82" s="107"/>
      <c r="R82" s="107"/>
      <c r="S82" s="107"/>
      <c r="T82" s="107"/>
      <c r="U82" s="107"/>
      <c r="V82" s="107"/>
      <c r="W82" s="107"/>
      <c r="X82" s="107"/>
      <c r="Y82" s="107"/>
      <c r="Z82" s="107"/>
      <c r="AA82" s="107"/>
      <c r="AB82" s="107"/>
      <c r="AC82" s="107"/>
      <c r="AD82" s="107"/>
      <c r="AE82" s="107"/>
      <c r="AF82" s="107"/>
      <c r="AG82" s="107"/>
      <c r="AH82" s="107"/>
      <c r="AI82" s="107"/>
      <c r="AJ82" s="107"/>
      <c r="AK82" s="107"/>
      <c r="AL82" s="107"/>
      <c r="AM82" s="107"/>
      <c r="AN82" s="107"/>
      <c r="AO82" s="107"/>
    </row>
    <row r="83" spans="1:41" x14ac:dyDescent="0.25">
      <c r="A83" s="107"/>
      <c r="B83" s="107"/>
      <c r="C83" s="107"/>
      <c r="D83" s="107"/>
      <c r="E83" s="107"/>
      <c r="F83" s="107"/>
      <c r="G83" s="107"/>
      <c r="H83" s="107"/>
      <c r="I83" s="107"/>
      <c r="J83" s="107"/>
      <c r="K83" s="107"/>
      <c r="L83" s="107"/>
      <c r="M83" s="107"/>
      <c r="N83" s="107"/>
      <c r="O83" s="107"/>
      <c r="P83" s="107"/>
      <c r="Q83" s="107"/>
      <c r="R83" s="107"/>
      <c r="S83" s="107"/>
      <c r="T83" s="107"/>
      <c r="U83" s="107"/>
      <c r="V83" s="107"/>
      <c r="W83" s="107"/>
      <c r="X83" s="107"/>
      <c r="Y83" s="107"/>
      <c r="Z83" s="107"/>
      <c r="AA83" s="107"/>
      <c r="AB83" s="107"/>
      <c r="AC83" s="107"/>
      <c r="AD83" s="107"/>
      <c r="AE83" s="107"/>
      <c r="AF83" s="107"/>
      <c r="AG83" s="107"/>
      <c r="AH83" s="107"/>
      <c r="AI83" s="107"/>
      <c r="AJ83" s="107"/>
      <c r="AK83" s="107"/>
      <c r="AL83" s="107"/>
      <c r="AM83" s="107"/>
      <c r="AN83" s="107"/>
      <c r="AO83" s="107"/>
    </row>
    <row r="84" spans="1:41" x14ac:dyDescent="0.25">
      <c r="A84" s="107"/>
      <c r="B84" s="107"/>
      <c r="C84" s="107"/>
      <c r="D84" s="107"/>
      <c r="E84" s="107"/>
      <c r="F84" s="107"/>
      <c r="G84" s="107"/>
      <c r="H84" s="107"/>
      <c r="I84" s="107"/>
      <c r="J84" s="107"/>
      <c r="K84" s="107"/>
      <c r="L84" s="107"/>
      <c r="M84" s="107"/>
      <c r="N84" s="107"/>
      <c r="O84" s="107"/>
      <c r="P84" s="107"/>
      <c r="Q84" s="107"/>
      <c r="R84" s="107"/>
      <c r="S84" s="107"/>
      <c r="T84" s="107"/>
      <c r="U84" s="107"/>
      <c r="V84" s="107"/>
      <c r="W84" s="107"/>
      <c r="X84" s="107"/>
      <c r="Y84" s="107"/>
      <c r="Z84" s="107"/>
      <c r="AA84" s="107"/>
      <c r="AB84" s="107"/>
      <c r="AC84" s="107"/>
      <c r="AD84" s="107"/>
      <c r="AE84" s="107"/>
      <c r="AF84" s="107"/>
      <c r="AG84" s="107"/>
      <c r="AH84" s="107"/>
      <c r="AI84" s="107"/>
      <c r="AJ84" s="107"/>
      <c r="AK84" s="107"/>
      <c r="AL84" s="107"/>
      <c r="AM84" s="107"/>
      <c r="AN84" s="107"/>
      <c r="AO84" s="107"/>
    </row>
    <row r="85" spans="1:41" x14ac:dyDescent="0.25">
      <c r="A85" s="107"/>
      <c r="B85" s="107"/>
      <c r="C85" s="107"/>
      <c r="D85" s="107"/>
      <c r="E85" s="107"/>
      <c r="F85" s="107"/>
      <c r="G85" s="107"/>
      <c r="H85" s="107"/>
      <c r="I85" s="107"/>
      <c r="J85" s="107"/>
      <c r="K85" s="107"/>
      <c r="L85" s="107"/>
      <c r="M85" s="107"/>
      <c r="N85" s="107"/>
      <c r="O85" s="107"/>
      <c r="P85" s="107"/>
      <c r="Q85" s="107"/>
      <c r="R85" s="107"/>
      <c r="S85" s="107"/>
      <c r="T85" s="107"/>
      <c r="U85" s="107"/>
      <c r="V85" s="107"/>
      <c r="W85" s="107"/>
      <c r="X85" s="107"/>
      <c r="Y85" s="107"/>
      <c r="Z85" s="107"/>
      <c r="AA85" s="107"/>
      <c r="AB85" s="107"/>
      <c r="AC85" s="107"/>
      <c r="AD85" s="107"/>
      <c r="AE85" s="107"/>
      <c r="AF85" s="107"/>
      <c r="AG85" s="107"/>
      <c r="AH85" s="107"/>
      <c r="AI85" s="107"/>
      <c r="AJ85" s="107"/>
      <c r="AK85" s="107"/>
      <c r="AL85" s="107"/>
      <c r="AM85" s="107"/>
      <c r="AN85" s="107"/>
      <c r="AO85" s="107"/>
    </row>
    <row r="86" spans="1:41" x14ac:dyDescent="0.25">
      <c r="A86" s="107"/>
      <c r="B86" s="107"/>
      <c r="C86" s="107"/>
      <c r="D86" s="107"/>
      <c r="E86" s="107"/>
      <c r="F86" s="107"/>
      <c r="G86" s="107"/>
      <c r="H86" s="107"/>
      <c r="I86" s="107"/>
      <c r="J86" s="107"/>
      <c r="K86" s="107"/>
      <c r="L86" s="107"/>
      <c r="M86" s="107"/>
      <c r="N86" s="107"/>
      <c r="O86" s="107"/>
      <c r="P86" s="107"/>
      <c r="Q86" s="107"/>
      <c r="R86" s="107"/>
      <c r="S86" s="107"/>
      <c r="T86" s="107"/>
      <c r="U86" s="107"/>
      <c r="V86" s="107"/>
      <c r="W86" s="107"/>
      <c r="X86" s="107"/>
      <c r="Y86" s="107"/>
      <c r="Z86" s="107"/>
      <c r="AA86" s="107"/>
      <c r="AB86" s="107"/>
      <c r="AC86" s="107"/>
      <c r="AD86" s="107"/>
      <c r="AE86" s="107"/>
      <c r="AF86" s="107"/>
      <c r="AG86" s="107"/>
      <c r="AH86" s="107"/>
      <c r="AI86" s="107"/>
      <c r="AJ86" s="107"/>
      <c r="AK86" s="107"/>
      <c r="AL86" s="107"/>
      <c r="AM86" s="107"/>
      <c r="AN86" s="107"/>
      <c r="AO86" s="107"/>
    </row>
    <row r="87" spans="1:41" x14ac:dyDescent="0.25">
      <c r="A87" s="107"/>
      <c r="B87" s="107"/>
      <c r="C87" s="107"/>
      <c r="D87" s="107"/>
      <c r="E87" s="107"/>
      <c r="F87" s="107"/>
      <c r="G87" s="107"/>
      <c r="H87" s="107"/>
      <c r="I87" s="107"/>
      <c r="J87" s="107"/>
      <c r="K87" s="107"/>
      <c r="L87" s="107"/>
      <c r="M87" s="107"/>
      <c r="N87" s="107"/>
      <c r="O87" s="107"/>
      <c r="P87" s="107"/>
      <c r="Q87" s="107"/>
      <c r="R87" s="107"/>
      <c r="S87" s="107"/>
      <c r="T87" s="107"/>
      <c r="U87" s="107"/>
      <c r="V87" s="107"/>
      <c r="W87" s="107"/>
      <c r="X87" s="107"/>
      <c r="Y87" s="107"/>
      <c r="Z87" s="107"/>
      <c r="AA87" s="107"/>
      <c r="AB87" s="107"/>
      <c r="AC87" s="107"/>
      <c r="AD87" s="107"/>
      <c r="AE87" s="107"/>
      <c r="AF87" s="107"/>
      <c r="AG87" s="107"/>
      <c r="AH87" s="107"/>
      <c r="AI87" s="107"/>
      <c r="AJ87" s="107"/>
      <c r="AK87" s="107"/>
      <c r="AL87" s="107"/>
      <c r="AM87" s="107"/>
      <c r="AN87" s="107"/>
      <c r="AO87" s="107"/>
    </row>
    <row r="88" spans="1:41" x14ac:dyDescent="0.25">
      <c r="A88" s="107"/>
      <c r="B88" s="107"/>
      <c r="C88" s="107"/>
      <c r="D88" s="107"/>
      <c r="E88" s="107"/>
      <c r="F88" s="107"/>
      <c r="G88" s="107"/>
      <c r="H88" s="107"/>
      <c r="I88" s="107"/>
      <c r="J88" s="107"/>
      <c r="K88" s="107"/>
      <c r="L88" s="107"/>
      <c r="M88" s="107"/>
      <c r="N88" s="107"/>
      <c r="O88" s="107"/>
      <c r="P88" s="107"/>
      <c r="Q88" s="107"/>
      <c r="R88" s="107"/>
      <c r="S88" s="107"/>
      <c r="T88" s="107"/>
      <c r="U88" s="107"/>
      <c r="V88" s="107"/>
      <c r="W88" s="107"/>
      <c r="X88" s="107"/>
      <c r="Y88" s="107"/>
      <c r="Z88" s="107"/>
      <c r="AA88" s="107"/>
      <c r="AB88" s="107"/>
      <c r="AC88" s="107"/>
      <c r="AD88" s="107"/>
      <c r="AE88" s="107"/>
      <c r="AF88" s="107"/>
      <c r="AG88" s="107"/>
      <c r="AH88" s="107"/>
      <c r="AI88" s="107"/>
      <c r="AJ88" s="107"/>
      <c r="AK88" s="107"/>
      <c r="AL88" s="107"/>
      <c r="AM88" s="107"/>
      <c r="AN88" s="107"/>
      <c r="AO88" s="107"/>
    </row>
    <row r="89" spans="1:41" x14ac:dyDescent="0.25">
      <c r="A89" s="107"/>
      <c r="B89" s="107"/>
      <c r="C89" s="107"/>
      <c r="D89" s="107"/>
      <c r="E89" s="107"/>
      <c r="F89" s="107"/>
      <c r="G89" s="107"/>
      <c r="H89" s="107"/>
      <c r="I89" s="107"/>
      <c r="J89" s="107"/>
      <c r="K89" s="107"/>
      <c r="L89" s="107"/>
      <c r="M89" s="107"/>
      <c r="N89" s="107"/>
      <c r="O89" s="107"/>
      <c r="P89" s="107"/>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row>
    <row r="90" spans="1:41" x14ac:dyDescent="0.25">
      <c r="A90" s="107"/>
      <c r="B90" s="107"/>
      <c r="C90" s="107"/>
      <c r="D90" s="107"/>
      <c r="E90" s="107"/>
      <c r="F90" s="107"/>
      <c r="G90" s="107"/>
      <c r="H90" s="107"/>
      <c r="I90" s="107"/>
      <c r="J90" s="107"/>
      <c r="K90" s="107"/>
      <c r="L90" s="107"/>
      <c r="M90" s="107"/>
      <c r="N90" s="107"/>
      <c r="O90" s="107"/>
      <c r="P90" s="107"/>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row>
    <row r="91" spans="1:41" x14ac:dyDescent="0.25">
      <c r="A91" s="107"/>
      <c r="B91" s="107"/>
      <c r="C91" s="107"/>
      <c r="D91" s="107"/>
      <c r="E91" s="107"/>
      <c r="F91" s="107"/>
      <c r="G91" s="107"/>
      <c r="H91" s="107"/>
      <c r="I91" s="107"/>
      <c r="J91" s="107"/>
      <c r="K91" s="107"/>
      <c r="L91" s="107"/>
      <c r="M91" s="107"/>
      <c r="N91" s="107"/>
      <c r="O91" s="107"/>
      <c r="P91" s="107"/>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row>
    <row r="92" spans="1:41" x14ac:dyDescent="0.25">
      <c r="A92" s="107"/>
      <c r="B92" s="107"/>
      <c r="C92" s="107"/>
      <c r="D92" s="107"/>
      <c r="E92" s="107"/>
      <c r="F92" s="107"/>
      <c r="G92" s="107"/>
      <c r="H92" s="107"/>
      <c r="I92" s="107"/>
      <c r="J92" s="107"/>
      <c r="K92" s="107"/>
      <c r="L92" s="107"/>
      <c r="M92" s="107"/>
      <c r="N92" s="107"/>
      <c r="O92" s="107"/>
      <c r="P92" s="107"/>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row>
    <row r="93" spans="1:41" x14ac:dyDescent="0.25">
      <c r="A93" s="107"/>
      <c r="B93" s="107"/>
      <c r="C93" s="107"/>
      <c r="D93" s="107"/>
      <c r="E93" s="107"/>
      <c r="F93" s="107"/>
      <c r="G93" s="107"/>
      <c r="H93" s="107"/>
      <c r="I93" s="107"/>
      <c r="J93" s="107"/>
      <c r="K93" s="107"/>
      <c r="L93" s="107"/>
      <c r="M93" s="107"/>
      <c r="N93" s="107"/>
      <c r="O93" s="107"/>
      <c r="P93" s="107"/>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row>
    <row r="94" spans="1:41" x14ac:dyDescent="0.25">
      <c r="A94" s="107"/>
      <c r="B94" s="107"/>
      <c r="C94" s="107"/>
      <c r="D94" s="107"/>
      <c r="E94" s="107"/>
      <c r="F94" s="107"/>
      <c r="G94" s="107"/>
      <c r="H94" s="107"/>
      <c r="I94" s="107"/>
      <c r="J94" s="107"/>
      <c r="K94" s="107"/>
      <c r="L94" s="107"/>
      <c r="M94" s="107"/>
      <c r="N94" s="107"/>
      <c r="O94" s="107"/>
      <c r="P94" s="107"/>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row>
    <row r="95" spans="1:41" x14ac:dyDescent="0.25">
      <c r="A95" s="107"/>
      <c r="B95" s="107"/>
      <c r="C95" s="107"/>
      <c r="D95" s="107"/>
      <c r="E95" s="107"/>
      <c r="F95" s="107"/>
      <c r="G95" s="107"/>
      <c r="H95" s="107"/>
      <c r="I95" s="107"/>
      <c r="J95" s="107"/>
      <c r="K95" s="107"/>
      <c r="L95" s="107"/>
      <c r="M95" s="107"/>
      <c r="N95" s="107"/>
      <c r="O95" s="107"/>
      <c r="P95" s="107"/>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row>
    <row r="96" spans="1:41" x14ac:dyDescent="0.25">
      <c r="A96" s="107"/>
      <c r="B96" s="107"/>
      <c r="C96" s="107"/>
      <c r="D96" s="107"/>
      <c r="E96" s="107"/>
      <c r="F96" s="107"/>
      <c r="G96" s="107"/>
      <c r="H96" s="107"/>
      <c r="I96" s="107"/>
      <c r="J96" s="107"/>
      <c r="K96" s="107"/>
      <c r="L96" s="107"/>
      <c r="M96" s="107"/>
      <c r="N96" s="107"/>
      <c r="O96" s="107"/>
      <c r="P96" s="107"/>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row>
    <row r="97" spans="1:41" x14ac:dyDescent="0.25">
      <c r="A97" s="107"/>
      <c r="B97" s="107"/>
      <c r="C97" s="107"/>
      <c r="D97" s="107"/>
      <c r="E97" s="107"/>
      <c r="F97" s="107"/>
      <c r="G97" s="107"/>
      <c r="H97" s="107"/>
      <c r="I97" s="107"/>
      <c r="J97" s="107"/>
      <c r="K97" s="107"/>
      <c r="L97" s="107"/>
      <c r="M97" s="107"/>
      <c r="N97" s="107"/>
      <c r="O97" s="107"/>
      <c r="P97" s="107"/>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row>
    <row r="98" spans="1:41" x14ac:dyDescent="0.25">
      <c r="A98" s="107"/>
      <c r="B98" s="107"/>
      <c r="C98" s="107"/>
      <c r="D98" s="107"/>
      <c r="E98" s="107"/>
      <c r="F98" s="107"/>
      <c r="G98" s="107"/>
      <c r="H98" s="107"/>
      <c r="I98" s="107"/>
      <c r="J98" s="107"/>
      <c r="K98" s="107"/>
      <c r="L98" s="107"/>
      <c r="M98" s="107"/>
      <c r="N98" s="107"/>
      <c r="O98" s="107"/>
      <c r="P98" s="107"/>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row>
    <row r="99" spans="1:41" x14ac:dyDescent="0.25">
      <c r="A99" s="107"/>
      <c r="B99" s="107"/>
      <c r="C99" s="107"/>
      <c r="D99" s="107"/>
      <c r="E99" s="107"/>
      <c r="F99" s="107"/>
      <c r="G99" s="107"/>
      <c r="H99" s="107"/>
      <c r="I99" s="107"/>
      <c r="J99" s="107"/>
      <c r="K99" s="107"/>
      <c r="L99" s="107"/>
      <c r="M99" s="107"/>
      <c r="N99" s="107"/>
      <c r="O99" s="107"/>
      <c r="P99" s="107"/>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row>
    <row r="100" spans="1:41" x14ac:dyDescent="0.25">
      <c r="A100" s="107"/>
      <c r="B100" s="107"/>
      <c r="C100" s="107"/>
      <c r="D100" s="107"/>
      <c r="E100" s="107"/>
      <c r="F100" s="107"/>
      <c r="G100" s="107"/>
      <c r="H100" s="107"/>
      <c r="I100" s="107"/>
      <c r="J100" s="107"/>
      <c r="K100" s="107"/>
      <c r="L100" s="107"/>
      <c r="M100" s="107"/>
      <c r="N100" s="107"/>
      <c r="O100" s="107"/>
      <c r="P100" s="107"/>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row>
    <row r="101" spans="1:41" x14ac:dyDescent="0.25">
      <c r="A101" s="107"/>
      <c r="B101" s="107"/>
      <c r="C101" s="107"/>
      <c r="D101" s="107"/>
      <c r="E101" s="107"/>
      <c r="F101" s="107"/>
      <c r="G101" s="107"/>
      <c r="H101" s="107"/>
      <c r="I101" s="107"/>
      <c r="J101" s="107"/>
      <c r="K101" s="107"/>
      <c r="L101" s="107"/>
      <c r="M101" s="107"/>
      <c r="N101" s="107"/>
      <c r="O101" s="107"/>
      <c r="P101" s="107"/>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row>
    <row r="102" spans="1:41" x14ac:dyDescent="0.25">
      <c r="A102" s="107"/>
      <c r="B102" s="107"/>
      <c r="C102" s="107"/>
      <c r="D102" s="107"/>
      <c r="E102" s="107"/>
      <c r="F102" s="107"/>
      <c r="G102" s="107"/>
      <c r="H102" s="107"/>
      <c r="I102" s="107"/>
      <c r="J102" s="107"/>
      <c r="K102" s="107"/>
      <c r="L102" s="107"/>
      <c r="M102" s="107"/>
      <c r="N102" s="107"/>
      <c r="O102" s="107"/>
      <c r="P102" s="107"/>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row>
    <row r="103" spans="1:41" x14ac:dyDescent="0.25">
      <c r="A103" s="107"/>
      <c r="B103" s="107"/>
      <c r="C103" s="107"/>
      <c r="D103" s="107"/>
      <c r="E103" s="107"/>
      <c r="F103" s="107"/>
      <c r="G103" s="107"/>
      <c r="H103" s="107"/>
      <c r="I103" s="107"/>
      <c r="J103" s="107"/>
      <c r="K103" s="107"/>
      <c r="L103" s="107"/>
      <c r="M103" s="107"/>
      <c r="N103" s="107"/>
      <c r="O103" s="107"/>
      <c r="P103" s="107"/>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row>
    <row r="104" spans="1:41" x14ac:dyDescent="0.25">
      <c r="A104" s="107"/>
      <c r="B104" s="107"/>
      <c r="C104" s="107"/>
      <c r="D104" s="107"/>
      <c r="E104" s="107"/>
      <c r="F104" s="107"/>
      <c r="G104" s="107"/>
      <c r="H104" s="107"/>
      <c r="I104" s="107"/>
      <c r="J104" s="107"/>
      <c r="K104" s="107"/>
      <c r="L104" s="107"/>
      <c r="M104" s="107"/>
      <c r="N104" s="107"/>
      <c r="O104" s="107"/>
      <c r="P104" s="107"/>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row>
    <row r="105" spans="1:41" x14ac:dyDescent="0.25">
      <c r="A105" s="107"/>
      <c r="B105" s="107"/>
      <c r="C105" s="107"/>
      <c r="D105" s="107"/>
      <c r="E105" s="107"/>
      <c r="F105" s="107"/>
      <c r="G105" s="107"/>
      <c r="H105" s="107"/>
      <c r="I105" s="107"/>
      <c r="J105" s="107"/>
      <c r="K105" s="107"/>
      <c r="L105" s="107"/>
      <c r="M105" s="107"/>
      <c r="N105" s="107"/>
      <c r="O105" s="107"/>
      <c r="P105" s="107"/>
      <c r="Q105" s="107"/>
      <c r="R105" s="107"/>
      <c r="S105" s="107"/>
      <c r="T105" s="107"/>
      <c r="U105" s="107"/>
      <c r="V105" s="107"/>
      <c r="W105" s="107"/>
      <c r="X105" s="107"/>
      <c r="Y105" s="107"/>
      <c r="Z105" s="107"/>
      <c r="AA105" s="107"/>
      <c r="AB105" s="107"/>
      <c r="AC105" s="107"/>
      <c r="AD105" s="107"/>
      <c r="AE105" s="107"/>
      <c r="AF105" s="107"/>
      <c r="AG105" s="107"/>
      <c r="AH105" s="107"/>
      <c r="AI105" s="107"/>
      <c r="AJ105" s="107"/>
      <c r="AK105" s="107"/>
      <c r="AL105" s="107"/>
      <c r="AM105" s="107"/>
      <c r="AN105" s="107"/>
      <c r="AO105" s="107"/>
    </row>
    <row r="106" spans="1:41" x14ac:dyDescent="0.25">
      <c r="A106" s="107"/>
      <c r="B106" s="107"/>
      <c r="C106" s="107"/>
      <c r="D106" s="107"/>
      <c r="E106" s="107"/>
      <c r="F106" s="107"/>
      <c r="G106" s="107"/>
      <c r="H106" s="107"/>
      <c r="I106" s="107"/>
      <c r="J106" s="107"/>
      <c r="K106" s="107"/>
      <c r="L106" s="107"/>
      <c r="M106" s="107"/>
      <c r="N106" s="107"/>
      <c r="O106" s="107"/>
      <c r="P106" s="107"/>
      <c r="Q106" s="107"/>
      <c r="R106" s="107"/>
      <c r="S106" s="107"/>
      <c r="T106" s="107"/>
      <c r="U106" s="107"/>
      <c r="V106" s="107"/>
      <c r="W106" s="107"/>
      <c r="X106" s="107"/>
      <c r="Y106" s="107"/>
      <c r="Z106" s="107"/>
      <c r="AA106" s="107"/>
      <c r="AB106" s="107"/>
      <c r="AC106" s="107"/>
      <c r="AD106" s="107"/>
      <c r="AE106" s="107"/>
      <c r="AF106" s="107"/>
      <c r="AG106" s="107"/>
      <c r="AH106" s="107"/>
      <c r="AI106" s="107"/>
      <c r="AJ106" s="107"/>
      <c r="AK106" s="107"/>
      <c r="AL106" s="107"/>
      <c r="AM106" s="107"/>
      <c r="AN106" s="107"/>
      <c r="AO106" s="107"/>
    </row>
    <row r="107" spans="1:41" x14ac:dyDescent="0.25">
      <c r="A107" s="107"/>
      <c r="B107" s="107"/>
      <c r="C107" s="107"/>
      <c r="D107" s="107"/>
      <c r="E107" s="107"/>
      <c r="F107" s="107"/>
      <c r="G107" s="107"/>
      <c r="H107" s="107"/>
      <c r="I107" s="107"/>
      <c r="J107" s="107"/>
      <c r="K107" s="107"/>
      <c r="L107" s="107"/>
      <c r="M107" s="107"/>
      <c r="N107" s="107"/>
      <c r="O107" s="107"/>
      <c r="P107" s="107"/>
      <c r="Q107" s="107"/>
      <c r="R107" s="107"/>
      <c r="S107" s="107"/>
      <c r="T107" s="107"/>
      <c r="U107" s="107"/>
      <c r="V107" s="107"/>
      <c r="W107" s="107"/>
      <c r="X107" s="107"/>
      <c r="Y107" s="107"/>
      <c r="Z107" s="107"/>
      <c r="AA107" s="107"/>
      <c r="AB107" s="107"/>
      <c r="AC107" s="107"/>
      <c r="AD107" s="107"/>
      <c r="AE107" s="107"/>
      <c r="AF107" s="107"/>
      <c r="AG107" s="107"/>
      <c r="AH107" s="107"/>
      <c r="AI107" s="107"/>
      <c r="AJ107" s="107"/>
      <c r="AK107" s="107"/>
      <c r="AL107" s="107"/>
      <c r="AM107" s="107"/>
      <c r="AN107" s="107"/>
      <c r="AO107" s="107"/>
    </row>
    <row r="108" spans="1:41" ht="15.75" customHeight="1" x14ac:dyDescent="0.25">
      <c r="A108" s="107"/>
      <c r="B108" s="107"/>
      <c r="C108" s="107"/>
      <c r="D108" s="107"/>
      <c r="E108" s="107"/>
      <c r="F108" s="107"/>
      <c r="G108" s="107"/>
      <c r="H108" s="107"/>
      <c r="I108" s="107"/>
      <c r="J108" s="107"/>
      <c r="K108" s="107"/>
      <c r="L108" s="107"/>
      <c r="M108" s="107"/>
      <c r="N108" s="107"/>
      <c r="O108" s="107"/>
      <c r="P108" s="107"/>
      <c r="Q108" s="107"/>
      <c r="R108" s="107"/>
      <c r="S108" s="107"/>
      <c r="T108" s="107"/>
      <c r="U108" s="107"/>
      <c r="V108" s="107"/>
      <c r="W108" s="107"/>
      <c r="X108" s="107"/>
      <c r="Y108" s="107"/>
      <c r="Z108" s="107"/>
      <c r="AA108" s="107"/>
      <c r="AB108" s="107"/>
      <c r="AC108" s="107"/>
      <c r="AD108" s="107"/>
      <c r="AE108" s="107"/>
      <c r="AF108" s="107"/>
      <c r="AG108" s="107"/>
      <c r="AH108" s="107"/>
      <c r="AI108" s="107"/>
      <c r="AJ108" s="107"/>
      <c r="AK108" s="107"/>
      <c r="AL108" s="107"/>
      <c r="AM108" s="107"/>
      <c r="AN108" s="107"/>
      <c r="AO108" s="107"/>
    </row>
    <row r="109" spans="1:41" ht="15" customHeight="1" x14ac:dyDescent="0.25">
      <c r="A109" s="107"/>
      <c r="B109" s="107"/>
      <c r="C109" s="107"/>
      <c r="D109" s="107"/>
      <c r="E109" s="107"/>
      <c r="F109" s="107"/>
      <c r="G109" s="107"/>
      <c r="H109" s="107"/>
      <c r="I109" s="107"/>
      <c r="J109" s="107"/>
      <c r="K109" s="107"/>
      <c r="L109" s="107"/>
      <c r="M109" s="107"/>
      <c r="N109" s="107"/>
      <c r="O109" s="107"/>
      <c r="P109" s="107"/>
      <c r="Q109" s="107"/>
      <c r="R109" s="107"/>
      <c r="S109" s="107"/>
      <c r="T109" s="107"/>
      <c r="U109" s="107"/>
      <c r="V109" s="107"/>
      <c r="W109" s="107"/>
      <c r="X109" s="107"/>
      <c r="Y109" s="107"/>
      <c r="Z109" s="107"/>
      <c r="AA109" s="107"/>
      <c r="AB109" s="107"/>
      <c r="AC109" s="107"/>
      <c r="AD109" s="107"/>
      <c r="AE109" s="107"/>
      <c r="AF109" s="107"/>
      <c r="AG109" s="107"/>
      <c r="AH109" s="107"/>
      <c r="AI109" s="107"/>
      <c r="AJ109" s="107"/>
      <c r="AK109" s="107"/>
      <c r="AL109" s="107"/>
      <c r="AM109" s="107"/>
      <c r="AN109" s="107"/>
      <c r="AO109" s="107"/>
    </row>
    <row r="110" spans="1:41" x14ac:dyDescent="0.25">
      <c r="A110" s="107"/>
      <c r="B110" s="107"/>
      <c r="C110" s="107"/>
      <c r="D110" s="107"/>
      <c r="E110" s="107"/>
      <c r="F110" s="107"/>
      <c r="G110" s="107"/>
      <c r="H110" s="107"/>
      <c r="I110" s="107"/>
      <c r="J110" s="107"/>
      <c r="K110" s="107"/>
      <c r="L110" s="107"/>
      <c r="M110" s="107"/>
      <c r="N110" s="107"/>
      <c r="O110" s="107"/>
      <c r="P110" s="107"/>
      <c r="Q110" s="107"/>
      <c r="R110" s="107"/>
      <c r="S110" s="107"/>
      <c r="T110" s="107"/>
      <c r="U110" s="107"/>
      <c r="V110" s="107"/>
      <c r="W110" s="107"/>
      <c r="X110" s="107"/>
      <c r="Y110" s="107"/>
      <c r="Z110" s="107"/>
      <c r="AA110" s="107"/>
      <c r="AB110" s="107"/>
      <c r="AC110" s="107"/>
      <c r="AD110" s="107"/>
      <c r="AE110" s="107"/>
      <c r="AF110" s="107"/>
      <c r="AG110" s="107"/>
      <c r="AH110" s="107"/>
      <c r="AI110" s="107"/>
      <c r="AJ110" s="107"/>
      <c r="AK110" s="107"/>
      <c r="AL110" s="107"/>
      <c r="AM110" s="107"/>
      <c r="AN110" s="107"/>
      <c r="AO110" s="107"/>
    </row>
    <row r="111" spans="1:41" ht="16.5" customHeight="1" x14ac:dyDescent="0.25">
      <c r="A111" s="107"/>
      <c r="B111" s="107"/>
      <c r="C111" s="107"/>
      <c r="D111" s="107"/>
      <c r="E111" s="107"/>
      <c r="F111" s="107"/>
      <c r="G111" s="107"/>
      <c r="H111" s="107"/>
      <c r="I111" s="107"/>
      <c r="J111" s="107"/>
      <c r="K111" s="107"/>
      <c r="L111" s="107"/>
      <c r="M111" s="107"/>
      <c r="N111" s="107"/>
      <c r="O111" s="107"/>
      <c r="P111" s="107"/>
      <c r="Q111" s="107"/>
      <c r="R111" s="107"/>
      <c r="S111" s="107"/>
      <c r="T111" s="107"/>
      <c r="U111" s="107"/>
      <c r="V111" s="107"/>
      <c r="W111" s="107"/>
      <c r="X111" s="107"/>
      <c r="Y111" s="107"/>
      <c r="Z111" s="107"/>
      <c r="AA111" s="107"/>
      <c r="AB111" s="107"/>
      <c r="AC111" s="107"/>
      <c r="AD111" s="107"/>
      <c r="AE111" s="107"/>
      <c r="AF111" s="107"/>
      <c r="AG111" s="107"/>
      <c r="AH111" s="107"/>
      <c r="AI111" s="107"/>
      <c r="AJ111" s="107"/>
      <c r="AK111" s="107"/>
      <c r="AL111" s="107"/>
      <c r="AM111" s="107"/>
      <c r="AN111" s="107"/>
      <c r="AO111" s="107"/>
    </row>
    <row r="112" spans="1:41" x14ac:dyDescent="0.25">
      <c r="A112" s="107"/>
      <c r="B112" s="107"/>
      <c r="C112" s="107"/>
      <c r="D112" s="107"/>
      <c r="E112" s="107"/>
      <c r="F112" s="107"/>
      <c r="G112" s="107"/>
      <c r="H112" s="107"/>
      <c r="I112" s="107"/>
      <c r="J112" s="107"/>
      <c r="K112" s="107"/>
      <c r="L112" s="107"/>
      <c r="M112" s="107"/>
      <c r="N112" s="107"/>
      <c r="O112" s="107"/>
      <c r="P112" s="107"/>
      <c r="Q112" s="107"/>
      <c r="R112" s="107"/>
      <c r="S112" s="107"/>
      <c r="T112" s="107"/>
      <c r="U112" s="107"/>
      <c r="V112" s="107"/>
      <c r="W112" s="107"/>
      <c r="X112" s="107"/>
      <c r="Y112" s="107"/>
      <c r="Z112" s="107"/>
      <c r="AA112" s="107"/>
      <c r="AB112" s="107"/>
      <c r="AC112" s="107"/>
      <c r="AD112" s="107"/>
      <c r="AE112" s="107"/>
      <c r="AF112" s="107"/>
      <c r="AG112" s="107"/>
      <c r="AH112" s="107"/>
      <c r="AI112" s="107"/>
      <c r="AJ112" s="107"/>
      <c r="AK112" s="107"/>
      <c r="AL112" s="107"/>
      <c r="AM112" s="107"/>
      <c r="AN112" s="107"/>
      <c r="AO112" s="107"/>
    </row>
    <row r="113" spans="1:41" x14ac:dyDescent="0.25">
      <c r="A113" s="107"/>
      <c r="B113" s="107"/>
      <c r="C113" s="107"/>
      <c r="D113" s="107"/>
      <c r="E113" s="107"/>
      <c r="F113" s="107"/>
      <c r="G113" s="107"/>
      <c r="H113" s="107"/>
      <c r="I113" s="107"/>
      <c r="J113" s="107"/>
      <c r="K113" s="107"/>
      <c r="L113" s="107"/>
      <c r="M113" s="107"/>
      <c r="N113" s="107"/>
      <c r="O113" s="107"/>
      <c r="P113" s="107"/>
      <c r="Q113" s="107"/>
      <c r="R113" s="107"/>
      <c r="S113" s="107"/>
      <c r="T113" s="107"/>
      <c r="U113" s="107"/>
      <c r="V113" s="107"/>
      <c r="W113" s="107"/>
      <c r="X113" s="107"/>
      <c r="Y113" s="107"/>
      <c r="Z113" s="107"/>
      <c r="AA113" s="107"/>
      <c r="AB113" s="107"/>
      <c r="AC113" s="107"/>
      <c r="AD113" s="107"/>
      <c r="AE113" s="107"/>
      <c r="AF113" s="107"/>
      <c r="AG113" s="107"/>
      <c r="AH113" s="107"/>
      <c r="AI113" s="107"/>
      <c r="AJ113" s="107"/>
      <c r="AK113" s="107"/>
      <c r="AL113" s="107"/>
      <c r="AM113" s="107"/>
      <c r="AN113" s="107"/>
      <c r="AO113" s="107"/>
    </row>
    <row r="114" spans="1:41" x14ac:dyDescent="0.25">
      <c r="A114" s="107"/>
      <c r="B114" s="107"/>
      <c r="C114" s="107"/>
      <c r="D114" s="107"/>
      <c r="E114" s="107"/>
      <c r="F114" s="107"/>
      <c r="G114" s="107"/>
      <c r="H114" s="107"/>
      <c r="I114" s="107"/>
      <c r="J114" s="107"/>
      <c r="K114" s="107"/>
      <c r="L114" s="107"/>
      <c r="M114" s="107"/>
      <c r="N114" s="107"/>
      <c r="O114" s="107"/>
      <c r="P114" s="107"/>
      <c r="Q114" s="107"/>
      <c r="R114" s="107"/>
      <c r="S114" s="107"/>
      <c r="T114" s="107"/>
      <c r="U114" s="107"/>
      <c r="V114" s="107"/>
      <c r="W114" s="107"/>
      <c r="X114" s="107"/>
      <c r="Y114" s="107"/>
      <c r="Z114" s="107"/>
      <c r="AA114" s="107"/>
      <c r="AB114" s="107"/>
      <c r="AC114" s="107"/>
      <c r="AD114" s="107"/>
      <c r="AE114" s="107"/>
      <c r="AF114" s="107"/>
      <c r="AG114" s="107"/>
      <c r="AH114" s="107"/>
      <c r="AI114" s="107"/>
      <c r="AJ114" s="107"/>
      <c r="AK114" s="107"/>
      <c r="AL114" s="107"/>
      <c r="AM114" s="107"/>
      <c r="AN114" s="107"/>
      <c r="AO114" s="107"/>
    </row>
    <row r="115" spans="1:41" x14ac:dyDescent="0.25">
      <c r="A115" s="107"/>
      <c r="B115" s="107"/>
      <c r="C115" s="107"/>
      <c r="D115" s="107"/>
      <c r="E115" s="107"/>
      <c r="F115" s="107"/>
      <c r="G115" s="107"/>
      <c r="H115" s="107"/>
      <c r="I115" s="107"/>
      <c r="J115" s="107"/>
      <c r="K115" s="107"/>
      <c r="L115" s="107"/>
      <c r="M115" s="107"/>
      <c r="N115" s="107"/>
      <c r="O115" s="107"/>
      <c r="P115" s="107"/>
      <c r="Q115" s="107"/>
      <c r="R115" s="107"/>
      <c r="S115" s="107"/>
      <c r="T115" s="107"/>
      <c r="U115" s="107"/>
      <c r="V115" s="107"/>
      <c r="W115" s="107"/>
      <c r="X115" s="107"/>
      <c r="Y115" s="107"/>
      <c r="Z115" s="107"/>
      <c r="AA115" s="107"/>
      <c r="AB115" s="107"/>
      <c r="AC115" s="107"/>
      <c r="AD115" s="107"/>
      <c r="AE115" s="107"/>
      <c r="AF115" s="107"/>
      <c r="AG115" s="107"/>
      <c r="AH115" s="107"/>
      <c r="AI115" s="107"/>
      <c r="AJ115" s="107"/>
      <c r="AK115" s="107"/>
      <c r="AL115" s="107"/>
      <c r="AM115" s="107"/>
      <c r="AN115" s="107"/>
      <c r="AO115" s="107"/>
    </row>
    <row r="116" spans="1:41" x14ac:dyDescent="0.25">
      <c r="A116" s="107"/>
      <c r="B116" s="107"/>
      <c r="C116" s="107"/>
      <c r="D116" s="107"/>
      <c r="E116" s="107"/>
      <c r="F116" s="107"/>
      <c r="G116" s="107"/>
      <c r="H116" s="107"/>
      <c r="I116" s="107"/>
      <c r="J116" s="107"/>
      <c r="K116" s="107"/>
      <c r="L116" s="107"/>
      <c r="M116" s="107"/>
      <c r="N116" s="107"/>
      <c r="O116" s="107"/>
      <c r="P116" s="107"/>
      <c r="Q116" s="107"/>
      <c r="R116" s="107"/>
      <c r="S116" s="107"/>
      <c r="T116" s="107"/>
      <c r="U116" s="107"/>
      <c r="V116" s="107"/>
      <c r="W116" s="107"/>
      <c r="X116" s="107"/>
      <c r="Y116" s="107"/>
      <c r="Z116" s="107"/>
      <c r="AA116" s="107"/>
      <c r="AB116" s="107"/>
      <c r="AC116" s="107"/>
      <c r="AD116" s="107"/>
      <c r="AE116" s="107"/>
      <c r="AF116" s="107"/>
      <c r="AG116" s="107"/>
      <c r="AH116" s="107"/>
      <c r="AI116" s="107"/>
      <c r="AJ116" s="107"/>
      <c r="AK116" s="107"/>
      <c r="AL116" s="107"/>
      <c r="AM116" s="107"/>
      <c r="AN116" s="107"/>
      <c r="AO116" s="107"/>
    </row>
    <row r="117" spans="1:41" x14ac:dyDescent="0.25">
      <c r="A117" s="107"/>
      <c r="B117" s="107"/>
      <c r="C117" s="107"/>
      <c r="D117" s="107"/>
      <c r="E117" s="107"/>
      <c r="F117" s="107"/>
      <c r="G117" s="107"/>
      <c r="H117" s="107"/>
      <c r="I117" s="107"/>
      <c r="J117" s="107"/>
      <c r="K117" s="107"/>
      <c r="L117" s="107"/>
      <c r="M117" s="107"/>
      <c r="N117" s="107"/>
      <c r="O117" s="107"/>
      <c r="P117" s="107"/>
      <c r="Q117" s="107"/>
      <c r="R117" s="107"/>
      <c r="S117" s="107"/>
      <c r="T117" s="107"/>
      <c r="U117" s="107"/>
      <c r="V117" s="107"/>
      <c r="W117" s="107"/>
      <c r="X117" s="107"/>
      <c r="Y117" s="107"/>
      <c r="Z117" s="107"/>
      <c r="AA117" s="107"/>
      <c r="AB117" s="107"/>
      <c r="AC117" s="107"/>
      <c r="AD117" s="107"/>
      <c r="AE117" s="107"/>
      <c r="AF117" s="107"/>
      <c r="AG117" s="107"/>
      <c r="AH117" s="107"/>
      <c r="AI117" s="107"/>
      <c r="AJ117" s="107"/>
      <c r="AK117" s="107"/>
      <c r="AL117" s="107"/>
      <c r="AM117" s="107"/>
      <c r="AN117" s="107"/>
      <c r="AO117" s="107"/>
    </row>
    <row r="118" spans="1:41" x14ac:dyDescent="0.25">
      <c r="A118" s="107"/>
      <c r="B118" s="107"/>
      <c r="C118" s="107"/>
      <c r="D118" s="107"/>
      <c r="E118" s="107"/>
      <c r="F118" s="107"/>
      <c r="G118" s="107"/>
      <c r="H118" s="107"/>
      <c r="I118" s="107"/>
      <c r="J118" s="107"/>
      <c r="K118" s="107"/>
      <c r="L118" s="107"/>
      <c r="M118" s="107"/>
      <c r="N118" s="107"/>
      <c r="O118" s="107"/>
      <c r="P118" s="107"/>
      <c r="Q118" s="107"/>
      <c r="R118" s="107"/>
      <c r="S118" s="107"/>
      <c r="T118" s="107"/>
      <c r="U118" s="107"/>
      <c r="V118" s="107"/>
      <c r="W118" s="107"/>
      <c r="X118" s="107"/>
      <c r="Y118" s="107"/>
      <c r="Z118" s="107"/>
      <c r="AA118" s="107"/>
      <c r="AB118" s="107"/>
      <c r="AC118" s="107"/>
      <c r="AD118" s="107"/>
      <c r="AE118" s="107"/>
      <c r="AF118" s="107"/>
      <c r="AG118" s="107"/>
      <c r="AH118" s="107"/>
      <c r="AI118" s="107"/>
      <c r="AJ118" s="107"/>
      <c r="AK118" s="107"/>
      <c r="AL118" s="107"/>
      <c r="AM118" s="107"/>
      <c r="AN118" s="107"/>
      <c r="AO118" s="107"/>
    </row>
    <row r="119" spans="1:41" x14ac:dyDescent="0.25">
      <c r="A119" s="107"/>
      <c r="B119" s="107"/>
      <c r="C119" s="107"/>
      <c r="D119" s="107"/>
      <c r="E119" s="107"/>
      <c r="F119" s="107"/>
      <c r="G119" s="107"/>
      <c r="H119" s="107"/>
      <c r="I119" s="107"/>
      <c r="J119" s="107"/>
      <c r="K119" s="107"/>
      <c r="L119" s="107"/>
      <c r="M119" s="107"/>
      <c r="N119" s="107"/>
      <c r="O119" s="107"/>
      <c r="P119" s="107"/>
      <c r="Q119" s="107"/>
      <c r="R119" s="107"/>
      <c r="S119" s="107"/>
      <c r="T119" s="107"/>
      <c r="U119" s="107"/>
      <c r="V119" s="107"/>
      <c r="W119" s="107"/>
      <c r="X119" s="107"/>
      <c r="Y119" s="107"/>
      <c r="Z119" s="107"/>
      <c r="AA119" s="107"/>
      <c r="AB119" s="107"/>
      <c r="AC119" s="107"/>
      <c r="AD119" s="107"/>
      <c r="AE119" s="107"/>
      <c r="AF119" s="107"/>
      <c r="AG119" s="107"/>
      <c r="AH119" s="107"/>
      <c r="AI119" s="107"/>
      <c r="AJ119" s="107"/>
      <c r="AK119" s="107"/>
      <c r="AL119" s="107"/>
      <c r="AM119" s="107"/>
      <c r="AN119" s="107"/>
      <c r="AO119" s="107"/>
    </row>
    <row r="120" spans="1:41" x14ac:dyDescent="0.25">
      <c r="A120" s="107"/>
      <c r="B120" s="107"/>
      <c r="C120" s="107"/>
      <c r="D120" s="107"/>
      <c r="E120" s="107"/>
      <c r="F120" s="107"/>
      <c r="G120" s="107"/>
      <c r="H120" s="107"/>
      <c r="I120" s="107"/>
      <c r="J120" s="107"/>
      <c r="K120" s="107"/>
      <c r="L120" s="107"/>
      <c r="M120" s="107"/>
      <c r="N120" s="107"/>
      <c r="O120" s="107"/>
      <c r="P120" s="107"/>
      <c r="Q120" s="107"/>
      <c r="R120" s="107"/>
      <c r="S120" s="107"/>
      <c r="T120" s="107"/>
      <c r="U120" s="107"/>
      <c r="V120" s="107"/>
      <c r="W120" s="107"/>
      <c r="X120" s="107"/>
      <c r="Y120" s="107"/>
      <c r="Z120" s="107"/>
      <c r="AA120" s="107"/>
      <c r="AB120" s="107"/>
      <c r="AC120" s="107"/>
      <c r="AD120" s="107"/>
      <c r="AE120" s="107"/>
      <c r="AF120" s="107"/>
      <c r="AG120" s="107"/>
      <c r="AH120" s="107"/>
      <c r="AI120" s="107"/>
      <c r="AJ120" s="107"/>
      <c r="AK120" s="107"/>
      <c r="AL120" s="107"/>
      <c r="AM120" s="107"/>
      <c r="AN120" s="107"/>
      <c r="AO120" s="107"/>
    </row>
    <row r="121" spans="1:41" x14ac:dyDescent="0.25">
      <c r="A121" s="107"/>
      <c r="B121" s="107"/>
      <c r="C121" s="107"/>
      <c r="D121" s="107"/>
      <c r="E121" s="107"/>
      <c r="F121" s="107"/>
      <c r="G121" s="107"/>
      <c r="H121" s="107"/>
      <c r="I121" s="107"/>
      <c r="J121" s="107"/>
      <c r="K121" s="107"/>
      <c r="L121" s="107"/>
      <c r="M121" s="107"/>
      <c r="N121" s="107"/>
      <c r="O121" s="107"/>
      <c r="P121" s="107"/>
      <c r="Q121" s="107"/>
      <c r="R121" s="107"/>
      <c r="S121" s="107"/>
      <c r="T121" s="107"/>
      <c r="U121" s="107"/>
      <c r="V121" s="107"/>
      <c r="W121" s="107"/>
      <c r="X121" s="107"/>
      <c r="Y121" s="107"/>
      <c r="Z121" s="107"/>
      <c r="AA121" s="107"/>
      <c r="AB121" s="107"/>
      <c r="AC121" s="107"/>
      <c r="AD121" s="107"/>
      <c r="AE121" s="107"/>
      <c r="AF121" s="107"/>
      <c r="AG121" s="107"/>
      <c r="AH121" s="107"/>
      <c r="AI121" s="107"/>
      <c r="AJ121" s="107"/>
      <c r="AK121" s="107"/>
      <c r="AL121" s="107"/>
      <c r="AM121" s="107"/>
      <c r="AN121" s="107"/>
      <c r="AO121" s="107"/>
    </row>
    <row r="122" spans="1:41" x14ac:dyDescent="0.25">
      <c r="A122" s="107"/>
      <c r="B122" s="107"/>
      <c r="C122" s="107"/>
      <c r="D122" s="107"/>
      <c r="E122" s="107"/>
      <c r="F122" s="107"/>
      <c r="G122" s="107"/>
      <c r="H122" s="107"/>
      <c r="I122" s="107"/>
      <c r="J122" s="107"/>
      <c r="K122" s="107"/>
      <c r="L122" s="107"/>
      <c r="M122" s="107"/>
      <c r="N122" s="107"/>
      <c r="O122" s="107"/>
      <c r="P122" s="107"/>
      <c r="Q122" s="107"/>
      <c r="R122" s="107"/>
      <c r="S122" s="107"/>
      <c r="T122" s="107"/>
      <c r="U122" s="107"/>
      <c r="V122" s="107"/>
      <c r="W122" s="107"/>
      <c r="X122" s="107"/>
      <c r="Y122" s="107"/>
      <c r="Z122" s="107"/>
      <c r="AA122" s="107"/>
      <c r="AB122" s="107"/>
      <c r="AC122" s="107"/>
      <c r="AD122" s="107"/>
      <c r="AE122" s="107"/>
      <c r="AF122" s="107"/>
      <c r="AG122" s="107"/>
      <c r="AH122" s="107"/>
      <c r="AI122" s="107"/>
      <c r="AJ122" s="107"/>
      <c r="AK122" s="107"/>
      <c r="AL122" s="107"/>
      <c r="AM122" s="107"/>
      <c r="AN122" s="107"/>
      <c r="AO122" s="107"/>
    </row>
    <row r="123" spans="1:41" x14ac:dyDescent="0.25">
      <c r="A123" s="107"/>
      <c r="B123" s="107"/>
      <c r="C123" s="107"/>
      <c r="D123" s="107"/>
      <c r="E123" s="107"/>
      <c r="F123" s="107"/>
      <c r="G123" s="107"/>
      <c r="H123" s="107"/>
      <c r="I123" s="107"/>
      <c r="J123" s="107"/>
      <c r="K123" s="107"/>
      <c r="L123" s="107"/>
      <c r="M123" s="107"/>
      <c r="N123" s="107"/>
      <c r="O123" s="107"/>
      <c r="P123" s="107"/>
      <c r="Q123" s="107"/>
      <c r="R123" s="107"/>
      <c r="S123" s="107"/>
      <c r="T123" s="107"/>
      <c r="U123" s="107"/>
      <c r="V123" s="107"/>
      <c r="W123" s="107"/>
      <c r="X123" s="107"/>
      <c r="Y123" s="107"/>
      <c r="Z123" s="107"/>
      <c r="AA123" s="107"/>
      <c r="AB123" s="107"/>
      <c r="AC123" s="107"/>
      <c r="AD123" s="107"/>
      <c r="AE123" s="107"/>
      <c r="AF123" s="107"/>
      <c r="AG123" s="107"/>
      <c r="AH123" s="107"/>
      <c r="AI123" s="107"/>
      <c r="AJ123" s="107"/>
      <c r="AK123" s="107"/>
      <c r="AL123" s="107"/>
      <c r="AM123" s="107"/>
      <c r="AN123" s="107"/>
      <c r="AO123" s="107"/>
    </row>
    <row r="124" spans="1:41" x14ac:dyDescent="0.25">
      <c r="A124" s="107"/>
      <c r="B124" s="107"/>
      <c r="C124" s="107"/>
      <c r="D124" s="107"/>
      <c r="E124" s="107"/>
      <c r="F124" s="107"/>
      <c r="G124" s="107"/>
      <c r="H124" s="107"/>
      <c r="I124" s="107"/>
      <c r="J124" s="107"/>
      <c r="K124" s="107"/>
      <c r="L124" s="107"/>
      <c r="M124" s="107"/>
      <c r="N124" s="107"/>
      <c r="O124" s="107"/>
      <c r="P124" s="107"/>
      <c r="Q124" s="107"/>
      <c r="R124" s="107"/>
      <c r="S124" s="107"/>
      <c r="T124" s="107"/>
      <c r="U124" s="107"/>
      <c r="V124" s="107"/>
      <c r="W124" s="107"/>
      <c r="X124" s="107"/>
      <c r="Y124" s="107"/>
      <c r="Z124" s="107"/>
      <c r="AA124" s="107"/>
      <c r="AB124" s="107"/>
      <c r="AC124" s="107"/>
      <c r="AD124" s="107"/>
      <c r="AE124" s="107"/>
      <c r="AF124" s="107"/>
      <c r="AG124" s="107"/>
      <c r="AH124" s="107"/>
      <c r="AI124" s="107"/>
      <c r="AJ124" s="107"/>
      <c r="AK124" s="107"/>
      <c r="AL124" s="107"/>
      <c r="AM124" s="107"/>
      <c r="AN124" s="107"/>
      <c r="AO124" s="107"/>
    </row>
    <row r="125" spans="1:41" x14ac:dyDescent="0.25">
      <c r="A125" s="107"/>
      <c r="B125" s="107"/>
      <c r="C125" s="107"/>
      <c r="D125" s="107"/>
      <c r="E125" s="107"/>
      <c r="F125" s="107"/>
      <c r="G125" s="107"/>
      <c r="H125" s="107"/>
      <c r="I125" s="107"/>
      <c r="J125" s="107"/>
      <c r="K125" s="107"/>
      <c r="L125" s="107"/>
      <c r="M125" s="107"/>
      <c r="N125" s="107"/>
      <c r="O125" s="107"/>
      <c r="P125" s="107"/>
      <c r="Q125" s="107"/>
      <c r="R125" s="107"/>
      <c r="S125" s="107"/>
      <c r="T125" s="107"/>
      <c r="U125" s="107"/>
      <c r="V125" s="107"/>
      <c r="W125" s="107"/>
      <c r="X125" s="107"/>
      <c r="Y125" s="107"/>
      <c r="Z125" s="107"/>
      <c r="AA125" s="107"/>
      <c r="AB125" s="107"/>
      <c r="AC125" s="107"/>
      <c r="AD125" s="107"/>
      <c r="AE125" s="107"/>
      <c r="AF125" s="107"/>
      <c r="AG125" s="107"/>
      <c r="AH125" s="107"/>
      <c r="AI125" s="107"/>
      <c r="AJ125" s="107"/>
      <c r="AK125" s="107"/>
      <c r="AL125" s="107"/>
      <c r="AM125" s="107"/>
      <c r="AN125" s="107"/>
      <c r="AO125" s="107"/>
    </row>
    <row r="126" spans="1:41" x14ac:dyDescent="0.25">
      <c r="A126" s="107"/>
      <c r="B126" s="107"/>
      <c r="C126" s="107"/>
      <c r="D126" s="107"/>
      <c r="E126" s="107"/>
      <c r="F126" s="107"/>
      <c r="G126" s="107"/>
      <c r="H126" s="107"/>
      <c r="I126" s="107"/>
      <c r="J126" s="107"/>
      <c r="K126" s="107"/>
      <c r="L126" s="107"/>
      <c r="M126" s="107"/>
      <c r="N126" s="107"/>
      <c r="O126" s="107"/>
      <c r="P126" s="107"/>
      <c r="Q126" s="107"/>
      <c r="R126" s="107"/>
      <c r="S126" s="107"/>
      <c r="T126" s="107"/>
      <c r="U126" s="107"/>
      <c r="V126" s="107"/>
      <c r="W126" s="107"/>
      <c r="X126" s="107"/>
      <c r="Y126" s="107"/>
      <c r="Z126" s="107"/>
      <c r="AA126" s="107"/>
      <c r="AB126" s="107"/>
      <c r="AC126" s="107"/>
      <c r="AD126" s="107"/>
      <c r="AE126" s="107"/>
      <c r="AF126" s="107"/>
      <c r="AG126" s="107"/>
      <c r="AH126" s="107"/>
      <c r="AI126" s="107"/>
      <c r="AJ126" s="107"/>
      <c r="AK126" s="107"/>
      <c r="AL126" s="107"/>
      <c r="AM126" s="107"/>
      <c r="AN126" s="107"/>
      <c r="AO126" s="107"/>
    </row>
    <row r="127" spans="1:41" x14ac:dyDescent="0.25">
      <c r="A127" s="107"/>
      <c r="B127" s="107"/>
      <c r="C127" s="107"/>
      <c r="D127" s="107"/>
      <c r="E127" s="107"/>
      <c r="F127" s="107"/>
      <c r="G127" s="107"/>
      <c r="H127" s="107"/>
      <c r="I127" s="107"/>
      <c r="J127" s="107"/>
      <c r="K127" s="107"/>
      <c r="L127" s="107"/>
      <c r="M127" s="107"/>
      <c r="N127" s="107"/>
      <c r="O127" s="107"/>
      <c r="P127" s="107"/>
      <c r="Q127" s="107"/>
      <c r="R127" s="107"/>
      <c r="S127" s="107"/>
      <c r="T127" s="107"/>
      <c r="U127" s="107"/>
      <c r="V127" s="107"/>
      <c r="W127" s="107"/>
      <c r="X127" s="107"/>
      <c r="Y127" s="107"/>
      <c r="Z127" s="107"/>
      <c r="AA127" s="107"/>
      <c r="AB127" s="107"/>
      <c r="AC127" s="107"/>
      <c r="AD127" s="107"/>
      <c r="AE127" s="107"/>
      <c r="AF127" s="107"/>
      <c r="AG127" s="107"/>
      <c r="AH127" s="107"/>
      <c r="AI127" s="107"/>
      <c r="AJ127" s="107"/>
      <c r="AK127" s="107"/>
      <c r="AL127" s="107"/>
      <c r="AM127" s="107"/>
      <c r="AN127" s="107"/>
      <c r="AO127" s="107"/>
    </row>
    <row r="128" spans="1:41" x14ac:dyDescent="0.25">
      <c r="A128" s="107"/>
      <c r="B128" s="107"/>
      <c r="C128" s="107"/>
      <c r="D128" s="107"/>
      <c r="E128" s="107"/>
      <c r="F128" s="107"/>
      <c r="G128" s="107"/>
      <c r="H128" s="107"/>
      <c r="I128" s="107"/>
      <c r="J128" s="107"/>
      <c r="K128" s="107"/>
      <c r="L128" s="107"/>
      <c r="M128" s="107"/>
      <c r="N128" s="107"/>
      <c r="O128" s="107"/>
      <c r="P128" s="107"/>
      <c r="Q128" s="107"/>
      <c r="R128" s="107"/>
      <c r="S128" s="107"/>
      <c r="T128" s="107"/>
      <c r="U128" s="107"/>
      <c r="V128" s="107"/>
      <c r="W128" s="107"/>
      <c r="X128" s="107"/>
      <c r="Y128" s="107"/>
      <c r="Z128" s="107"/>
      <c r="AA128" s="107"/>
      <c r="AB128" s="107"/>
      <c r="AC128" s="107"/>
      <c r="AD128" s="107"/>
      <c r="AE128" s="107"/>
      <c r="AF128" s="107"/>
      <c r="AG128" s="107"/>
      <c r="AH128" s="107"/>
      <c r="AI128" s="107"/>
      <c r="AJ128" s="107"/>
      <c r="AK128" s="107"/>
      <c r="AL128" s="107"/>
      <c r="AM128" s="107"/>
      <c r="AN128" s="107"/>
      <c r="AO128" s="107"/>
    </row>
    <row r="129" spans="1:41" x14ac:dyDescent="0.25">
      <c r="A129" s="107"/>
      <c r="B129" s="107"/>
      <c r="C129" s="107"/>
      <c r="D129" s="107"/>
      <c r="E129" s="107"/>
      <c r="F129" s="107"/>
      <c r="G129" s="107"/>
      <c r="H129" s="107"/>
      <c r="I129" s="107"/>
      <c r="J129" s="107"/>
      <c r="K129" s="107"/>
      <c r="L129" s="107"/>
      <c r="M129" s="107"/>
      <c r="N129" s="107"/>
      <c r="O129" s="107"/>
      <c r="P129" s="107"/>
      <c r="Q129" s="107"/>
      <c r="R129" s="107"/>
      <c r="S129" s="107"/>
      <c r="T129" s="107"/>
      <c r="U129" s="107"/>
      <c r="V129" s="107"/>
      <c r="W129" s="107"/>
      <c r="X129" s="107"/>
      <c r="Y129" s="107"/>
      <c r="Z129" s="107"/>
      <c r="AA129" s="107"/>
      <c r="AB129" s="107"/>
      <c r="AC129" s="107"/>
      <c r="AD129" s="107"/>
      <c r="AE129" s="107"/>
      <c r="AF129" s="107"/>
      <c r="AG129" s="107"/>
      <c r="AH129" s="107"/>
      <c r="AI129" s="107"/>
      <c r="AJ129" s="107"/>
      <c r="AK129" s="107"/>
      <c r="AL129" s="107"/>
      <c r="AM129" s="107"/>
      <c r="AN129" s="107"/>
      <c r="AO129" s="107"/>
    </row>
    <row r="130" spans="1:41" x14ac:dyDescent="0.25">
      <c r="A130" s="107"/>
      <c r="B130" s="107"/>
      <c r="C130" s="107"/>
      <c r="D130" s="107"/>
      <c r="E130" s="107"/>
      <c r="F130" s="107"/>
      <c r="G130" s="107"/>
      <c r="H130" s="107"/>
      <c r="I130" s="107"/>
      <c r="J130" s="107"/>
      <c r="K130" s="107"/>
      <c r="L130" s="107"/>
      <c r="M130" s="107"/>
      <c r="N130" s="107"/>
      <c r="O130" s="107"/>
      <c r="P130" s="107"/>
      <c r="Q130" s="107"/>
      <c r="R130" s="107"/>
      <c r="S130" s="107"/>
      <c r="T130" s="107"/>
      <c r="U130" s="107"/>
      <c r="V130" s="107"/>
      <c r="W130" s="107"/>
      <c r="X130" s="107"/>
      <c r="Y130" s="107"/>
      <c r="Z130" s="107"/>
      <c r="AA130" s="107"/>
      <c r="AB130" s="107"/>
      <c r="AC130" s="107"/>
      <c r="AD130" s="107"/>
      <c r="AE130" s="107"/>
      <c r="AF130" s="107"/>
      <c r="AG130" s="107"/>
      <c r="AH130" s="107"/>
      <c r="AI130" s="107"/>
      <c r="AJ130" s="107"/>
      <c r="AK130" s="107"/>
      <c r="AL130" s="107"/>
      <c r="AM130" s="107"/>
      <c r="AN130" s="107"/>
      <c r="AO130" s="107"/>
    </row>
    <row r="131" spans="1:41" x14ac:dyDescent="0.25">
      <c r="A131" s="107"/>
      <c r="B131" s="107"/>
      <c r="C131" s="107"/>
      <c r="D131" s="107"/>
      <c r="E131" s="107"/>
      <c r="F131" s="107"/>
      <c r="G131" s="107"/>
      <c r="H131" s="107"/>
      <c r="I131" s="107"/>
      <c r="J131" s="107"/>
      <c r="K131" s="107"/>
      <c r="L131" s="107"/>
      <c r="M131" s="107"/>
      <c r="N131" s="107"/>
      <c r="O131" s="107"/>
      <c r="P131" s="107"/>
      <c r="Q131" s="107"/>
      <c r="R131" s="107"/>
      <c r="S131" s="107"/>
      <c r="T131" s="107"/>
      <c r="U131" s="107"/>
      <c r="V131" s="107"/>
      <c r="W131" s="107"/>
      <c r="X131" s="107"/>
      <c r="Y131" s="107"/>
      <c r="Z131" s="107"/>
      <c r="AA131" s="107"/>
      <c r="AB131" s="107"/>
      <c r="AC131" s="107"/>
      <c r="AD131" s="107"/>
      <c r="AE131" s="107"/>
      <c r="AF131" s="107"/>
      <c r="AG131" s="107"/>
      <c r="AH131" s="107"/>
      <c r="AI131" s="107"/>
      <c r="AJ131" s="107"/>
      <c r="AK131" s="107"/>
      <c r="AL131" s="107"/>
      <c r="AM131" s="107"/>
      <c r="AN131" s="107"/>
      <c r="AO131" s="107"/>
    </row>
    <row r="132" spans="1:41" x14ac:dyDescent="0.25">
      <c r="A132" s="107"/>
      <c r="B132" s="107"/>
      <c r="C132" s="107"/>
      <c r="D132" s="107"/>
      <c r="E132" s="107"/>
      <c r="F132" s="107"/>
      <c r="G132" s="107"/>
      <c r="H132" s="107"/>
      <c r="I132" s="107"/>
      <c r="J132" s="107"/>
      <c r="K132" s="107"/>
      <c r="L132" s="107"/>
      <c r="M132" s="107"/>
      <c r="N132" s="107"/>
      <c r="O132" s="107"/>
      <c r="P132" s="107"/>
      <c r="Q132" s="107"/>
      <c r="R132" s="107"/>
      <c r="S132" s="107"/>
      <c r="T132" s="107"/>
      <c r="U132" s="107"/>
      <c r="V132" s="107"/>
      <c r="W132" s="107"/>
      <c r="X132" s="107"/>
      <c r="Y132" s="107"/>
      <c r="Z132" s="107"/>
      <c r="AA132" s="107"/>
      <c r="AB132" s="107"/>
      <c r="AC132" s="107"/>
      <c r="AD132" s="107"/>
      <c r="AE132" s="107"/>
      <c r="AF132" s="107"/>
      <c r="AG132" s="107"/>
      <c r="AH132" s="107"/>
      <c r="AI132" s="107"/>
      <c r="AJ132" s="107"/>
      <c r="AK132" s="107"/>
      <c r="AL132" s="107"/>
      <c r="AM132" s="107"/>
      <c r="AN132" s="107"/>
      <c r="AO132" s="107"/>
    </row>
    <row r="133" spans="1:41" x14ac:dyDescent="0.25">
      <c r="A133" s="107"/>
      <c r="B133" s="107"/>
      <c r="C133" s="107"/>
      <c r="D133" s="107"/>
      <c r="E133" s="107"/>
      <c r="F133" s="107"/>
      <c r="G133" s="107"/>
      <c r="H133" s="107"/>
      <c r="I133" s="107"/>
      <c r="J133" s="107"/>
      <c r="K133" s="107"/>
      <c r="L133" s="107"/>
      <c r="M133" s="107"/>
      <c r="N133" s="107"/>
      <c r="O133" s="107"/>
      <c r="P133" s="107"/>
      <c r="Q133" s="107"/>
      <c r="R133" s="107"/>
      <c r="S133" s="107"/>
      <c r="T133" s="107"/>
      <c r="U133" s="107"/>
      <c r="V133" s="107"/>
      <c r="W133" s="107"/>
      <c r="X133" s="107"/>
      <c r="Y133" s="107"/>
      <c r="Z133" s="107"/>
      <c r="AA133" s="107"/>
      <c r="AB133" s="107"/>
      <c r="AC133" s="107"/>
      <c r="AD133" s="107"/>
      <c r="AE133" s="107"/>
      <c r="AF133" s="107"/>
      <c r="AG133" s="107"/>
      <c r="AH133" s="107"/>
      <c r="AI133" s="107"/>
      <c r="AJ133" s="107"/>
      <c r="AK133" s="107"/>
      <c r="AL133" s="107"/>
      <c r="AM133" s="107"/>
      <c r="AN133" s="107"/>
      <c r="AO133" s="107"/>
    </row>
    <row r="134" spans="1:41" x14ac:dyDescent="0.25">
      <c r="A134" s="107"/>
      <c r="B134" s="107"/>
      <c r="C134" s="107"/>
      <c r="D134" s="107"/>
      <c r="E134" s="107"/>
      <c r="F134" s="107"/>
      <c r="G134" s="107"/>
      <c r="H134" s="107"/>
      <c r="I134" s="107"/>
      <c r="J134" s="107"/>
      <c r="K134" s="107"/>
      <c r="L134" s="107"/>
      <c r="M134" s="107"/>
      <c r="N134" s="107"/>
      <c r="O134" s="107"/>
      <c r="P134" s="107"/>
      <c r="Q134" s="107"/>
      <c r="R134" s="107"/>
      <c r="S134" s="107"/>
      <c r="T134" s="107"/>
      <c r="U134" s="107"/>
      <c r="V134" s="107"/>
      <c r="W134" s="107"/>
      <c r="X134" s="107"/>
      <c r="Y134" s="107"/>
      <c r="Z134" s="107"/>
      <c r="AA134" s="107"/>
      <c r="AB134" s="107"/>
      <c r="AC134" s="107"/>
      <c r="AD134" s="107"/>
      <c r="AE134" s="107"/>
      <c r="AF134" s="107"/>
      <c r="AG134" s="107"/>
      <c r="AH134" s="107"/>
      <c r="AI134" s="107"/>
      <c r="AJ134" s="107"/>
      <c r="AK134" s="107"/>
      <c r="AL134" s="107"/>
      <c r="AM134" s="107"/>
      <c r="AN134" s="107"/>
      <c r="AO134" s="107"/>
    </row>
    <row r="135" spans="1:41" x14ac:dyDescent="0.25">
      <c r="A135" s="107"/>
      <c r="B135" s="107"/>
      <c r="C135" s="107"/>
      <c r="D135" s="107"/>
      <c r="E135" s="107"/>
      <c r="F135" s="107"/>
      <c r="G135" s="107"/>
      <c r="H135" s="107"/>
      <c r="I135" s="107"/>
      <c r="J135" s="107"/>
      <c r="K135" s="107"/>
      <c r="L135" s="107"/>
      <c r="M135" s="107"/>
      <c r="N135" s="107"/>
      <c r="O135" s="107"/>
      <c r="P135" s="107"/>
      <c r="Q135" s="107"/>
      <c r="R135" s="107"/>
      <c r="S135" s="107"/>
      <c r="T135" s="107"/>
      <c r="U135" s="107"/>
      <c r="V135" s="107"/>
      <c r="W135" s="107"/>
      <c r="X135" s="107"/>
      <c r="Y135" s="107"/>
      <c r="Z135" s="107"/>
      <c r="AA135" s="107"/>
      <c r="AB135" s="107"/>
      <c r="AC135" s="107"/>
      <c r="AD135" s="107"/>
      <c r="AE135" s="107"/>
      <c r="AF135" s="107"/>
      <c r="AG135" s="107"/>
      <c r="AH135" s="107"/>
      <c r="AI135" s="107"/>
      <c r="AJ135" s="107"/>
      <c r="AK135" s="107"/>
      <c r="AL135" s="107"/>
      <c r="AM135" s="107"/>
      <c r="AN135" s="107"/>
      <c r="AO135" s="107"/>
    </row>
    <row r="136" spans="1:41" x14ac:dyDescent="0.25">
      <c r="A136" s="107"/>
      <c r="B136" s="107"/>
      <c r="C136" s="107"/>
      <c r="D136" s="107"/>
      <c r="E136" s="107"/>
      <c r="F136" s="107"/>
      <c r="G136" s="107"/>
      <c r="H136" s="107"/>
      <c r="I136" s="107"/>
      <c r="J136" s="107"/>
      <c r="K136" s="107"/>
      <c r="L136" s="107"/>
      <c r="M136" s="107"/>
      <c r="N136" s="107"/>
      <c r="O136" s="107"/>
      <c r="P136" s="107"/>
      <c r="Q136" s="107"/>
      <c r="R136" s="107"/>
      <c r="S136" s="107"/>
      <c r="T136" s="107"/>
      <c r="U136" s="107"/>
      <c r="V136" s="107"/>
      <c r="W136" s="107"/>
      <c r="X136" s="107"/>
      <c r="Y136" s="107"/>
      <c r="Z136" s="107"/>
      <c r="AA136" s="107"/>
      <c r="AB136" s="107"/>
      <c r="AC136" s="107"/>
      <c r="AD136" s="107"/>
      <c r="AE136" s="107"/>
      <c r="AF136" s="107"/>
      <c r="AG136" s="107"/>
      <c r="AH136" s="107"/>
      <c r="AI136" s="107"/>
      <c r="AJ136" s="107"/>
      <c r="AK136" s="107"/>
      <c r="AL136" s="107"/>
      <c r="AM136" s="107"/>
      <c r="AN136" s="107"/>
      <c r="AO136" s="107"/>
    </row>
    <row r="137" spans="1:41" x14ac:dyDescent="0.25">
      <c r="A137" s="107"/>
      <c r="B137" s="107"/>
      <c r="C137" s="107"/>
      <c r="D137" s="107"/>
      <c r="E137" s="107"/>
      <c r="F137" s="107"/>
      <c r="G137" s="107"/>
      <c r="H137" s="107"/>
      <c r="I137" s="107"/>
      <c r="J137" s="107"/>
      <c r="K137" s="107"/>
      <c r="L137" s="107"/>
      <c r="M137" s="107"/>
      <c r="N137" s="107"/>
      <c r="O137" s="107"/>
      <c r="P137" s="107"/>
      <c r="Q137" s="107"/>
      <c r="R137" s="107"/>
      <c r="S137" s="107"/>
      <c r="T137" s="107"/>
      <c r="U137" s="107"/>
      <c r="V137" s="107"/>
      <c r="W137" s="107"/>
      <c r="X137" s="107"/>
      <c r="Y137" s="107"/>
      <c r="Z137" s="107"/>
      <c r="AA137" s="107"/>
      <c r="AB137" s="107"/>
      <c r="AC137" s="107"/>
      <c r="AD137" s="107"/>
      <c r="AE137" s="107"/>
      <c r="AF137" s="107"/>
      <c r="AG137" s="107"/>
      <c r="AH137" s="107"/>
      <c r="AI137" s="107"/>
      <c r="AJ137" s="107"/>
      <c r="AK137" s="107"/>
      <c r="AL137" s="107"/>
      <c r="AM137" s="107"/>
      <c r="AN137" s="107"/>
      <c r="AO137" s="107"/>
    </row>
    <row r="138" spans="1:41" x14ac:dyDescent="0.25">
      <c r="A138" s="107"/>
      <c r="B138" s="107"/>
      <c r="C138" s="107"/>
      <c r="D138" s="107"/>
      <c r="E138" s="107"/>
      <c r="F138" s="107"/>
      <c r="G138" s="107"/>
      <c r="H138" s="107"/>
      <c r="I138" s="107"/>
      <c r="J138" s="107"/>
      <c r="K138" s="107"/>
      <c r="L138" s="107"/>
      <c r="M138" s="107"/>
      <c r="N138" s="107"/>
      <c r="O138" s="107"/>
      <c r="P138" s="107"/>
      <c r="Q138" s="107"/>
      <c r="R138" s="107"/>
      <c r="S138" s="107"/>
      <c r="T138" s="107"/>
      <c r="U138" s="107"/>
      <c r="V138" s="107"/>
      <c r="W138" s="107"/>
      <c r="X138" s="107"/>
      <c r="Y138" s="107"/>
      <c r="Z138" s="107"/>
      <c r="AA138" s="107"/>
      <c r="AB138" s="107"/>
      <c r="AC138" s="107"/>
      <c r="AD138" s="107"/>
      <c r="AE138" s="107"/>
      <c r="AF138" s="107"/>
      <c r="AG138" s="107"/>
      <c r="AH138" s="107"/>
      <c r="AI138" s="107"/>
      <c r="AJ138" s="107"/>
      <c r="AK138" s="107"/>
      <c r="AL138" s="107"/>
      <c r="AM138" s="107"/>
      <c r="AN138" s="107"/>
      <c r="AO138" s="107"/>
    </row>
    <row r="139" spans="1:41" x14ac:dyDescent="0.25">
      <c r="A139" s="107"/>
      <c r="B139" s="107"/>
      <c r="C139" s="107"/>
      <c r="D139" s="107"/>
      <c r="E139" s="107"/>
      <c r="F139" s="107"/>
      <c r="G139" s="107"/>
      <c r="H139" s="107"/>
      <c r="I139" s="107"/>
      <c r="J139" s="107"/>
      <c r="K139" s="107"/>
      <c r="L139" s="107"/>
      <c r="M139" s="107"/>
      <c r="N139" s="107"/>
      <c r="O139" s="107"/>
      <c r="P139" s="107"/>
      <c r="Q139" s="107"/>
      <c r="R139" s="107"/>
      <c r="S139" s="107"/>
      <c r="T139" s="107"/>
      <c r="U139" s="107"/>
      <c r="V139" s="107"/>
      <c r="W139" s="107"/>
      <c r="X139" s="107"/>
      <c r="Y139" s="107"/>
      <c r="Z139" s="107"/>
      <c r="AA139" s="107"/>
      <c r="AB139" s="107"/>
      <c r="AC139" s="107"/>
      <c r="AD139" s="107"/>
      <c r="AE139" s="107"/>
      <c r="AF139" s="107"/>
      <c r="AG139" s="107"/>
      <c r="AH139" s="107"/>
      <c r="AI139" s="107"/>
      <c r="AJ139" s="107"/>
      <c r="AK139" s="107"/>
      <c r="AL139" s="107"/>
      <c r="AM139" s="107"/>
      <c r="AN139" s="107"/>
      <c r="AO139" s="107"/>
    </row>
    <row r="140" spans="1:41" x14ac:dyDescent="0.25">
      <c r="A140" s="107"/>
      <c r="B140" s="107"/>
      <c r="C140" s="107"/>
      <c r="D140" s="107"/>
      <c r="E140" s="107"/>
      <c r="F140" s="107"/>
      <c r="G140" s="107"/>
      <c r="H140" s="107"/>
      <c r="I140" s="107"/>
      <c r="J140" s="107"/>
      <c r="K140" s="107"/>
      <c r="L140" s="107"/>
      <c r="M140" s="107"/>
      <c r="N140" s="107"/>
      <c r="O140" s="107"/>
      <c r="P140" s="107"/>
      <c r="Q140" s="107"/>
      <c r="R140" s="107"/>
      <c r="S140" s="107"/>
      <c r="T140" s="107"/>
      <c r="U140" s="107"/>
      <c r="V140" s="107"/>
      <c r="W140" s="107"/>
      <c r="X140" s="107"/>
      <c r="Y140" s="107"/>
      <c r="Z140" s="107"/>
      <c r="AA140" s="107"/>
      <c r="AB140" s="107"/>
      <c r="AC140" s="107"/>
      <c r="AD140" s="107"/>
      <c r="AE140" s="107"/>
      <c r="AF140" s="107"/>
      <c r="AG140" s="107"/>
      <c r="AH140" s="107"/>
      <c r="AI140" s="107"/>
      <c r="AJ140" s="107"/>
      <c r="AK140" s="107"/>
      <c r="AL140" s="107"/>
      <c r="AM140" s="107"/>
      <c r="AN140" s="107"/>
      <c r="AO140" s="107"/>
    </row>
    <row r="141" spans="1:41" x14ac:dyDescent="0.25">
      <c r="A141" s="107"/>
      <c r="B141" s="107"/>
      <c r="C141" s="107"/>
      <c r="D141" s="107"/>
      <c r="E141" s="107"/>
      <c r="F141" s="107"/>
      <c r="G141" s="107"/>
      <c r="H141" s="107"/>
      <c r="I141" s="107"/>
      <c r="J141" s="107"/>
      <c r="K141" s="107"/>
      <c r="L141" s="107"/>
      <c r="M141" s="107"/>
      <c r="N141" s="107"/>
      <c r="O141" s="107"/>
      <c r="P141" s="107"/>
      <c r="Q141" s="107"/>
      <c r="R141" s="107"/>
      <c r="S141" s="107"/>
      <c r="T141" s="107"/>
      <c r="U141" s="107"/>
      <c r="V141" s="107"/>
      <c r="W141" s="107"/>
      <c r="X141" s="107"/>
      <c r="Y141" s="107"/>
      <c r="Z141" s="107"/>
      <c r="AA141" s="107"/>
      <c r="AB141" s="107"/>
      <c r="AC141" s="107"/>
      <c r="AD141" s="107"/>
      <c r="AE141" s="107"/>
      <c r="AF141" s="107"/>
      <c r="AG141" s="107"/>
      <c r="AH141" s="107"/>
      <c r="AI141" s="107"/>
      <c r="AJ141" s="107"/>
      <c r="AK141" s="107"/>
      <c r="AL141" s="107"/>
      <c r="AM141" s="107"/>
      <c r="AN141" s="107"/>
      <c r="AO141" s="107"/>
    </row>
    <row r="142" spans="1:41" x14ac:dyDescent="0.25">
      <c r="A142" s="107"/>
      <c r="B142" s="107"/>
      <c r="C142" s="107"/>
      <c r="D142" s="107"/>
      <c r="E142" s="107"/>
      <c r="F142" s="107"/>
      <c r="G142" s="107"/>
      <c r="H142" s="107"/>
      <c r="I142" s="107"/>
      <c r="J142" s="107"/>
      <c r="K142" s="107"/>
      <c r="L142" s="107"/>
      <c r="M142" s="107"/>
      <c r="N142" s="107"/>
      <c r="O142" s="107"/>
      <c r="P142" s="107"/>
      <c r="Q142" s="107"/>
      <c r="R142" s="107"/>
      <c r="S142" s="107"/>
      <c r="T142" s="107"/>
      <c r="U142" s="107"/>
      <c r="V142" s="107"/>
      <c r="W142" s="107"/>
      <c r="X142" s="107"/>
      <c r="Y142" s="107"/>
      <c r="Z142" s="107"/>
      <c r="AA142" s="107"/>
      <c r="AB142" s="107"/>
      <c r="AC142" s="107"/>
      <c r="AD142" s="107"/>
      <c r="AE142" s="107"/>
      <c r="AF142" s="107"/>
      <c r="AG142" s="107"/>
      <c r="AH142" s="107"/>
      <c r="AI142" s="107"/>
      <c r="AJ142" s="107"/>
      <c r="AK142" s="107"/>
      <c r="AL142" s="107"/>
      <c r="AM142" s="107"/>
      <c r="AN142" s="107"/>
      <c r="AO142" s="107"/>
    </row>
    <row r="143" spans="1:41" x14ac:dyDescent="0.25">
      <c r="A143" s="107"/>
      <c r="B143" s="107"/>
      <c r="C143" s="107"/>
      <c r="D143" s="107"/>
      <c r="E143" s="107"/>
      <c r="F143" s="107"/>
      <c r="G143" s="107"/>
      <c r="H143" s="107"/>
      <c r="I143" s="107"/>
      <c r="J143" s="107"/>
      <c r="K143" s="107"/>
      <c r="L143" s="107"/>
      <c r="M143" s="107"/>
      <c r="N143" s="107"/>
      <c r="O143" s="107"/>
      <c r="P143" s="107"/>
      <c r="Q143" s="107"/>
      <c r="R143" s="107"/>
      <c r="S143" s="107"/>
      <c r="T143" s="107"/>
      <c r="U143" s="107"/>
      <c r="V143" s="107"/>
      <c r="W143" s="107"/>
      <c r="X143" s="107"/>
      <c r="Y143" s="107"/>
      <c r="Z143" s="107"/>
      <c r="AA143" s="107"/>
      <c r="AB143" s="107"/>
      <c r="AC143" s="107"/>
      <c r="AD143" s="107"/>
      <c r="AE143" s="107"/>
      <c r="AF143" s="107"/>
      <c r="AG143" s="107"/>
      <c r="AH143" s="107"/>
      <c r="AI143" s="107"/>
      <c r="AJ143" s="107"/>
      <c r="AK143" s="107"/>
      <c r="AL143" s="107"/>
      <c r="AM143" s="107"/>
      <c r="AN143" s="107"/>
      <c r="AO143" s="107"/>
    </row>
    <row r="144" spans="1:41" x14ac:dyDescent="0.25">
      <c r="A144" s="107"/>
      <c r="B144" s="107"/>
      <c r="C144" s="107"/>
      <c r="D144" s="107"/>
      <c r="E144" s="107"/>
      <c r="F144" s="107"/>
      <c r="G144" s="107"/>
      <c r="H144" s="107"/>
      <c r="I144" s="107"/>
      <c r="J144" s="107"/>
      <c r="K144" s="107"/>
      <c r="L144" s="107"/>
      <c r="M144" s="107"/>
      <c r="N144" s="107"/>
      <c r="O144" s="107"/>
      <c r="P144" s="107"/>
      <c r="Q144" s="107"/>
      <c r="R144" s="107"/>
      <c r="S144" s="107"/>
      <c r="T144" s="107"/>
      <c r="U144" s="107"/>
      <c r="V144" s="107"/>
      <c r="W144" s="107"/>
      <c r="X144" s="107"/>
      <c r="Y144" s="107"/>
      <c r="Z144" s="107"/>
      <c r="AA144" s="107"/>
      <c r="AB144" s="107"/>
      <c r="AC144" s="107"/>
      <c r="AD144" s="107"/>
      <c r="AE144" s="107"/>
      <c r="AF144" s="107"/>
      <c r="AG144" s="107"/>
      <c r="AH144" s="107"/>
      <c r="AI144" s="107"/>
      <c r="AJ144" s="107"/>
      <c r="AK144" s="107"/>
      <c r="AL144" s="107"/>
      <c r="AM144" s="107"/>
      <c r="AN144" s="107"/>
      <c r="AO144" s="107"/>
    </row>
    <row r="145" spans="1:41" x14ac:dyDescent="0.25">
      <c r="A145" s="107"/>
      <c r="B145" s="107"/>
      <c r="C145" s="107"/>
      <c r="D145" s="107"/>
      <c r="E145" s="107"/>
      <c r="F145" s="107"/>
      <c r="G145" s="107"/>
      <c r="H145" s="107"/>
      <c r="I145" s="107"/>
      <c r="J145" s="107"/>
      <c r="K145" s="107"/>
      <c r="L145" s="107"/>
      <c r="M145" s="107"/>
      <c r="N145" s="107"/>
      <c r="O145" s="107"/>
      <c r="P145" s="107"/>
      <c r="Q145" s="107"/>
      <c r="R145" s="107"/>
      <c r="S145" s="107"/>
      <c r="T145" s="107"/>
      <c r="U145" s="107"/>
      <c r="V145" s="107"/>
      <c r="W145" s="107"/>
      <c r="X145" s="107"/>
      <c r="Y145" s="107"/>
      <c r="Z145" s="107"/>
      <c r="AA145" s="107"/>
      <c r="AB145" s="107"/>
      <c r="AC145" s="107"/>
      <c r="AD145" s="107"/>
      <c r="AE145" s="107"/>
      <c r="AF145" s="107"/>
      <c r="AG145" s="107"/>
      <c r="AH145" s="107"/>
      <c r="AI145" s="107"/>
      <c r="AJ145" s="107"/>
      <c r="AK145" s="107"/>
      <c r="AL145" s="107"/>
      <c r="AM145" s="107"/>
      <c r="AN145" s="107"/>
      <c r="AO145" s="107"/>
    </row>
    <row r="146" spans="1:41" x14ac:dyDescent="0.25">
      <c r="A146" s="107"/>
      <c r="B146" s="107"/>
      <c r="C146" s="107"/>
      <c r="D146" s="107"/>
      <c r="E146" s="107"/>
      <c r="F146" s="107"/>
      <c r="G146" s="107"/>
      <c r="H146" s="107"/>
      <c r="I146" s="107"/>
      <c r="J146" s="107"/>
      <c r="K146" s="107"/>
      <c r="L146" s="107"/>
      <c r="M146" s="107"/>
      <c r="N146" s="107"/>
      <c r="O146" s="107"/>
      <c r="P146" s="107"/>
      <c r="Q146" s="107"/>
      <c r="R146" s="107"/>
      <c r="S146" s="107"/>
      <c r="T146" s="107"/>
      <c r="U146" s="107"/>
      <c r="V146" s="107"/>
      <c r="W146" s="107"/>
      <c r="X146" s="107"/>
      <c r="Y146" s="107"/>
      <c r="Z146" s="107"/>
      <c r="AA146" s="107"/>
      <c r="AB146" s="107"/>
      <c r="AC146" s="107"/>
      <c r="AD146" s="107"/>
      <c r="AE146" s="107"/>
      <c r="AF146" s="107"/>
      <c r="AG146" s="107"/>
      <c r="AH146" s="107"/>
      <c r="AI146" s="107"/>
      <c r="AJ146" s="107"/>
      <c r="AK146" s="107"/>
      <c r="AL146" s="107"/>
      <c r="AM146" s="107"/>
      <c r="AN146" s="107"/>
      <c r="AO146" s="107"/>
    </row>
    <row r="147" spans="1:41" x14ac:dyDescent="0.25">
      <c r="A147" s="107"/>
      <c r="B147" s="107"/>
      <c r="C147" s="107"/>
      <c r="D147" s="107"/>
      <c r="E147" s="107"/>
      <c r="F147" s="107"/>
      <c r="G147" s="107"/>
      <c r="H147" s="107"/>
      <c r="I147" s="107"/>
      <c r="J147" s="107"/>
      <c r="K147" s="107"/>
      <c r="L147" s="107"/>
      <c r="M147" s="107"/>
      <c r="N147" s="107"/>
      <c r="O147" s="107"/>
      <c r="P147" s="107"/>
      <c r="Q147" s="107"/>
      <c r="R147" s="107"/>
      <c r="S147" s="107"/>
      <c r="T147" s="107"/>
      <c r="U147" s="107"/>
      <c r="V147" s="107"/>
      <c r="W147" s="107"/>
      <c r="X147" s="107"/>
      <c r="Y147" s="107"/>
      <c r="Z147" s="107"/>
      <c r="AA147" s="107"/>
      <c r="AB147" s="107"/>
      <c r="AC147" s="107"/>
      <c r="AD147" s="107"/>
      <c r="AE147" s="107"/>
      <c r="AF147" s="107"/>
      <c r="AG147" s="107"/>
      <c r="AH147" s="107"/>
      <c r="AI147" s="107"/>
      <c r="AJ147" s="107"/>
      <c r="AK147" s="107"/>
      <c r="AL147" s="107"/>
      <c r="AM147" s="107"/>
      <c r="AN147" s="107"/>
      <c r="AO147" s="107"/>
    </row>
    <row r="148" spans="1:41" x14ac:dyDescent="0.25">
      <c r="A148" s="107"/>
      <c r="B148" s="107"/>
      <c r="C148" s="107"/>
      <c r="D148" s="107"/>
      <c r="E148" s="107"/>
      <c r="F148" s="107"/>
      <c r="G148" s="107"/>
      <c r="H148" s="107"/>
      <c r="I148" s="107"/>
      <c r="J148" s="107"/>
      <c r="K148" s="107"/>
      <c r="L148" s="107"/>
      <c r="M148" s="107"/>
      <c r="N148" s="107"/>
      <c r="O148" s="107"/>
      <c r="P148" s="107"/>
      <c r="Q148" s="107"/>
      <c r="R148" s="107"/>
      <c r="S148" s="107"/>
      <c r="T148" s="107"/>
      <c r="U148" s="107"/>
      <c r="V148" s="107"/>
      <c r="W148" s="107"/>
      <c r="X148" s="107"/>
      <c r="Y148" s="107"/>
      <c r="Z148" s="107"/>
      <c r="AA148" s="107"/>
      <c r="AB148" s="107"/>
      <c r="AC148" s="107"/>
      <c r="AD148" s="107"/>
      <c r="AE148" s="107"/>
      <c r="AF148" s="107"/>
      <c r="AG148" s="107"/>
      <c r="AH148" s="107"/>
      <c r="AI148" s="107"/>
      <c r="AJ148" s="107"/>
      <c r="AK148" s="107"/>
      <c r="AL148" s="107"/>
      <c r="AM148" s="107"/>
      <c r="AN148" s="107"/>
      <c r="AO148" s="107"/>
    </row>
    <row r="149" spans="1:41" ht="13.5" customHeight="1" x14ac:dyDescent="0.25">
      <c r="A149" s="107"/>
      <c r="B149" s="107"/>
      <c r="C149" s="107"/>
      <c r="D149" s="107"/>
      <c r="E149" s="107"/>
      <c r="F149" s="107"/>
      <c r="G149" s="107"/>
      <c r="H149" s="107"/>
      <c r="I149" s="107"/>
      <c r="J149" s="107"/>
      <c r="K149" s="107"/>
      <c r="L149" s="107"/>
      <c r="M149" s="107"/>
      <c r="N149" s="107"/>
      <c r="O149" s="107"/>
      <c r="P149" s="107"/>
      <c r="Q149" s="107"/>
      <c r="R149" s="107"/>
      <c r="S149" s="107"/>
      <c r="T149" s="107"/>
      <c r="U149" s="107"/>
      <c r="V149" s="107"/>
      <c r="W149" s="107"/>
      <c r="X149" s="107"/>
      <c r="Y149" s="107"/>
      <c r="Z149" s="107"/>
      <c r="AA149" s="107"/>
      <c r="AB149" s="107"/>
      <c r="AC149" s="107"/>
      <c r="AD149" s="107"/>
      <c r="AE149" s="107"/>
      <c r="AF149" s="107"/>
      <c r="AG149" s="107"/>
      <c r="AH149" s="107"/>
      <c r="AI149" s="107"/>
      <c r="AJ149" s="107"/>
      <c r="AK149" s="107"/>
      <c r="AL149" s="107"/>
      <c r="AM149" s="107"/>
      <c r="AN149" s="107"/>
      <c r="AO149" s="107"/>
    </row>
    <row r="150" spans="1:41" ht="12.75" customHeight="1" x14ac:dyDescent="0.25">
      <c r="A150" s="107"/>
      <c r="B150" s="107"/>
      <c r="C150" s="107"/>
      <c r="D150" s="107"/>
      <c r="E150" s="107"/>
      <c r="F150" s="107"/>
      <c r="G150" s="107"/>
      <c r="H150" s="107"/>
      <c r="I150" s="107"/>
      <c r="J150" s="107"/>
      <c r="K150" s="107"/>
      <c r="L150" s="107"/>
      <c r="M150" s="107"/>
      <c r="N150" s="107"/>
      <c r="O150" s="107"/>
      <c r="P150" s="107"/>
      <c r="Q150" s="107"/>
      <c r="R150" s="107"/>
      <c r="S150" s="107"/>
      <c r="T150" s="107"/>
      <c r="U150" s="107"/>
      <c r="V150" s="107"/>
      <c r="W150" s="107"/>
      <c r="X150" s="107"/>
      <c r="Y150" s="107"/>
      <c r="Z150" s="107"/>
      <c r="AA150" s="107"/>
      <c r="AB150" s="107"/>
      <c r="AC150" s="107"/>
      <c r="AD150" s="107"/>
      <c r="AE150" s="107"/>
      <c r="AF150" s="107"/>
      <c r="AG150" s="107"/>
      <c r="AH150" s="107"/>
      <c r="AI150" s="107"/>
      <c r="AJ150" s="107"/>
      <c r="AK150" s="107"/>
      <c r="AL150" s="107"/>
      <c r="AM150" s="107"/>
      <c r="AN150" s="107"/>
      <c r="AO150" s="107"/>
    </row>
    <row r="151" spans="1:41" x14ac:dyDescent="0.25">
      <c r="A151" s="107"/>
      <c r="B151" s="107"/>
      <c r="C151" s="107"/>
      <c r="D151" s="107"/>
      <c r="E151" s="107"/>
      <c r="F151" s="107"/>
      <c r="G151" s="107"/>
      <c r="H151" s="107"/>
      <c r="I151" s="107"/>
      <c r="J151" s="107"/>
      <c r="K151" s="107"/>
      <c r="L151" s="107"/>
      <c r="M151" s="107"/>
      <c r="N151" s="107"/>
      <c r="O151" s="107"/>
      <c r="P151" s="107"/>
      <c r="Q151" s="107"/>
      <c r="R151" s="107"/>
      <c r="S151" s="107"/>
      <c r="T151" s="107"/>
      <c r="U151" s="107"/>
      <c r="V151" s="107"/>
      <c r="W151" s="107"/>
      <c r="X151" s="107"/>
      <c r="Y151" s="107"/>
      <c r="Z151" s="107"/>
      <c r="AA151" s="107"/>
      <c r="AB151" s="107"/>
      <c r="AC151" s="107"/>
      <c r="AD151" s="107"/>
      <c r="AE151" s="107"/>
      <c r="AF151" s="107"/>
      <c r="AG151" s="107"/>
      <c r="AH151" s="107"/>
      <c r="AI151" s="107"/>
      <c r="AJ151" s="107"/>
      <c r="AK151" s="107"/>
      <c r="AL151" s="107"/>
      <c r="AM151" s="107"/>
      <c r="AN151" s="107"/>
      <c r="AO151" s="107"/>
    </row>
    <row r="152" spans="1:41" ht="12.75" customHeight="1" x14ac:dyDescent="0.25">
      <c r="A152" s="107"/>
      <c r="B152" s="107"/>
      <c r="C152" s="107"/>
      <c r="D152" s="107"/>
      <c r="E152" s="107"/>
      <c r="F152" s="107"/>
      <c r="G152" s="107"/>
      <c r="H152" s="107"/>
      <c r="I152" s="107"/>
      <c r="J152" s="107"/>
      <c r="K152" s="107"/>
      <c r="L152" s="107"/>
      <c r="M152" s="107"/>
      <c r="N152" s="107"/>
      <c r="O152" s="107"/>
      <c r="P152" s="107"/>
      <c r="Q152" s="107"/>
      <c r="R152" s="107"/>
      <c r="S152" s="107"/>
      <c r="T152" s="107"/>
      <c r="U152" s="107"/>
      <c r="V152" s="107"/>
      <c r="W152" s="107"/>
      <c r="X152" s="107"/>
      <c r="Y152" s="107"/>
      <c r="Z152" s="107"/>
      <c r="AA152" s="107"/>
      <c r="AB152" s="107"/>
      <c r="AC152" s="107"/>
      <c r="AD152" s="107"/>
      <c r="AE152" s="107"/>
      <c r="AF152" s="107"/>
      <c r="AG152" s="107"/>
      <c r="AH152" s="107"/>
      <c r="AI152" s="107"/>
      <c r="AJ152" s="107"/>
      <c r="AK152" s="107"/>
      <c r="AL152" s="107"/>
      <c r="AM152" s="107"/>
      <c r="AN152" s="107"/>
      <c r="AO152" s="107"/>
    </row>
    <row r="153" spans="1:41" x14ac:dyDescent="0.25">
      <c r="A153" s="107"/>
      <c r="B153" s="107"/>
      <c r="C153" s="107"/>
      <c r="D153" s="107"/>
      <c r="E153" s="107"/>
      <c r="F153" s="107"/>
      <c r="G153" s="107"/>
      <c r="H153" s="107"/>
      <c r="I153" s="107"/>
      <c r="J153" s="107"/>
      <c r="K153" s="107"/>
      <c r="L153" s="107"/>
      <c r="M153" s="107"/>
      <c r="N153" s="107"/>
      <c r="O153" s="107"/>
      <c r="P153" s="107"/>
      <c r="Q153" s="107"/>
      <c r="R153" s="107"/>
      <c r="S153" s="107"/>
      <c r="T153" s="107"/>
      <c r="U153" s="107"/>
      <c r="V153" s="107"/>
      <c r="W153" s="107"/>
      <c r="X153" s="107"/>
      <c r="Y153" s="107"/>
      <c r="Z153" s="107"/>
      <c r="AA153" s="107"/>
      <c r="AB153" s="107"/>
      <c r="AC153" s="107"/>
      <c r="AD153" s="107"/>
      <c r="AE153" s="107"/>
      <c r="AF153" s="107"/>
      <c r="AG153" s="107"/>
      <c r="AH153" s="107"/>
      <c r="AI153" s="107"/>
      <c r="AJ153" s="107"/>
      <c r="AK153" s="107"/>
      <c r="AL153" s="107"/>
      <c r="AM153" s="107"/>
      <c r="AN153" s="107"/>
      <c r="AO153" s="107"/>
    </row>
    <row r="154" spans="1:41" x14ac:dyDescent="0.25">
      <c r="A154" s="107"/>
      <c r="B154" s="107"/>
      <c r="C154" s="107"/>
      <c r="D154" s="107"/>
      <c r="E154" s="107"/>
      <c r="F154" s="107"/>
      <c r="G154" s="107"/>
      <c r="H154" s="107"/>
      <c r="I154" s="107"/>
      <c r="J154" s="107"/>
      <c r="K154" s="107"/>
      <c r="L154" s="107"/>
      <c r="M154" s="107"/>
      <c r="N154" s="107"/>
      <c r="O154" s="107"/>
      <c r="P154" s="107"/>
      <c r="Q154" s="107"/>
      <c r="R154" s="107"/>
      <c r="S154" s="107"/>
      <c r="T154" s="107"/>
      <c r="U154" s="107"/>
      <c r="V154" s="107"/>
      <c r="W154" s="107"/>
      <c r="X154" s="107"/>
      <c r="Y154" s="107"/>
      <c r="Z154" s="107"/>
      <c r="AA154" s="107"/>
      <c r="AB154" s="107"/>
      <c r="AC154" s="107"/>
      <c r="AD154" s="107"/>
      <c r="AE154" s="107"/>
      <c r="AF154" s="107"/>
      <c r="AG154" s="107"/>
      <c r="AH154" s="107"/>
      <c r="AI154" s="107"/>
      <c r="AJ154" s="107"/>
      <c r="AK154" s="107"/>
      <c r="AL154" s="107"/>
      <c r="AM154" s="107"/>
      <c r="AN154" s="107"/>
      <c r="AO154" s="107"/>
    </row>
    <row r="155" spans="1:41" x14ac:dyDescent="0.25">
      <c r="A155" s="107"/>
      <c r="B155" s="107"/>
      <c r="C155" s="107"/>
      <c r="D155" s="107"/>
      <c r="E155" s="107"/>
      <c r="F155" s="107"/>
      <c r="G155" s="107"/>
      <c r="H155" s="107"/>
      <c r="I155" s="107"/>
      <c r="J155" s="107"/>
      <c r="K155" s="107"/>
      <c r="L155" s="107"/>
      <c r="M155" s="107"/>
      <c r="N155" s="107"/>
      <c r="O155" s="107"/>
      <c r="P155" s="107"/>
      <c r="Q155" s="107"/>
      <c r="R155" s="107"/>
      <c r="S155" s="107"/>
      <c r="T155" s="107"/>
      <c r="U155" s="107"/>
      <c r="V155" s="107"/>
      <c r="W155" s="107"/>
      <c r="X155" s="107"/>
      <c r="Y155" s="107"/>
      <c r="Z155" s="107"/>
      <c r="AA155" s="107"/>
      <c r="AB155" s="107"/>
      <c r="AC155" s="107"/>
      <c r="AD155" s="107"/>
      <c r="AE155" s="107"/>
      <c r="AF155" s="107"/>
      <c r="AG155" s="107"/>
      <c r="AH155" s="107"/>
      <c r="AI155" s="107"/>
      <c r="AJ155" s="107"/>
      <c r="AK155" s="107"/>
      <c r="AL155" s="107"/>
      <c r="AM155" s="107"/>
      <c r="AN155" s="107"/>
      <c r="AO155" s="107"/>
    </row>
    <row r="156" spans="1:41" x14ac:dyDescent="0.25">
      <c r="A156" s="107"/>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107"/>
      <c r="AF156" s="107"/>
      <c r="AG156" s="107"/>
      <c r="AH156" s="107"/>
      <c r="AI156" s="107"/>
      <c r="AJ156" s="107"/>
      <c r="AK156" s="107"/>
      <c r="AL156" s="107"/>
      <c r="AM156" s="107"/>
      <c r="AN156" s="107"/>
      <c r="AO156" s="107"/>
    </row>
    <row r="157" spans="1:41" x14ac:dyDescent="0.25">
      <c r="A157" s="107"/>
      <c r="B157" s="107"/>
      <c r="C157" s="107"/>
      <c r="D157" s="107"/>
      <c r="E157" s="107"/>
      <c r="F157" s="107"/>
      <c r="G157" s="107"/>
      <c r="H157" s="107"/>
      <c r="I157" s="107"/>
      <c r="J157" s="107"/>
      <c r="K157" s="107"/>
      <c r="L157" s="107"/>
      <c r="M157" s="107"/>
      <c r="N157" s="107"/>
      <c r="O157" s="107"/>
      <c r="P157" s="107"/>
      <c r="Q157" s="107"/>
      <c r="R157" s="107"/>
      <c r="S157" s="107"/>
      <c r="T157" s="107"/>
      <c r="U157" s="107"/>
      <c r="V157" s="107"/>
      <c r="W157" s="107"/>
      <c r="X157" s="107"/>
      <c r="Y157" s="107"/>
      <c r="Z157" s="107"/>
      <c r="AA157" s="107"/>
      <c r="AB157" s="107"/>
      <c r="AC157" s="107"/>
      <c r="AD157" s="107"/>
      <c r="AE157" s="107"/>
      <c r="AF157" s="107"/>
      <c r="AG157" s="107"/>
      <c r="AH157" s="107"/>
      <c r="AI157" s="107"/>
      <c r="AJ157" s="107"/>
      <c r="AK157" s="107"/>
      <c r="AL157" s="107"/>
      <c r="AM157" s="107"/>
      <c r="AN157" s="107"/>
      <c r="AO157" s="107"/>
    </row>
    <row r="158" spans="1:41" x14ac:dyDescent="0.25">
      <c r="A158" s="107"/>
      <c r="B158" s="107"/>
      <c r="C158" s="107"/>
      <c r="D158" s="107"/>
      <c r="E158" s="107"/>
      <c r="F158" s="107"/>
      <c r="G158" s="107"/>
      <c r="H158" s="107"/>
      <c r="I158" s="107"/>
      <c r="J158" s="107"/>
      <c r="K158" s="107"/>
      <c r="L158" s="107"/>
      <c r="M158" s="107"/>
      <c r="N158" s="107"/>
      <c r="O158" s="107"/>
      <c r="P158" s="107"/>
      <c r="Q158" s="107"/>
      <c r="R158" s="107"/>
      <c r="S158" s="107"/>
      <c r="T158" s="107"/>
      <c r="U158" s="107"/>
      <c r="V158" s="107"/>
      <c r="W158" s="107"/>
      <c r="X158" s="107"/>
      <c r="Y158" s="107"/>
      <c r="Z158" s="107"/>
      <c r="AA158" s="107"/>
      <c r="AB158" s="107"/>
      <c r="AC158" s="107"/>
      <c r="AD158" s="107"/>
      <c r="AE158" s="107"/>
      <c r="AF158" s="107"/>
      <c r="AG158" s="107"/>
      <c r="AH158" s="107"/>
      <c r="AI158" s="107"/>
      <c r="AJ158" s="107"/>
      <c r="AK158" s="107"/>
      <c r="AL158" s="107"/>
      <c r="AM158" s="107"/>
      <c r="AN158" s="107"/>
      <c r="AO158" s="107"/>
    </row>
    <row r="159" spans="1:41" x14ac:dyDescent="0.25">
      <c r="A159" s="107"/>
      <c r="B159" s="107"/>
      <c r="C159" s="107"/>
      <c r="D159" s="107"/>
      <c r="E159" s="107"/>
      <c r="F159" s="107"/>
      <c r="G159" s="107"/>
      <c r="H159" s="107"/>
      <c r="I159" s="107"/>
      <c r="J159" s="107"/>
      <c r="K159" s="107"/>
      <c r="L159" s="107"/>
      <c r="M159" s="107"/>
      <c r="N159" s="107"/>
      <c r="O159" s="107"/>
      <c r="P159" s="107"/>
      <c r="Q159" s="107"/>
      <c r="R159" s="107"/>
      <c r="S159" s="107"/>
      <c r="T159" s="107"/>
      <c r="U159" s="107"/>
      <c r="V159" s="107"/>
      <c r="W159" s="107"/>
      <c r="X159" s="107"/>
      <c r="Y159" s="107"/>
      <c r="Z159" s="107"/>
      <c r="AA159" s="107"/>
      <c r="AB159" s="107"/>
      <c r="AC159" s="107"/>
      <c r="AD159" s="107"/>
      <c r="AE159" s="107"/>
      <c r="AF159" s="107"/>
      <c r="AG159" s="107"/>
      <c r="AH159" s="107"/>
      <c r="AI159" s="107"/>
      <c r="AJ159" s="107"/>
      <c r="AK159" s="107"/>
      <c r="AL159" s="107"/>
      <c r="AM159" s="107"/>
      <c r="AN159" s="107"/>
      <c r="AO159" s="107"/>
    </row>
    <row r="160" spans="1:41" x14ac:dyDescent="0.25">
      <c r="A160" s="107"/>
      <c r="B160" s="107"/>
      <c r="C160" s="107"/>
      <c r="D160" s="107"/>
      <c r="E160" s="107"/>
      <c r="F160" s="107"/>
      <c r="G160" s="107"/>
      <c r="H160" s="107"/>
      <c r="I160" s="107"/>
      <c r="J160" s="107"/>
      <c r="K160" s="107"/>
      <c r="L160" s="107"/>
      <c r="M160" s="107"/>
      <c r="N160" s="107"/>
      <c r="O160" s="107"/>
      <c r="P160" s="107"/>
      <c r="Q160" s="107"/>
      <c r="R160" s="107"/>
      <c r="S160" s="107"/>
      <c r="T160" s="107"/>
      <c r="U160" s="107"/>
      <c r="V160" s="107"/>
      <c r="W160" s="107"/>
      <c r="X160" s="107"/>
      <c r="Y160" s="107"/>
      <c r="Z160" s="107"/>
      <c r="AA160" s="107"/>
      <c r="AB160" s="107"/>
      <c r="AC160" s="107"/>
      <c r="AD160" s="107"/>
      <c r="AE160" s="107"/>
      <c r="AF160" s="107"/>
      <c r="AG160" s="107"/>
      <c r="AH160" s="107"/>
      <c r="AI160" s="107"/>
      <c r="AJ160" s="107"/>
      <c r="AK160" s="107"/>
      <c r="AL160" s="107"/>
      <c r="AM160" s="107"/>
      <c r="AN160" s="107"/>
      <c r="AO160" s="107"/>
    </row>
    <row r="161" spans="1:41" x14ac:dyDescent="0.25">
      <c r="A161" s="107"/>
      <c r="B161" s="107"/>
      <c r="C161" s="107"/>
      <c r="D161" s="107"/>
      <c r="E161" s="107"/>
      <c r="F161" s="107"/>
      <c r="G161" s="107"/>
      <c r="H161" s="107"/>
      <c r="I161" s="107"/>
      <c r="J161" s="107"/>
      <c r="K161" s="107"/>
      <c r="L161" s="107"/>
      <c r="M161" s="107"/>
      <c r="N161" s="107"/>
      <c r="O161" s="107"/>
      <c r="P161" s="107"/>
      <c r="Q161" s="107"/>
      <c r="R161" s="107"/>
      <c r="S161" s="107"/>
      <c r="T161" s="107"/>
      <c r="U161" s="107"/>
      <c r="V161" s="107"/>
      <c r="W161" s="107"/>
      <c r="X161" s="107"/>
      <c r="Y161" s="107"/>
      <c r="Z161" s="107"/>
      <c r="AA161" s="107"/>
      <c r="AB161" s="107"/>
      <c r="AC161" s="107"/>
      <c r="AD161" s="107"/>
      <c r="AE161" s="107"/>
      <c r="AF161" s="107"/>
      <c r="AG161" s="107"/>
      <c r="AH161" s="107"/>
      <c r="AI161" s="107"/>
      <c r="AJ161" s="107"/>
      <c r="AK161" s="107"/>
      <c r="AL161" s="107"/>
      <c r="AM161" s="107"/>
      <c r="AN161" s="107"/>
      <c r="AO161" s="107"/>
    </row>
    <row r="162" spans="1:41" x14ac:dyDescent="0.25">
      <c r="A162" s="107"/>
      <c r="B162" s="107"/>
      <c r="C162" s="107"/>
      <c r="D162" s="107"/>
      <c r="E162" s="107"/>
      <c r="F162" s="107"/>
      <c r="G162" s="107"/>
      <c r="H162" s="107"/>
      <c r="I162" s="107"/>
      <c r="J162" s="107"/>
      <c r="K162" s="107"/>
      <c r="L162" s="107"/>
      <c r="M162" s="107"/>
      <c r="N162" s="107"/>
      <c r="O162" s="107"/>
      <c r="P162" s="107"/>
      <c r="Q162" s="107"/>
      <c r="R162" s="107"/>
      <c r="S162" s="107"/>
      <c r="T162" s="107"/>
      <c r="U162" s="107"/>
      <c r="V162" s="107"/>
      <c r="W162" s="107"/>
      <c r="X162" s="107"/>
      <c r="Y162" s="107"/>
      <c r="Z162" s="107"/>
      <c r="AA162" s="107"/>
      <c r="AB162" s="107"/>
      <c r="AC162" s="107"/>
      <c r="AD162" s="107"/>
      <c r="AE162" s="107"/>
      <c r="AF162" s="107"/>
      <c r="AG162" s="107"/>
      <c r="AH162" s="107"/>
      <c r="AI162" s="107"/>
      <c r="AJ162" s="107"/>
      <c r="AK162" s="107"/>
      <c r="AL162" s="107"/>
      <c r="AM162" s="107"/>
      <c r="AN162" s="107"/>
      <c r="AO162" s="107"/>
    </row>
    <row r="190" ht="13.5" customHeight="1" x14ac:dyDescent="0.25"/>
    <row r="191" ht="12.75" customHeight="1" x14ac:dyDescent="0.25"/>
    <row r="193" ht="12.75" customHeight="1" x14ac:dyDescent="0.25"/>
    <row r="231" ht="13.5" customHeight="1" x14ac:dyDescent="0.25"/>
    <row r="232" ht="12.75" customHeight="1" x14ac:dyDescent="0.25"/>
    <row r="234" ht="12.75" customHeight="1" x14ac:dyDescent="0.25"/>
    <row r="272" ht="13.5" customHeight="1" x14ac:dyDescent="0.25"/>
    <row r="273" ht="12.75" customHeight="1" x14ac:dyDescent="0.25"/>
    <row r="275" ht="12.75" customHeight="1" x14ac:dyDescent="0.25"/>
  </sheetData>
  <sheetProtection password="C4B6" sheet="1" objects="1" scenarios="1"/>
  <mergeCells count="15">
    <mergeCell ref="C44:J44"/>
    <mergeCell ref="C35:J35"/>
    <mergeCell ref="C36:J36"/>
    <mergeCell ref="C37:J37"/>
    <mergeCell ref="C38:J38"/>
    <mergeCell ref="C39:J39"/>
    <mergeCell ref="A2:T3"/>
    <mergeCell ref="C40:J40"/>
    <mergeCell ref="C41:J41"/>
    <mergeCell ref="C42:J42"/>
    <mergeCell ref="C43:J43"/>
    <mergeCell ref="D6:G6"/>
    <mergeCell ref="H6:J6"/>
    <mergeCell ref="K6:R6"/>
    <mergeCell ref="S7:S8"/>
  </mergeCells>
  <pageMargins left="1" right="0.7" top="1" bottom="0.75" header="0.3" footer="0.3"/>
  <pageSetup paperSize="5" scale="53" orientation="landscape" r:id="rId1"/>
  <headerFooter>
    <oddFooter>&amp;C&amp;1#&amp;"Calibri"&amp;10&amp;K000000I n t e r n a l</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51">
    <pageSetUpPr fitToPage="1"/>
  </sheetPr>
  <dimension ref="A1:AO275"/>
  <sheetViews>
    <sheetView topLeftCell="B5" zoomScaleNormal="100" workbookViewId="0">
      <selection activeCell="D17" sqref="D17"/>
    </sheetView>
  </sheetViews>
  <sheetFormatPr defaultColWidth="9.1796875" defaultRowHeight="12.5" x14ac:dyDescent="0.25"/>
  <cols>
    <col min="1" max="1" width="2.81640625" style="253" customWidth="1" collapsed="1"/>
    <col min="2" max="2" width="6.81640625" style="253" customWidth="1" collapsed="1"/>
    <col min="3" max="3" width="73" style="253" customWidth="1" collapsed="1"/>
    <col min="4" max="18" width="12.81640625" style="253" customWidth="1" collapsed="1"/>
    <col min="19" max="19" width="15.81640625" style="253" customWidth="1" collapsed="1"/>
    <col min="20" max="20" width="2.81640625" style="253" customWidth="1" collapsed="1"/>
    <col min="21" max="16384" width="9.1796875" style="253" collapsed="1"/>
  </cols>
  <sheetData>
    <row r="1" spans="1:41" x14ac:dyDescent="0.25">
      <c r="A1" s="271"/>
      <c r="B1" s="272"/>
      <c r="C1" s="272"/>
      <c r="D1" s="272"/>
      <c r="E1" s="272"/>
      <c r="F1" s="272"/>
      <c r="G1" s="272"/>
      <c r="H1" s="272"/>
      <c r="I1" s="272"/>
      <c r="J1" s="272"/>
      <c r="K1" s="272"/>
      <c r="L1" s="272"/>
      <c r="M1" s="272"/>
      <c r="N1" s="272"/>
      <c r="O1" s="272"/>
      <c r="P1" s="272"/>
      <c r="Q1" s="272"/>
      <c r="R1" s="272"/>
      <c r="S1" s="272"/>
      <c r="T1" s="273"/>
      <c r="U1" s="107"/>
      <c r="V1" s="107"/>
      <c r="W1" s="107"/>
      <c r="X1" s="107"/>
      <c r="Y1" s="107"/>
      <c r="Z1" s="107"/>
      <c r="AA1" s="107"/>
      <c r="AB1" s="107"/>
      <c r="AC1" s="107"/>
      <c r="AD1" s="107"/>
      <c r="AE1" s="107"/>
      <c r="AF1" s="107"/>
      <c r="AG1" s="107"/>
      <c r="AH1" s="107"/>
      <c r="AI1" s="107"/>
      <c r="AJ1" s="107"/>
      <c r="AK1" s="107"/>
      <c r="AL1" s="107"/>
      <c r="AM1" s="107"/>
      <c r="AN1" s="107"/>
      <c r="AO1" s="107"/>
    </row>
    <row r="2" spans="1:41" ht="17.5" customHeight="1" x14ac:dyDescent="0.25">
      <c r="A2" s="3157" t="s">
        <v>2004</v>
      </c>
      <c r="B2" s="2317"/>
      <c r="C2" s="2317"/>
      <c r="D2" s="2317"/>
      <c r="E2" s="2317"/>
      <c r="F2" s="2317"/>
      <c r="G2" s="2317"/>
      <c r="H2" s="2317"/>
      <c r="I2" s="2317"/>
      <c r="J2" s="2317"/>
      <c r="K2" s="2317"/>
      <c r="L2" s="2317"/>
      <c r="M2" s="2317"/>
      <c r="N2" s="2317"/>
      <c r="O2" s="2317"/>
      <c r="P2" s="2317"/>
      <c r="Q2" s="2317"/>
      <c r="R2" s="2317"/>
      <c r="S2" s="2317"/>
      <c r="T2" s="3158"/>
      <c r="U2" s="107"/>
      <c r="V2" s="107"/>
      <c r="W2" s="107"/>
      <c r="X2" s="107"/>
      <c r="Y2" s="107"/>
      <c r="Z2" s="107"/>
      <c r="AA2" s="107"/>
      <c r="AB2" s="107"/>
      <c r="AC2" s="107"/>
      <c r="AD2" s="107"/>
      <c r="AE2" s="107"/>
      <c r="AF2" s="107"/>
      <c r="AG2" s="107"/>
      <c r="AH2" s="107"/>
      <c r="AI2" s="107"/>
      <c r="AJ2" s="107"/>
      <c r="AK2" s="107"/>
      <c r="AL2" s="107"/>
      <c r="AM2" s="107"/>
      <c r="AN2" s="107"/>
      <c r="AO2" s="107"/>
    </row>
    <row r="3" spans="1:41" ht="13.25" customHeight="1" x14ac:dyDescent="0.25">
      <c r="A3" s="3157"/>
      <c r="B3" s="2317"/>
      <c r="C3" s="2317"/>
      <c r="D3" s="2317"/>
      <c r="E3" s="2317"/>
      <c r="F3" s="2317"/>
      <c r="G3" s="2317"/>
      <c r="H3" s="2317"/>
      <c r="I3" s="2317"/>
      <c r="J3" s="2317"/>
      <c r="K3" s="2317"/>
      <c r="L3" s="2317"/>
      <c r="M3" s="2317"/>
      <c r="N3" s="2317"/>
      <c r="O3" s="2317"/>
      <c r="P3" s="2317"/>
      <c r="Q3" s="2317"/>
      <c r="R3" s="2317"/>
      <c r="S3" s="2317"/>
      <c r="T3" s="3158"/>
      <c r="U3" s="107"/>
      <c r="V3" s="107"/>
      <c r="W3" s="107"/>
      <c r="X3" s="107"/>
      <c r="Y3" s="107"/>
      <c r="Z3" s="107"/>
      <c r="AA3" s="107"/>
      <c r="AB3" s="107"/>
      <c r="AC3" s="107"/>
      <c r="AD3" s="107"/>
      <c r="AE3" s="107"/>
      <c r="AF3" s="107"/>
      <c r="AG3" s="107"/>
      <c r="AH3" s="107"/>
      <c r="AI3" s="107"/>
      <c r="AJ3" s="107"/>
      <c r="AK3" s="107"/>
      <c r="AL3" s="107"/>
      <c r="AM3" s="107"/>
      <c r="AN3" s="107"/>
      <c r="AO3" s="107"/>
    </row>
    <row r="4" spans="1:41" ht="13" hidden="1" x14ac:dyDescent="0.3">
      <c r="A4" s="274"/>
      <c r="B4" s="107"/>
      <c r="C4" s="107"/>
      <c r="D4" s="410"/>
      <c r="E4" s="410"/>
      <c r="F4" s="410"/>
      <c r="G4" s="410"/>
      <c r="H4" s="410"/>
      <c r="I4" s="410"/>
      <c r="J4" s="410"/>
      <c r="K4" s="410"/>
      <c r="L4" s="410"/>
      <c r="M4" s="410"/>
      <c r="N4" s="410"/>
      <c r="O4" s="410"/>
      <c r="P4" s="410"/>
      <c r="Q4" s="410"/>
      <c r="R4" s="417"/>
      <c r="S4" s="107"/>
      <c r="T4" s="277"/>
      <c r="U4" s="107"/>
      <c r="V4" s="107"/>
      <c r="W4" s="107"/>
      <c r="X4" s="107"/>
      <c r="Y4" s="107"/>
      <c r="Z4" s="107"/>
      <c r="AA4" s="107"/>
      <c r="AB4" s="107"/>
      <c r="AC4" s="107"/>
      <c r="AD4" s="107"/>
      <c r="AE4" s="107"/>
      <c r="AF4" s="107"/>
      <c r="AG4" s="107"/>
      <c r="AH4" s="107"/>
      <c r="AI4" s="107"/>
      <c r="AJ4" s="107"/>
      <c r="AK4" s="107"/>
      <c r="AL4" s="107"/>
      <c r="AM4" s="107"/>
      <c r="AN4" s="107"/>
      <c r="AO4" s="107"/>
    </row>
    <row r="5" spans="1:41" ht="13" x14ac:dyDescent="0.3">
      <c r="A5" s="274"/>
      <c r="B5" s="286"/>
      <c r="C5" s="107"/>
      <c r="D5" s="107"/>
      <c r="E5" s="107"/>
      <c r="F5" s="107"/>
      <c r="G5" s="107"/>
      <c r="H5" s="107"/>
      <c r="I5" s="107"/>
      <c r="J5" s="107"/>
      <c r="K5" s="107"/>
      <c r="L5" s="107"/>
      <c r="M5" s="107"/>
      <c r="N5" s="107"/>
      <c r="O5" s="107"/>
      <c r="P5" s="107"/>
      <c r="Q5" s="107"/>
      <c r="R5" s="107"/>
      <c r="S5" s="1089" t="s">
        <v>1103</v>
      </c>
      <c r="T5" s="277"/>
      <c r="U5" s="107"/>
      <c r="V5" s="107"/>
      <c r="W5" s="107"/>
      <c r="X5" s="107"/>
      <c r="Y5" s="107"/>
      <c r="Z5" s="107"/>
      <c r="AA5" s="107"/>
      <c r="AB5" s="107"/>
      <c r="AC5" s="107"/>
      <c r="AD5" s="107"/>
      <c r="AE5" s="107"/>
      <c r="AF5" s="107"/>
      <c r="AG5" s="107"/>
      <c r="AH5" s="107"/>
      <c r="AI5" s="107"/>
      <c r="AJ5" s="107"/>
      <c r="AK5" s="107"/>
      <c r="AL5" s="107"/>
      <c r="AM5" s="107"/>
      <c r="AN5" s="107"/>
      <c r="AO5" s="107"/>
    </row>
    <row r="6" spans="1:41" ht="20" customHeight="1" x14ac:dyDescent="0.25">
      <c r="A6" s="274"/>
      <c r="B6" s="1094"/>
      <c r="C6" s="1107"/>
      <c r="D6" s="2592" t="s">
        <v>1616</v>
      </c>
      <c r="E6" s="2592"/>
      <c r="F6" s="2592"/>
      <c r="G6" s="2592"/>
      <c r="H6" s="2592" t="s">
        <v>1617</v>
      </c>
      <c r="I6" s="2592"/>
      <c r="J6" s="2592"/>
      <c r="K6" s="2592" t="s">
        <v>1618</v>
      </c>
      <c r="L6" s="2592"/>
      <c r="M6" s="2592"/>
      <c r="N6" s="2592"/>
      <c r="O6" s="2592"/>
      <c r="P6" s="2592"/>
      <c r="Q6" s="2592"/>
      <c r="R6" s="2592"/>
      <c r="T6" s="277"/>
      <c r="U6" s="107"/>
      <c r="V6" s="107"/>
      <c r="W6" s="107"/>
      <c r="X6" s="107"/>
      <c r="Y6" s="107"/>
      <c r="Z6" s="107"/>
      <c r="AA6" s="107"/>
      <c r="AB6" s="107"/>
      <c r="AC6" s="107"/>
      <c r="AD6" s="107"/>
      <c r="AE6" s="107"/>
      <c r="AF6" s="107"/>
      <c r="AG6" s="107"/>
      <c r="AH6" s="107"/>
      <c r="AI6" s="107"/>
      <c r="AJ6" s="107"/>
      <c r="AK6" s="107"/>
      <c r="AL6" s="107"/>
      <c r="AM6" s="107"/>
      <c r="AN6" s="107"/>
      <c r="AO6" s="107"/>
    </row>
    <row r="7" spans="1:41" ht="20" customHeight="1" x14ac:dyDescent="0.25">
      <c r="A7" s="274"/>
      <c r="B7" s="1086"/>
      <c r="C7" s="1106" t="s">
        <v>1997</v>
      </c>
      <c r="D7" s="1090" t="s">
        <v>1845</v>
      </c>
      <c r="E7" s="1090" t="s">
        <v>1972</v>
      </c>
      <c r="F7" s="1090" t="s">
        <v>1973</v>
      </c>
      <c r="G7" s="1090" t="s">
        <v>1974</v>
      </c>
      <c r="H7" s="1090" t="s">
        <v>1975</v>
      </c>
      <c r="I7" s="1090" t="s">
        <v>1978</v>
      </c>
      <c r="J7" s="1090" t="s">
        <v>1979</v>
      </c>
      <c r="K7" s="1090" t="s">
        <v>1982</v>
      </c>
      <c r="L7" s="1090" t="s">
        <v>1983</v>
      </c>
      <c r="M7" s="1090" t="s">
        <v>1986</v>
      </c>
      <c r="N7" s="1090" t="s">
        <v>1987</v>
      </c>
      <c r="O7" s="1090" t="s">
        <v>1990</v>
      </c>
      <c r="P7" s="1090" t="s">
        <v>1991</v>
      </c>
      <c r="Q7" s="1090" t="s">
        <v>1993</v>
      </c>
      <c r="R7" s="1090" t="s">
        <v>1994</v>
      </c>
      <c r="S7" s="2378" t="s">
        <v>1619</v>
      </c>
      <c r="T7" s="277"/>
      <c r="U7" s="107"/>
      <c r="V7" s="107"/>
      <c r="W7" s="107"/>
      <c r="X7" s="107"/>
      <c r="Y7" s="107"/>
      <c r="Z7" s="107"/>
      <c r="AA7" s="107"/>
      <c r="AB7" s="107"/>
      <c r="AC7" s="107"/>
      <c r="AD7" s="107"/>
      <c r="AE7" s="107"/>
      <c r="AF7" s="107"/>
      <c r="AG7" s="107"/>
      <c r="AH7" s="107"/>
      <c r="AI7" s="107"/>
      <c r="AJ7" s="107"/>
      <c r="AK7" s="107"/>
      <c r="AL7" s="107"/>
      <c r="AM7" s="107"/>
      <c r="AN7" s="107"/>
      <c r="AO7" s="107"/>
    </row>
    <row r="8" spans="1:41" ht="20" customHeight="1" x14ac:dyDescent="0.25">
      <c r="A8" s="274"/>
      <c r="B8" s="1086"/>
      <c r="C8" s="1093" t="s">
        <v>1998</v>
      </c>
      <c r="D8" s="1090" t="s">
        <v>1845</v>
      </c>
      <c r="E8" s="1090" t="s">
        <v>1972</v>
      </c>
      <c r="F8" s="1090" t="s">
        <v>1973</v>
      </c>
      <c r="G8" s="1090" t="s">
        <v>1974</v>
      </c>
      <c r="H8" s="1090" t="s">
        <v>1976</v>
      </c>
      <c r="I8" s="1090" t="s">
        <v>1977</v>
      </c>
      <c r="J8" s="1090" t="s">
        <v>1980</v>
      </c>
      <c r="K8" s="1090" t="s">
        <v>1981</v>
      </c>
      <c r="L8" s="1090" t="s">
        <v>1984</v>
      </c>
      <c r="M8" s="1090" t="s">
        <v>1985</v>
      </c>
      <c r="N8" s="1090" t="s">
        <v>1988</v>
      </c>
      <c r="O8" s="1090" t="s">
        <v>1989</v>
      </c>
      <c r="P8" s="1090" t="s">
        <v>1992</v>
      </c>
      <c r="Q8" s="1091"/>
      <c r="R8" s="1091"/>
      <c r="S8" s="2379"/>
      <c r="T8" s="277"/>
      <c r="U8" s="107"/>
      <c r="V8" s="107"/>
      <c r="W8" s="107"/>
      <c r="X8" s="107"/>
      <c r="Y8" s="107"/>
      <c r="Z8" s="107"/>
      <c r="AA8" s="107"/>
      <c r="AB8" s="107"/>
      <c r="AC8" s="107"/>
      <c r="AD8" s="107"/>
      <c r="AE8" s="107"/>
      <c r="AF8" s="107"/>
      <c r="AG8" s="107"/>
      <c r="AH8" s="107"/>
      <c r="AI8" s="107"/>
      <c r="AJ8" s="107"/>
      <c r="AK8" s="107"/>
      <c r="AL8" s="107"/>
      <c r="AM8" s="107"/>
      <c r="AN8" s="107"/>
      <c r="AO8" s="107"/>
    </row>
    <row r="9" spans="1:41" ht="20" customHeight="1" x14ac:dyDescent="0.3">
      <c r="A9" s="274"/>
      <c r="B9" s="1087"/>
      <c r="C9" s="1499" t="s">
        <v>1620</v>
      </c>
      <c r="D9" s="1498"/>
      <c r="E9" s="1498"/>
      <c r="F9" s="1498"/>
      <c r="G9" s="1498"/>
      <c r="H9" s="1498"/>
      <c r="I9" s="1498"/>
      <c r="J9" s="1498"/>
      <c r="K9" s="1498"/>
      <c r="L9" s="1498"/>
      <c r="M9" s="1498"/>
      <c r="N9" s="1498"/>
      <c r="O9" s="1498"/>
      <c r="P9" s="1498"/>
      <c r="Q9" s="1498"/>
      <c r="R9" s="1498"/>
      <c r="S9" s="1498"/>
      <c r="T9" s="277"/>
      <c r="U9" s="107"/>
      <c r="V9" s="107"/>
      <c r="W9" s="107"/>
      <c r="X9" s="107"/>
      <c r="Y9" s="107"/>
      <c r="Z9" s="107"/>
      <c r="AA9" s="107"/>
      <c r="AB9" s="107"/>
      <c r="AC9" s="107"/>
      <c r="AD9" s="107"/>
      <c r="AE9" s="107"/>
      <c r="AF9" s="107"/>
      <c r="AG9" s="107"/>
      <c r="AH9" s="107"/>
      <c r="AI9" s="107"/>
      <c r="AJ9" s="107"/>
      <c r="AK9" s="107"/>
      <c r="AL9" s="107"/>
      <c r="AM9" s="107"/>
      <c r="AN9" s="107"/>
      <c r="AO9" s="107"/>
    </row>
    <row r="10" spans="1:41" ht="20" customHeight="1" x14ac:dyDescent="0.3">
      <c r="A10" s="274"/>
      <c r="B10" s="1087">
        <v>1.1000000000000001</v>
      </c>
      <c r="C10" s="1101" t="s">
        <v>1621</v>
      </c>
      <c r="D10" s="1097"/>
      <c r="E10" s="1097"/>
      <c r="F10" s="1097"/>
      <c r="G10" s="1097"/>
      <c r="H10" s="1097"/>
      <c r="I10" s="1097"/>
      <c r="J10" s="1097"/>
      <c r="K10" s="1097"/>
      <c r="L10" s="1097"/>
      <c r="M10" s="1097"/>
      <c r="N10" s="1097"/>
      <c r="O10" s="1097"/>
      <c r="P10" s="1097"/>
      <c r="Q10" s="1097"/>
      <c r="R10" s="1097"/>
      <c r="S10" s="1096"/>
      <c r="T10" s="277"/>
      <c r="U10" s="107"/>
      <c r="V10" s="107"/>
      <c r="W10" s="107"/>
      <c r="X10" s="107"/>
      <c r="Y10" s="107"/>
      <c r="Z10" s="107"/>
      <c r="AA10" s="107"/>
      <c r="AB10" s="107"/>
      <c r="AC10" s="107"/>
      <c r="AD10" s="107"/>
      <c r="AE10" s="107"/>
      <c r="AF10" s="107"/>
      <c r="AG10" s="107"/>
      <c r="AH10" s="107"/>
      <c r="AI10" s="107"/>
      <c r="AJ10" s="107"/>
      <c r="AK10" s="107"/>
      <c r="AL10" s="107"/>
      <c r="AM10" s="107"/>
      <c r="AN10" s="107"/>
      <c r="AO10" s="107"/>
    </row>
    <row r="11" spans="1:41" ht="20" customHeight="1" x14ac:dyDescent="0.3">
      <c r="A11" s="274"/>
      <c r="B11" s="1087">
        <v>1.2</v>
      </c>
      <c r="C11" s="1101" t="s">
        <v>1622</v>
      </c>
      <c r="D11" s="1097"/>
      <c r="E11" s="1097"/>
      <c r="F11" s="1097"/>
      <c r="G11" s="1097"/>
      <c r="H11" s="1097"/>
      <c r="I11" s="1097"/>
      <c r="J11" s="1097"/>
      <c r="K11" s="1097"/>
      <c r="L11" s="1097"/>
      <c r="M11" s="1097"/>
      <c r="N11" s="1097"/>
      <c r="O11" s="1097"/>
      <c r="P11" s="1097"/>
      <c r="Q11" s="1097"/>
      <c r="R11" s="1097"/>
      <c r="S11" s="1096"/>
      <c r="T11" s="277"/>
      <c r="U11" s="107"/>
      <c r="V11" s="107"/>
      <c r="W11" s="107"/>
      <c r="X11" s="107"/>
      <c r="Y11" s="107"/>
      <c r="Z11" s="107"/>
      <c r="AA11" s="107"/>
      <c r="AB11" s="107"/>
      <c r="AC11" s="107"/>
      <c r="AD11" s="107"/>
      <c r="AE11" s="107"/>
      <c r="AF11" s="107"/>
      <c r="AG11" s="107"/>
      <c r="AH11" s="107"/>
      <c r="AI11" s="107"/>
      <c r="AJ11" s="107"/>
      <c r="AK11" s="107"/>
      <c r="AL11" s="107"/>
      <c r="AM11" s="107"/>
      <c r="AN11" s="107"/>
      <c r="AO11" s="107"/>
    </row>
    <row r="12" spans="1:41" ht="20" customHeight="1" x14ac:dyDescent="0.3">
      <c r="A12" s="274"/>
      <c r="B12" s="1087" t="s">
        <v>1623</v>
      </c>
      <c r="C12" s="1101" t="s">
        <v>1996</v>
      </c>
      <c r="D12" s="1096">
        <v>0</v>
      </c>
      <c r="E12" s="1096">
        <v>0.2</v>
      </c>
      <c r="F12" s="1096">
        <v>0.4</v>
      </c>
      <c r="G12" s="1096">
        <v>0.7</v>
      </c>
      <c r="H12" s="1096">
        <v>1.25</v>
      </c>
      <c r="I12" s="1096">
        <v>1.75</v>
      </c>
      <c r="J12" s="1096">
        <v>2.25</v>
      </c>
      <c r="K12" s="1096">
        <v>2.75</v>
      </c>
      <c r="L12" s="1096">
        <v>3.25</v>
      </c>
      <c r="M12" s="1096">
        <v>3.75</v>
      </c>
      <c r="N12" s="1096">
        <v>4.5</v>
      </c>
      <c r="O12" s="1096">
        <v>5.25</v>
      </c>
      <c r="P12" s="1096">
        <v>6</v>
      </c>
      <c r="Q12" s="1096">
        <v>8</v>
      </c>
      <c r="R12" s="1096">
        <v>12.5</v>
      </c>
      <c r="S12" s="1096"/>
      <c r="T12" s="277"/>
      <c r="U12" s="107"/>
      <c r="V12" s="107"/>
      <c r="W12" s="107"/>
      <c r="X12" s="107"/>
      <c r="Y12" s="107"/>
      <c r="Z12" s="107"/>
      <c r="AA12" s="107"/>
      <c r="AB12" s="107"/>
      <c r="AC12" s="107"/>
      <c r="AD12" s="107"/>
      <c r="AE12" s="107"/>
      <c r="AF12" s="107"/>
      <c r="AG12" s="107"/>
      <c r="AH12" s="107"/>
      <c r="AI12" s="107"/>
      <c r="AJ12" s="107"/>
      <c r="AK12" s="107"/>
      <c r="AL12" s="107"/>
      <c r="AM12" s="107"/>
      <c r="AN12" s="107"/>
      <c r="AO12" s="107"/>
    </row>
    <row r="13" spans="1:41" ht="20" customHeight="1" x14ac:dyDescent="0.3">
      <c r="A13" s="274"/>
      <c r="B13" s="1087">
        <v>1.3</v>
      </c>
      <c r="C13" s="1101" t="s">
        <v>1624</v>
      </c>
      <c r="D13" s="1098">
        <f xml:space="preserve"> (D12/100) *D10</f>
        <v>0</v>
      </c>
      <c r="E13" s="1098">
        <f xml:space="preserve"> (E12/100) *E10</f>
        <v>0</v>
      </c>
      <c r="F13" s="1098">
        <f t="shared" ref="F13:R13" si="0" xml:space="preserve"> (F12/100) *F10</f>
        <v>0</v>
      </c>
      <c r="G13" s="1098">
        <f t="shared" si="0"/>
        <v>0</v>
      </c>
      <c r="H13" s="1098">
        <f t="shared" si="0"/>
        <v>0</v>
      </c>
      <c r="I13" s="1098">
        <f t="shared" si="0"/>
        <v>0</v>
      </c>
      <c r="J13" s="1098">
        <f t="shared" si="0"/>
        <v>0</v>
      </c>
      <c r="K13" s="1098">
        <f t="shared" si="0"/>
        <v>0</v>
      </c>
      <c r="L13" s="1098">
        <f t="shared" si="0"/>
        <v>0</v>
      </c>
      <c r="M13" s="1098">
        <f t="shared" si="0"/>
        <v>0</v>
      </c>
      <c r="N13" s="1098">
        <f t="shared" si="0"/>
        <v>0</v>
      </c>
      <c r="O13" s="1098">
        <f t="shared" si="0"/>
        <v>0</v>
      </c>
      <c r="P13" s="1098">
        <f t="shared" si="0"/>
        <v>0</v>
      </c>
      <c r="Q13" s="1098">
        <f t="shared" si="0"/>
        <v>0</v>
      </c>
      <c r="R13" s="1098">
        <f t="shared" si="0"/>
        <v>0</v>
      </c>
      <c r="S13" s="1096"/>
      <c r="T13" s="277"/>
      <c r="U13" s="107"/>
      <c r="V13" s="107"/>
      <c r="W13" s="107"/>
      <c r="X13" s="107"/>
      <c r="Y13" s="107"/>
      <c r="Z13" s="107"/>
      <c r="AA13" s="107"/>
      <c r="AB13" s="107"/>
      <c r="AC13" s="107"/>
      <c r="AD13" s="107"/>
      <c r="AE13" s="107"/>
      <c r="AF13" s="107"/>
      <c r="AG13" s="107"/>
      <c r="AH13" s="107"/>
      <c r="AI13" s="107"/>
      <c r="AJ13" s="107"/>
      <c r="AK13" s="107"/>
      <c r="AL13" s="107"/>
      <c r="AM13" s="107"/>
      <c r="AN13" s="107"/>
      <c r="AO13" s="107"/>
    </row>
    <row r="14" spans="1:41" ht="20" customHeight="1" x14ac:dyDescent="0.3">
      <c r="A14" s="274"/>
      <c r="B14" s="1087">
        <v>1.4</v>
      </c>
      <c r="C14" s="1101" t="s">
        <v>1625</v>
      </c>
      <c r="D14" s="1098">
        <f>(D12/100)*D11</f>
        <v>0</v>
      </c>
      <c r="E14" s="1098">
        <f>(E12/100)*E11</f>
        <v>0</v>
      </c>
      <c r="F14" s="1098">
        <f t="shared" ref="F14:R14" si="1">(F12/100)*F11</f>
        <v>0</v>
      </c>
      <c r="G14" s="1098">
        <f t="shared" si="1"/>
        <v>0</v>
      </c>
      <c r="H14" s="1098">
        <f t="shared" si="1"/>
        <v>0</v>
      </c>
      <c r="I14" s="1098">
        <f t="shared" si="1"/>
        <v>0</v>
      </c>
      <c r="J14" s="1098">
        <f t="shared" si="1"/>
        <v>0</v>
      </c>
      <c r="K14" s="1098">
        <f t="shared" si="1"/>
        <v>0</v>
      </c>
      <c r="L14" s="1098">
        <f t="shared" si="1"/>
        <v>0</v>
      </c>
      <c r="M14" s="1098">
        <f t="shared" si="1"/>
        <v>0</v>
      </c>
      <c r="N14" s="1098">
        <f t="shared" si="1"/>
        <v>0</v>
      </c>
      <c r="O14" s="1098">
        <f t="shared" si="1"/>
        <v>0</v>
      </c>
      <c r="P14" s="1098">
        <f t="shared" si="1"/>
        <v>0</v>
      </c>
      <c r="Q14" s="1098">
        <f t="shared" si="1"/>
        <v>0</v>
      </c>
      <c r="R14" s="1098">
        <f t="shared" si="1"/>
        <v>0</v>
      </c>
      <c r="S14" s="1096"/>
      <c r="T14" s="277"/>
      <c r="U14" s="107"/>
      <c r="V14" s="107"/>
      <c r="W14" s="107"/>
      <c r="X14" s="107"/>
      <c r="Y14" s="107"/>
      <c r="Z14" s="107"/>
      <c r="AA14" s="107"/>
      <c r="AB14" s="107"/>
      <c r="AC14" s="107"/>
      <c r="AD14" s="107"/>
      <c r="AE14" s="107"/>
      <c r="AF14" s="107"/>
      <c r="AG14" s="107"/>
      <c r="AH14" s="107"/>
      <c r="AI14" s="107"/>
      <c r="AJ14" s="107"/>
      <c r="AK14" s="107"/>
      <c r="AL14" s="107"/>
      <c r="AM14" s="107"/>
      <c r="AN14" s="107"/>
      <c r="AO14" s="107"/>
    </row>
    <row r="15" spans="1:41" ht="20" customHeight="1" x14ac:dyDescent="0.3">
      <c r="A15" s="274"/>
      <c r="B15" s="1087">
        <v>1.5</v>
      </c>
      <c r="C15" s="1102" t="s">
        <v>1626</v>
      </c>
      <c r="D15" s="1096">
        <f>IF(ABS(D13)&gt;ABS(D14),ABS(D14),ABS(D13))</f>
        <v>0</v>
      </c>
      <c r="E15" s="1096">
        <f t="shared" ref="E15:R15" si="2">IF(ABS(E13)&gt;ABS(E14),ABS(E14),ABS(E13))</f>
        <v>0</v>
      </c>
      <c r="F15" s="1096">
        <f t="shared" si="2"/>
        <v>0</v>
      </c>
      <c r="G15" s="1096">
        <f t="shared" si="2"/>
        <v>0</v>
      </c>
      <c r="H15" s="1096">
        <f t="shared" si="2"/>
        <v>0</v>
      </c>
      <c r="I15" s="1096">
        <f t="shared" si="2"/>
        <v>0</v>
      </c>
      <c r="J15" s="1096">
        <f t="shared" si="2"/>
        <v>0</v>
      </c>
      <c r="K15" s="1096">
        <f t="shared" si="2"/>
        <v>0</v>
      </c>
      <c r="L15" s="1096">
        <f t="shared" si="2"/>
        <v>0</v>
      </c>
      <c r="M15" s="1096">
        <f t="shared" si="2"/>
        <v>0</v>
      </c>
      <c r="N15" s="1096">
        <f t="shared" si="2"/>
        <v>0</v>
      </c>
      <c r="O15" s="1096">
        <f t="shared" si="2"/>
        <v>0</v>
      </c>
      <c r="P15" s="1096">
        <f t="shared" si="2"/>
        <v>0</v>
      </c>
      <c r="Q15" s="1096">
        <f t="shared" si="2"/>
        <v>0</v>
      </c>
      <c r="R15" s="1096">
        <f t="shared" si="2"/>
        <v>0</v>
      </c>
      <c r="S15" s="1096"/>
      <c r="T15" s="277"/>
      <c r="U15" s="107"/>
      <c r="V15" s="107"/>
      <c r="W15" s="107"/>
      <c r="X15" s="107"/>
      <c r="Y15" s="107"/>
      <c r="Z15" s="107"/>
      <c r="AA15" s="107"/>
      <c r="AB15" s="107"/>
      <c r="AC15" s="107"/>
      <c r="AD15" s="107"/>
      <c r="AE15" s="107"/>
      <c r="AF15" s="107"/>
      <c r="AG15" s="107"/>
      <c r="AH15" s="107"/>
      <c r="AI15" s="107"/>
      <c r="AJ15" s="107"/>
      <c r="AK15" s="107"/>
      <c r="AL15" s="107"/>
      <c r="AM15" s="107"/>
      <c r="AN15" s="107"/>
      <c r="AO15" s="107"/>
    </row>
    <row r="16" spans="1:41" ht="20" customHeight="1" x14ac:dyDescent="0.3">
      <c r="A16" s="274"/>
      <c r="B16" s="1087">
        <v>1.6</v>
      </c>
      <c r="C16" s="1103" t="s">
        <v>1627</v>
      </c>
      <c r="D16" s="1096">
        <f>IF(ABS(D13)&gt;ABS(D14),D13+D14,D14+D13)</f>
        <v>0</v>
      </c>
      <c r="E16" s="1096">
        <f>IF(ABS(E13)&gt;ABS(E14),E13+E14,E14+E13)</f>
        <v>0</v>
      </c>
      <c r="F16" s="1096">
        <f t="shared" ref="F16:R16" si="3">IF(ABS(F13)&gt;ABS(F14),F13+F14,F14+F13)</f>
        <v>0</v>
      </c>
      <c r="G16" s="1096">
        <f t="shared" si="3"/>
        <v>0</v>
      </c>
      <c r="H16" s="1096">
        <f t="shared" si="3"/>
        <v>0</v>
      </c>
      <c r="I16" s="1096">
        <f t="shared" si="3"/>
        <v>0</v>
      </c>
      <c r="J16" s="1096">
        <f t="shared" si="3"/>
        <v>0</v>
      </c>
      <c r="K16" s="1096">
        <f t="shared" si="3"/>
        <v>0</v>
      </c>
      <c r="L16" s="1096">
        <f t="shared" si="3"/>
        <v>0</v>
      </c>
      <c r="M16" s="1096">
        <f t="shared" si="3"/>
        <v>0</v>
      </c>
      <c r="N16" s="1096">
        <f t="shared" si="3"/>
        <v>0</v>
      </c>
      <c r="O16" s="1096">
        <f t="shared" si="3"/>
        <v>0</v>
      </c>
      <c r="P16" s="1096">
        <f t="shared" si="3"/>
        <v>0</v>
      </c>
      <c r="Q16" s="1096">
        <f t="shared" si="3"/>
        <v>0</v>
      </c>
      <c r="R16" s="1096">
        <f t="shared" si="3"/>
        <v>0</v>
      </c>
      <c r="S16" s="1096"/>
      <c r="T16" s="277"/>
      <c r="U16" s="107"/>
      <c r="V16" s="107"/>
      <c r="W16" s="107"/>
      <c r="X16" s="107"/>
      <c r="Y16" s="107"/>
      <c r="Z16" s="107"/>
      <c r="AA16" s="107"/>
      <c r="AB16" s="107"/>
      <c r="AC16" s="107"/>
      <c r="AD16" s="107"/>
      <c r="AE16" s="107"/>
      <c r="AF16" s="107"/>
      <c r="AG16" s="107"/>
      <c r="AH16" s="107"/>
      <c r="AI16" s="107"/>
      <c r="AJ16" s="107"/>
      <c r="AK16" s="107"/>
      <c r="AL16" s="107"/>
      <c r="AM16" s="107"/>
      <c r="AN16" s="107"/>
      <c r="AO16" s="107"/>
    </row>
    <row r="17" spans="1:41" ht="20" customHeight="1" x14ac:dyDescent="0.3">
      <c r="A17" s="274"/>
      <c r="B17" s="1087" t="s">
        <v>1628</v>
      </c>
      <c r="C17" s="1101" t="s">
        <v>1576</v>
      </c>
      <c r="D17" s="1096">
        <v>10</v>
      </c>
      <c r="E17" s="1096">
        <v>10</v>
      </c>
      <c r="F17" s="1096">
        <v>10</v>
      </c>
      <c r="G17" s="1096">
        <v>10</v>
      </c>
      <c r="H17" s="1096">
        <v>10</v>
      </c>
      <c r="I17" s="1096">
        <v>10</v>
      </c>
      <c r="J17" s="1096">
        <v>10</v>
      </c>
      <c r="K17" s="1096">
        <v>10</v>
      </c>
      <c r="L17" s="1096">
        <v>10</v>
      </c>
      <c r="M17" s="1096">
        <v>10</v>
      </c>
      <c r="N17" s="1096">
        <v>10</v>
      </c>
      <c r="O17" s="1096">
        <v>10</v>
      </c>
      <c r="P17" s="1096">
        <v>10</v>
      </c>
      <c r="Q17" s="1096">
        <v>10</v>
      </c>
      <c r="R17" s="1096">
        <v>10</v>
      </c>
      <c r="S17" s="1096"/>
      <c r="T17" s="277"/>
      <c r="U17" s="107"/>
      <c r="V17" s="107"/>
      <c r="W17" s="107"/>
      <c r="X17" s="107"/>
      <c r="Y17" s="107"/>
      <c r="Z17" s="107"/>
      <c r="AA17" s="107"/>
      <c r="AB17" s="107"/>
      <c r="AC17" s="107"/>
      <c r="AD17" s="107"/>
      <c r="AE17" s="107"/>
      <c r="AF17" s="107"/>
      <c r="AG17" s="107"/>
      <c r="AH17" s="107"/>
      <c r="AI17" s="107"/>
      <c r="AJ17" s="107"/>
      <c r="AK17" s="107"/>
      <c r="AL17" s="107"/>
      <c r="AM17" s="107"/>
      <c r="AN17" s="107"/>
      <c r="AO17" s="107"/>
    </row>
    <row r="18" spans="1:41" ht="20" customHeight="1" x14ac:dyDescent="0.3">
      <c r="A18" s="274"/>
      <c r="B18" s="1087">
        <v>1.7</v>
      </c>
      <c r="C18" s="1031" t="s">
        <v>1629</v>
      </c>
      <c r="D18" s="1098">
        <f>(D17/100)*D15</f>
        <v>0</v>
      </c>
      <c r="E18" s="1098">
        <f t="shared" ref="E18:R18" si="4">(E17/100)*E15</f>
        <v>0</v>
      </c>
      <c r="F18" s="1098">
        <f t="shared" si="4"/>
        <v>0</v>
      </c>
      <c r="G18" s="1098">
        <f t="shared" si="4"/>
        <v>0</v>
      </c>
      <c r="H18" s="1098">
        <f t="shared" si="4"/>
        <v>0</v>
      </c>
      <c r="I18" s="1098">
        <f t="shared" si="4"/>
        <v>0</v>
      </c>
      <c r="J18" s="1098">
        <f t="shared" si="4"/>
        <v>0</v>
      </c>
      <c r="K18" s="1098">
        <f t="shared" si="4"/>
        <v>0</v>
      </c>
      <c r="L18" s="1098">
        <f t="shared" si="4"/>
        <v>0</v>
      </c>
      <c r="M18" s="1098">
        <f t="shared" si="4"/>
        <v>0</v>
      </c>
      <c r="N18" s="1098">
        <f t="shared" si="4"/>
        <v>0</v>
      </c>
      <c r="O18" s="1098">
        <f t="shared" si="4"/>
        <v>0</v>
      </c>
      <c r="P18" s="1098">
        <f t="shared" si="4"/>
        <v>0</v>
      </c>
      <c r="Q18" s="1098">
        <f t="shared" si="4"/>
        <v>0</v>
      </c>
      <c r="R18" s="1098">
        <f t="shared" si="4"/>
        <v>0</v>
      </c>
      <c r="S18" s="1099">
        <f>SUM(D18:R18)</f>
        <v>0</v>
      </c>
      <c r="T18" s="277"/>
      <c r="U18" s="107"/>
      <c r="V18" s="107"/>
      <c r="W18" s="107"/>
      <c r="X18" s="107"/>
      <c r="Y18" s="107"/>
      <c r="Z18" s="107"/>
      <c r="AA18" s="107"/>
      <c r="AB18" s="107"/>
      <c r="AC18" s="107"/>
      <c r="AD18" s="107"/>
      <c r="AE18" s="107"/>
      <c r="AF18" s="107"/>
      <c r="AG18" s="107"/>
      <c r="AH18" s="107"/>
      <c r="AI18" s="107"/>
      <c r="AJ18" s="107"/>
      <c r="AK18" s="107"/>
      <c r="AL18" s="107"/>
      <c r="AM18" s="107"/>
      <c r="AN18" s="107"/>
      <c r="AO18" s="107"/>
    </row>
    <row r="19" spans="1:41" ht="20" customHeight="1" x14ac:dyDescent="0.3">
      <c r="A19" s="274"/>
      <c r="B19" s="1087">
        <v>2.1</v>
      </c>
      <c r="C19" s="1101" t="s">
        <v>2001</v>
      </c>
      <c r="D19" s="1096"/>
      <c r="E19" s="1096"/>
      <c r="F19" s="1096"/>
      <c r="G19" s="1096">
        <f>IF(ABS(SUMIF(D16:G16,"&gt;0"))&gt;ABS(SUMIF(D16:G16,"&lt;0")),ABS(SUMIF(D16:G16,"&lt;0")),ABS(SUMIF(D16:G16,"&gt;0")))</f>
        <v>0</v>
      </c>
      <c r="H19" s="1096"/>
      <c r="I19" s="1096"/>
      <c r="J19" s="1096">
        <f>IF(ABS(SUMIF(H16:J16,"&gt;0"))&gt;ABS(SUMIF(H16:J16,"&gt;0")),ABS(SUMIF(H16:J16,"&lt;0")),ABS(SUMIF(H16:J16,"&gt;0")))</f>
        <v>0</v>
      </c>
      <c r="K19" s="1096"/>
      <c r="L19" s="1096"/>
      <c r="M19" s="1096"/>
      <c r="N19" s="1096"/>
      <c r="O19" s="1096"/>
      <c r="P19" s="1096"/>
      <c r="Q19" s="1096"/>
      <c r="R19" s="1096">
        <f>IF(ABS(SUMIF(K16:R16,"&gt;0"))&lt;ABS(SUMIF(K16:R16,"&lt;0")),ABS(SUMIF(K16:R16,"&gt;0")),ABS(SUMIF(K16:R16,"&lt;0")))</f>
        <v>0</v>
      </c>
      <c r="S19" s="1096"/>
      <c r="T19" s="277"/>
      <c r="U19" s="107"/>
      <c r="V19" s="107"/>
      <c r="W19" s="107"/>
      <c r="X19" s="107"/>
      <c r="Y19" s="107"/>
      <c r="Z19" s="107"/>
      <c r="AA19" s="107"/>
      <c r="AB19" s="107"/>
      <c r="AC19" s="107"/>
      <c r="AD19" s="107"/>
      <c r="AE19" s="107"/>
      <c r="AF19" s="107"/>
      <c r="AG19" s="107"/>
      <c r="AH19" s="107"/>
      <c r="AI19" s="107"/>
      <c r="AJ19" s="107"/>
      <c r="AK19" s="107"/>
      <c r="AL19" s="107"/>
      <c r="AM19" s="107"/>
      <c r="AN19" s="107"/>
      <c r="AO19" s="107"/>
    </row>
    <row r="20" spans="1:41" ht="20" customHeight="1" x14ac:dyDescent="0.3">
      <c r="A20" s="274"/>
      <c r="B20" s="1087">
        <v>2.2000000000000002</v>
      </c>
      <c r="C20" s="1101" t="s">
        <v>2002</v>
      </c>
      <c r="D20" s="1096"/>
      <c r="E20" s="1096"/>
      <c r="F20" s="1096"/>
      <c r="G20" s="1096">
        <f>IF(ABS(SUMIF(D16:G16,"&gt;0"))&gt;ABS(SUMIF(D16:G16,"&lt;0")),ABS(SUMIF(D16:G16,"&gt;0"))+ABS(SUMIF(D16:G16,"&lt;0")),ABS(SUMIF(D16:G16,"&lt;0"))+ABS(SUMIF(D16:G16,"&gt;0")))</f>
        <v>0</v>
      </c>
      <c r="H20" s="1096"/>
      <c r="I20" s="1096"/>
      <c r="J20" s="1096">
        <f>IF(ABS(SUMIF(H16:J16,"&gt;0"))&gt;ABS(SUMIF(H16:J16,"&gt;0")),SUMIF(H16:J16,"&gt;0")+SUMIF(H16:J16,"&lt;0"),SUMIF(H16:J16,"&lt;0")+SUMIF(H16:J16,"&gt;0"))</f>
        <v>0</v>
      </c>
      <c r="K20" s="1096"/>
      <c r="L20" s="1096"/>
      <c r="M20" s="1096"/>
      <c r="N20" s="1096"/>
      <c r="O20" s="1096"/>
      <c r="P20" s="1096"/>
      <c r="Q20" s="1096"/>
      <c r="R20" s="1096">
        <f>IF(ABS(SUMIF(K16:R16,"&gt;0"))&lt;ABS(SUMIF(K16:R16,"&lt;0")),SUMIF(K16:R16,"&lt;0")+SUMIF(K16:R16,"&gt;0"),SUMIF(K16:R16,"&gt;0")+SUMIF(K16:R16,"&lt;0"))</f>
        <v>0</v>
      </c>
      <c r="S20" s="1096"/>
      <c r="T20" s="277"/>
      <c r="U20" s="107"/>
      <c r="V20" s="107"/>
      <c r="W20" s="107"/>
      <c r="X20" s="107"/>
      <c r="Y20" s="107"/>
      <c r="Z20" s="107"/>
      <c r="AA20" s="107"/>
      <c r="AB20" s="107"/>
      <c r="AC20" s="107"/>
      <c r="AD20" s="107"/>
      <c r="AE20" s="107"/>
      <c r="AF20" s="107"/>
      <c r="AG20" s="107"/>
      <c r="AH20" s="107"/>
      <c r="AI20" s="107"/>
      <c r="AJ20" s="107"/>
      <c r="AK20" s="107"/>
      <c r="AL20" s="107"/>
      <c r="AM20" s="107"/>
      <c r="AN20" s="107"/>
      <c r="AO20" s="107"/>
    </row>
    <row r="21" spans="1:41" ht="20" customHeight="1" x14ac:dyDescent="0.3">
      <c r="A21" s="274"/>
      <c r="B21" s="1087" t="s">
        <v>1630</v>
      </c>
      <c r="C21" s="1101" t="s">
        <v>1576</v>
      </c>
      <c r="D21" s="1096"/>
      <c r="E21" s="1096"/>
      <c r="F21" s="1096"/>
      <c r="G21" s="1100">
        <v>40</v>
      </c>
      <c r="H21" s="1096"/>
      <c r="I21" s="1096"/>
      <c r="J21" s="1096">
        <v>30</v>
      </c>
      <c r="K21" s="1096"/>
      <c r="L21" s="1096"/>
      <c r="M21" s="1096"/>
      <c r="N21" s="1096"/>
      <c r="O21" s="1096"/>
      <c r="P21" s="1096"/>
      <c r="Q21" s="1096"/>
      <c r="R21" s="1096">
        <v>30</v>
      </c>
      <c r="S21" s="1096"/>
      <c r="T21" s="277"/>
      <c r="U21" s="107"/>
      <c r="V21" s="107"/>
      <c r="W21" s="107"/>
      <c r="X21" s="107"/>
      <c r="Y21" s="107"/>
      <c r="Z21" s="107"/>
      <c r="AA21" s="107"/>
      <c r="AB21" s="107"/>
      <c r="AC21" s="107"/>
      <c r="AD21" s="107"/>
      <c r="AE21" s="107"/>
      <c r="AF21" s="107"/>
      <c r="AG21" s="107"/>
      <c r="AH21" s="107"/>
      <c r="AI21" s="107"/>
      <c r="AJ21" s="107"/>
      <c r="AK21" s="107"/>
      <c r="AL21" s="107"/>
      <c r="AM21" s="107"/>
      <c r="AN21" s="107"/>
      <c r="AO21" s="107"/>
    </row>
    <row r="22" spans="1:41" ht="20" customHeight="1" x14ac:dyDescent="0.3">
      <c r="A22" s="274"/>
      <c r="B22" s="1087">
        <v>2.2999999999999998</v>
      </c>
      <c r="C22" s="1031" t="s">
        <v>1631</v>
      </c>
      <c r="D22" s="1096"/>
      <c r="E22" s="1096"/>
      <c r="F22" s="1096"/>
      <c r="G22" s="1100">
        <f>(G21/100)*G19</f>
        <v>0</v>
      </c>
      <c r="H22" s="1096"/>
      <c r="I22" s="1096"/>
      <c r="J22" s="1096">
        <f>(J21/100)*J19</f>
        <v>0</v>
      </c>
      <c r="K22" s="1096"/>
      <c r="L22" s="1096"/>
      <c r="M22" s="1096"/>
      <c r="N22" s="1096"/>
      <c r="O22" s="1096"/>
      <c r="P22" s="1096"/>
      <c r="Q22" s="1096"/>
      <c r="R22" s="1096">
        <f>(R21/100)*R19</f>
        <v>0</v>
      </c>
      <c r="S22" s="1099">
        <f>SUM(D22:R22)</f>
        <v>0</v>
      </c>
      <c r="T22" s="277"/>
      <c r="U22" s="107"/>
      <c r="V22" s="107"/>
      <c r="W22" s="107"/>
      <c r="X22" s="107"/>
      <c r="Y22" s="107"/>
      <c r="Z22" s="107"/>
      <c r="AA22" s="107"/>
      <c r="AB22" s="107"/>
      <c r="AC22" s="107"/>
      <c r="AD22" s="107"/>
      <c r="AE22" s="107"/>
      <c r="AF22" s="107"/>
      <c r="AG22" s="107"/>
      <c r="AH22" s="107"/>
      <c r="AI22" s="107"/>
      <c r="AJ22" s="107"/>
      <c r="AK22" s="107"/>
      <c r="AL22" s="107"/>
      <c r="AM22" s="107"/>
      <c r="AN22" s="107"/>
      <c r="AO22" s="107"/>
    </row>
    <row r="23" spans="1:41" ht="20" customHeight="1" x14ac:dyDescent="0.3">
      <c r="A23" s="274"/>
      <c r="B23" s="1087">
        <v>3.1</v>
      </c>
      <c r="C23" s="1102" t="s">
        <v>2001</v>
      </c>
      <c r="D23" s="1096"/>
      <c r="E23" s="1096"/>
      <c r="F23" s="1096"/>
      <c r="G23" s="1096"/>
      <c r="H23" s="1096"/>
      <c r="I23" s="1096"/>
      <c r="J23" s="1096">
        <f>IF(ABS(G20)&lt;ABS(J20),ABS(G20),ABS(J20))</f>
        <v>0</v>
      </c>
      <c r="K23" s="1096"/>
      <c r="L23" s="1096"/>
      <c r="M23" s="1096"/>
      <c r="N23" s="1096"/>
      <c r="O23" s="1096"/>
      <c r="P23" s="1096"/>
      <c r="Q23" s="1096"/>
      <c r="R23" s="1096"/>
      <c r="S23" s="1096"/>
      <c r="T23" s="277"/>
      <c r="U23" s="107"/>
      <c r="V23" s="107"/>
      <c r="W23" s="107"/>
      <c r="X23" s="107"/>
      <c r="Y23" s="107"/>
      <c r="Z23" s="107"/>
      <c r="AA23" s="107"/>
      <c r="AB23" s="107"/>
      <c r="AC23" s="107"/>
      <c r="AD23" s="107"/>
      <c r="AE23" s="107"/>
      <c r="AF23" s="107"/>
      <c r="AG23" s="107"/>
      <c r="AH23" s="107"/>
      <c r="AI23" s="107"/>
      <c r="AJ23" s="107"/>
      <c r="AK23" s="107"/>
      <c r="AL23" s="107"/>
      <c r="AM23" s="107"/>
      <c r="AN23" s="107"/>
      <c r="AO23" s="107"/>
    </row>
    <row r="24" spans="1:41" ht="20" customHeight="1" x14ac:dyDescent="0.3">
      <c r="A24" s="274"/>
      <c r="B24" s="1087">
        <v>3.2</v>
      </c>
      <c r="C24" s="1103" t="s">
        <v>2003</v>
      </c>
      <c r="D24" s="1096"/>
      <c r="E24" s="1096"/>
      <c r="F24" s="1096"/>
      <c r="G24" s="1096"/>
      <c r="H24" s="1096"/>
      <c r="I24" s="1096"/>
      <c r="J24" s="1096">
        <f>IF(ABS(G20)&gt;ABS(J20),(G20)+(J20),(J20)+(G20))</f>
        <v>0</v>
      </c>
      <c r="K24" s="1096"/>
      <c r="L24" s="1096"/>
      <c r="M24" s="1096"/>
      <c r="N24" s="1096"/>
      <c r="O24" s="1096"/>
      <c r="P24" s="1096"/>
      <c r="Q24" s="1096"/>
      <c r="R24" s="1096"/>
      <c r="S24" s="1096"/>
      <c r="T24" s="277"/>
      <c r="U24" s="107"/>
      <c r="V24" s="107"/>
      <c r="W24" s="107"/>
      <c r="X24" s="107"/>
      <c r="Y24" s="107"/>
      <c r="Z24" s="107"/>
      <c r="AA24" s="107"/>
      <c r="AB24" s="107"/>
      <c r="AC24" s="107"/>
      <c r="AD24" s="107"/>
      <c r="AE24" s="107"/>
      <c r="AF24" s="107"/>
      <c r="AG24" s="107"/>
      <c r="AH24" s="107"/>
      <c r="AI24" s="107"/>
      <c r="AJ24" s="107"/>
      <c r="AK24" s="107"/>
      <c r="AL24" s="107"/>
      <c r="AM24" s="107"/>
      <c r="AN24" s="107"/>
      <c r="AO24" s="107"/>
    </row>
    <row r="25" spans="1:41" ht="20" customHeight="1" x14ac:dyDescent="0.3">
      <c r="A25" s="274"/>
      <c r="B25" s="1087" t="s">
        <v>395</v>
      </c>
      <c r="C25" s="1102" t="s">
        <v>1576</v>
      </c>
      <c r="D25" s="1096"/>
      <c r="E25" s="1096"/>
      <c r="F25" s="1096"/>
      <c r="G25" s="1096"/>
      <c r="H25" s="1096"/>
      <c r="I25" s="1096"/>
      <c r="J25" s="1096">
        <v>40</v>
      </c>
      <c r="K25" s="1096"/>
      <c r="L25" s="1096"/>
      <c r="M25" s="1096"/>
      <c r="N25" s="1096"/>
      <c r="O25" s="1096"/>
      <c r="P25" s="1096"/>
      <c r="Q25" s="1096"/>
      <c r="R25" s="1096"/>
      <c r="S25" s="1096"/>
      <c r="T25" s="277"/>
      <c r="U25" s="107"/>
      <c r="V25" s="107"/>
      <c r="W25" s="107"/>
      <c r="X25" s="107"/>
      <c r="Y25" s="107"/>
      <c r="Z25" s="107"/>
      <c r="AA25" s="107"/>
      <c r="AB25" s="107"/>
      <c r="AC25" s="107"/>
      <c r="AD25" s="107"/>
      <c r="AE25" s="107"/>
      <c r="AF25" s="107"/>
      <c r="AG25" s="107"/>
      <c r="AH25" s="107"/>
      <c r="AI25" s="107"/>
      <c r="AJ25" s="107"/>
      <c r="AK25" s="107"/>
      <c r="AL25" s="107"/>
      <c r="AM25" s="107"/>
      <c r="AN25" s="107"/>
      <c r="AO25" s="107"/>
    </row>
    <row r="26" spans="1:41" ht="20" customHeight="1" x14ac:dyDescent="0.3">
      <c r="A26" s="274"/>
      <c r="B26" s="1087">
        <v>3.3</v>
      </c>
      <c r="C26" s="1031" t="s">
        <v>1632</v>
      </c>
      <c r="D26" s="1096"/>
      <c r="E26" s="1096"/>
      <c r="F26" s="1096"/>
      <c r="G26" s="1096"/>
      <c r="H26" s="1096"/>
      <c r="I26" s="1096"/>
      <c r="J26" s="1096">
        <f>(J25/100)*J23</f>
        <v>0</v>
      </c>
      <c r="K26" s="1096"/>
      <c r="L26" s="1096"/>
      <c r="M26" s="1096"/>
      <c r="N26" s="1096"/>
      <c r="O26" s="1096"/>
      <c r="P26" s="1096"/>
      <c r="Q26" s="1096"/>
      <c r="R26" s="1096"/>
      <c r="S26" s="1099">
        <f>SUM(D26:R26)</f>
        <v>0</v>
      </c>
      <c r="T26" s="277"/>
      <c r="U26" s="107"/>
      <c r="V26" s="107"/>
      <c r="W26" s="107"/>
      <c r="X26" s="107"/>
      <c r="Y26" s="107"/>
      <c r="Z26" s="107"/>
      <c r="AA26" s="107"/>
      <c r="AB26" s="107"/>
      <c r="AC26" s="107"/>
      <c r="AD26" s="107"/>
      <c r="AE26" s="107"/>
      <c r="AF26" s="107"/>
      <c r="AG26" s="107"/>
      <c r="AH26" s="107"/>
      <c r="AI26" s="107"/>
      <c r="AJ26" s="107"/>
      <c r="AK26" s="107"/>
      <c r="AL26" s="107"/>
      <c r="AM26" s="107"/>
      <c r="AN26" s="107"/>
      <c r="AO26" s="107"/>
    </row>
    <row r="27" spans="1:41" ht="20" customHeight="1" x14ac:dyDescent="0.3">
      <c r="A27" s="274"/>
      <c r="B27" s="1087">
        <v>4.0999999999999996</v>
      </c>
      <c r="C27" s="1102" t="s">
        <v>2001</v>
      </c>
      <c r="D27" s="1096"/>
      <c r="E27" s="1096"/>
      <c r="F27" s="1096"/>
      <c r="G27" s="1096"/>
      <c r="H27" s="1096"/>
      <c r="I27" s="1096"/>
      <c r="J27" s="1096"/>
      <c r="K27" s="1096"/>
      <c r="L27" s="1096"/>
      <c r="M27" s="1096"/>
      <c r="N27" s="1096"/>
      <c r="O27" s="1096"/>
      <c r="P27" s="1096"/>
      <c r="Q27" s="1096"/>
      <c r="R27" s="1096">
        <f>IF(ABS(R20)&lt;ABS(J24),ABS(R20),ABS(J24))</f>
        <v>0</v>
      </c>
      <c r="S27" s="1096"/>
      <c r="T27" s="277"/>
      <c r="U27" s="107"/>
      <c r="V27" s="107"/>
      <c r="W27" s="107"/>
      <c r="X27" s="107"/>
      <c r="Y27" s="107"/>
      <c r="Z27" s="107"/>
      <c r="AA27" s="107"/>
      <c r="AB27" s="107"/>
      <c r="AC27" s="107"/>
      <c r="AD27" s="107"/>
      <c r="AE27" s="107"/>
      <c r="AF27" s="107"/>
      <c r="AG27" s="107"/>
      <c r="AH27" s="107"/>
      <c r="AI27" s="107"/>
      <c r="AJ27" s="107"/>
      <c r="AK27" s="107"/>
      <c r="AL27" s="107"/>
      <c r="AM27" s="107"/>
      <c r="AN27" s="107"/>
      <c r="AO27" s="107"/>
    </row>
    <row r="28" spans="1:41" ht="20" customHeight="1" x14ac:dyDescent="0.3">
      <c r="A28" s="274"/>
      <c r="B28" s="1087">
        <v>4.2</v>
      </c>
      <c r="C28" s="1103" t="s">
        <v>2003</v>
      </c>
      <c r="D28" s="1096"/>
      <c r="E28" s="1096"/>
      <c r="F28" s="1096"/>
      <c r="G28" s="1096"/>
      <c r="H28" s="1096"/>
      <c r="I28" s="1096"/>
      <c r="J28" s="1096"/>
      <c r="K28" s="1096"/>
      <c r="L28" s="1096"/>
      <c r="M28" s="1096"/>
      <c r="N28" s="1096"/>
      <c r="O28" s="1096"/>
      <c r="P28" s="1096"/>
      <c r="Q28" s="1096"/>
      <c r="R28" s="1096">
        <f>IF(ABS(R20)&gt;ABS(J24),(R20)+(J24),(J24)+(R20))</f>
        <v>0</v>
      </c>
      <c r="S28" s="1096"/>
      <c r="T28" s="277"/>
      <c r="U28" s="107"/>
      <c r="V28" s="107"/>
      <c r="W28" s="107"/>
      <c r="X28" s="107"/>
      <c r="Y28" s="107"/>
      <c r="Z28" s="107"/>
      <c r="AA28" s="107"/>
      <c r="AB28" s="107"/>
      <c r="AC28" s="107"/>
      <c r="AD28" s="107"/>
      <c r="AE28" s="107"/>
      <c r="AF28" s="107"/>
      <c r="AG28" s="107"/>
      <c r="AH28" s="107"/>
      <c r="AI28" s="107"/>
      <c r="AJ28" s="107"/>
      <c r="AK28" s="107"/>
      <c r="AL28" s="107"/>
      <c r="AM28" s="107"/>
      <c r="AN28" s="107"/>
      <c r="AO28" s="107"/>
    </row>
    <row r="29" spans="1:41" ht="20" customHeight="1" x14ac:dyDescent="0.3">
      <c r="A29" s="274"/>
      <c r="B29" s="1087" t="s">
        <v>1633</v>
      </c>
      <c r="C29" s="1102" t="s">
        <v>1576</v>
      </c>
      <c r="D29" s="1096"/>
      <c r="E29" s="1096"/>
      <c r="F29" s="1096"/>
      <c r="G29" s="1096"/>
      <c r="H29" s="1096"/>
      <c r="I29" s="1096"/>
      <c r="J29" s="1096"/>
      <c r="K29" s="1096"/>
      <c r="L29" s="1096"/>
      <c r="M29" s="1096"/>
      <c r="N29" s="1096"/>
      <c r="O29" s="1096"/>
      <c r="P29" s="1096"/>
      <c r="Q29" s="1096"/>
      <c r="R29" s="1096">
        <v>40</v>
      </c>
      <c r="S29" s="1096"/>
      <c r="T29" s="277"/>
      <c r="U29" s="107"/>
      <c r="V29" s="107"/>
      <c r="W29" s="107"/>
      <c r="X29" s="107"/>
      <c r="Y29" s="107"/>
      <c r="Z29" s="107"/>
      <c r="AA29" s="107"/>
      <c r="AB29" s="107"/>
      <c r="AC29" s="107"/>
      <c r="AD29" s="107"/>
      <c r="AE29" s="107"/>
      <c r="AF29" s="107"/>
      <c r="AG29" s="107"/>
      <c r="AH29" s="107"/>
      <c r="AI29" s="107"/>
      <c r="AJ29" s="107"/>
      <c r="AK29" s="107"/>
      <c r="AL29" s="107"/>
      <c r="AM29" s="107"/>
      <c r="AN29" s="107"/>
      <c r="AO29" s="107"/>
    </row>
    <row r="30" spans="1:41" ht="20" customHeight="1" x14ac:dyDescent="0.3">
      <c r="A30" s="274"/>
      <c r="B30" s="1087">
        <v>4.3</v>
      </c>
      <c r="C30" s="1104" t="s">
        <v>1634</v>
      </c>
      <c r="D30" s="1096"/>
      <c r="E30" s="1096"/>
      <c r="F30" s="1096"/>
      <c r="G30" s="1096"/>
      <c r="H30" s="1096"/>
      <c r="I30" s="1096"/>
      <c r="J30" s="1096"/>
      <c r="K30" s="1096"/>
      <c r="L30" s="1096"/>
      <c r="M30" s="1096"/>
      <c r="N30" s="1096"/>
      <c r="O30" s="1096"/>
      <c r="P30" s="1096"/>
      <c r="Q30" s="1096"/>
      <c r="R30" s="1096">
        <f>ROUND((R29/100)*R27,3)</f>
        <v>0</v>
      </c>
      <c r="S30" s="1099">
        <f>R30</f>
        <v>0</v>
      </c>
      <c r="T30" s="277"/>
      <c r="U30" s="107"/>
      <c r="V30" s="107"/>
      <c r="W30" s="107"/>
      <c r="X30" s="107"/>
      <c r="Y30" s="107"/>
      <c r="Z30" s="107"/>
      <c r="AA30" s="107"/>
      <c r="AB30" s="107"/>
      <c r="AC30" s="107"/>
      <c r="AD30" s="107"/>
      <c r="AE30" s="107"/>
      <c r="AF30" s="107"/>
      <c r="AG30" s="107"/>
      <c r="AH30" s="107"/>
      <c r="AI30" s="107"/>
      <c r="AJ30" s="107"/>
      <c r="AK30" s="107"/>
      <c r="AL30" s="107"/>
      <c r="AM30" s="107"/>
      <c r="AN30" s="107"/>
      <c r="AO30" s="107"/>
    </row>
    <row r="31" spans="1:41" ht="20" customHeight="1" x14ac:dyDescent="0.3">
      <c r="A31" s="274"/>
      <c r="B31" s="1087">
        <v>5.0999999999999996</v>
      </c>
      <c r="C31" s="1105" t="s">
        <v>1635</v>
      </c>
      <c r="D31" s="1096"/>
      <c r="E31" s="1096"/>
      <c r="F31" s="1096"/>
      <c r="G31" s="1096"/>
      <c r="H31" s="1096"/>
      <c r="I31" s="1096"/>
      <c r="J31" s="1096"/>
      <c r="K31" s="1096"/>
      <c r="L31" s="1096"/>
      <c r="M31" s="1096"/>
      <c r="N31" s="1096"/>
      <c r="O31" s="1096"/>
      <c r="P31" s="1096"/>
      <c r="Q31" s="1096"/>
      <c r="R31" s="1096"/>
      <c r="S31" s="1099">
        <f>R28</f>
        <v>0</v>
      </c>
      <c r="T31" s="277"/>
      <c r="U31" s="107"/>
      <c r="V31" s="107"/>
      <c r="W31" s="107"/>
      <c r="X31" s="107"/>
      <c r="Y31" s="107"/>
      <c r="Z31" s="107"/>
      <c r="AA31" s="107"/>
      <c r="AB31" s="107"/>
      <c r="AC31" s="107"/>
      <c r="AD31" s="107"/>
      <c r="AE31" s="107"/>
      <c r="AF31" s="107"/>
      <c r="AG31" s="107"/>
      <c r="AH31" s="107"/>
      <c r="AI31" s="107"/>
      <c r="AJ31" s="107"/>
      <c r="AK31" s="107"/>
      <c r="AL31" s="107"/>
      <c r="AM31" s="107"/>
      <c r="AN31" s="107"/>
      <c r="AO31" s="107"/>
    </row>
    <row r="32" spans="1:41" ht="20" customHeight="1" x14ac:dyDescent="0.3">
      <c r="A32" s="274"/>
      <c r="B32" s="1087">
        <v>6</v>
      </c>
      <c r="C32" s="1104" t="s">
        <v>1636</v>
      </c>
      <c r="D32" s="1096"/>
      <c r="E32" s="1096"/>
      <c r="F32" s="1096"/>
      <c r="G32" s="1096"/>
      <c r="H32" s="1096"/>
      <c r="I32" s="1096"/>
      <c r="J32" s="1096"/>
      <c r="K32" s="1096"/>
      <c r="L32" s="1096"/>
      <c r="M32" s="1096"/>
      <c r="N32" s="1096"/>
      <c r="O32" s="1096"/>
      <c r="P32" s="1096"/>
      <c r="Q32" s="1096"/>
      <c r="R32" s="1096"/>
      <c r="S32" s="1099">
        <f>ROUND(SUM(S18 + S22 + S26+S30 + S31),3)</f>
        <v>0</v>
      </c>
      <c r="T32" s="277"/>
      <c r="U32" s="107"/>
      <c r="V32" s="107"/>
      <c r="W32" s="107"/>
      <c r="X32" s="107"/>
      <c r="Y32" s="107"/>
      <c r="Z32" s="107"/>
      <c r="AA32" s="107"/>
      <c r="AB32" s="107"/>
      <c r="AC32" s="107"/>
      <c r="AD32" s="107"/>
      <c r="AE32" s="107"/>
      <c r="AF32" s="107"/>
      <c r="AG32" s="107"/>
      <c r="AH32" s="107"/>
      <c r="AI32" s="107"/>
      <c r="AJ32" s="107"/>
      <c r="AK32" s="107"/>
      <c r="AL32" s="107"/>
      <c r="AM32" s="107"/>
      <c r="AN32" s="107"/>
      <c r="AO32" s="107"/>
    </row>
    <row r="33" spans="1:41" ht="20" customHeight="1" x14ac:dyDescent="0.3">
      <c r="A33" s="274"/>
      <c r="B33" s="1088">
        <v>7</v>
      </c>
      <c r="C33" s="1104" t="s">
        <v>1995</v>
      </c>
      <c r="D33" s="1096"/>
      <c r="E33" s="1096"/>
      <c r="F33" s="1096"/>
      <c r="G33" s="1096"/>
      <c r="H33" s="1096"/>
      <c r="I33" s="1096"/>
      <c r="J33" s="1096"/>
      <c r="K33" s="1096"/>
      <c r="L33" s="1096"/>
      <c r="M33" s="1096"/>
      <c r="N33" s="1096"/>
      <c r="O33" s="1096"/>
      <c r="P33" s="1096"/>
      <c r="Q33" s="1096"/>
      <c r="R33" s="1096"/>
      <c r="S33" s="1099">
        <f>ROUND(S32*12.5,3)</f>
        <v>0</v>
      </c>
      <c r="T33" s="277"/>
      <c r="U33" s="107"/>
      <c r="V33" s="107"/>
      <c r="W33" s="107"/>
      <c r="X33" s="107"/>
      <c r="Y33" s="107"/>
      <c r="Z33" s="107"/>
      <c r="AA33" s="107"/>
      <c r="AB33" s="107"/>
      <c r="AC33" s="107"/>
      <c r="AD33" s="107"/>
      <c r="AE33" s="107"/>
      <c r="AF33" s="107"/>
      <c r="AG33" s="107"/>
      <c r="AH33" s="107"/>
      <c r="AI33" s="107"/>
      <c r="AJ33" s="107"/>
      <c r="AK33" s="107"/>
      <c r="AL33" s="107"/>
      <c r="AM33" s="107"/>
      <c r="AN33" s="107"/>
      <c r="AO33" s="107"/>
    </row>
    <row r="34" spans="1:41" ht="15" customHeight="1" x14ac:dyDescent="0.25">
      <c r="A34" s="274"/>
      <c r="D34" s="107"/>
      <c r="E34" s="107"/>
      <c r="F34" s="107"/>
      <c r="G34" s="107"/>
      <c r="H34" s="107"/>
      <c r="I34" s="107"/>
      <c r="J34" s="107"/>
      <c r="K34" s="107"/>
      <c r="L34" s="107"/>
      <c r="M34" s="107"/>
      <c r="N34" s="107"/>
      <c r="O34" s="107"/>
      <c r="P34" s="107"/>
      <c r="Q34" s="107"/>
      <c r="R34" s="107"/>
      <c r="S34" s="107"/>
      <c r="T34" s="277"/>
      <c r="U34" s="107"/>
      <c r="V34" s="107"/>
      <c r="W34" s="107"/>
      <c r="X34" s="107"/>
      <c r="Y34" s="107"/>
      <c r="Z34" s="107"/>
      <c r="AA34" s="107"/>
      <c r="AB34" s="107"/>
      <c r="AC34" s="107"/>
      <c r="AD34" s="107"/>
      <c r="AE34" s="107"/>
      <c r="AF34" s="107"/>
      <c r="AG34" s="107"/>
      <c r="AH34" s="107"/>
      <c r="AI34" s="107"/>
      <c r="AJ34" s="107"/>
      <c r="AK34" s="107"/>
      <c r="AL34" s="107"/>
      <c r="AM34" s="107"/>
      <c r="AN34" s="107"/>
      <c r="AO34" s="107"/>
    </row>
    <row r="35" spans="1:41" ht="15" customHeight="1" x14ac:dyDescent="0.3">
      <c r="A35" s="274"/>
      <c r="B35" s="641" t="s">
        <v>1999</v>
      </c>
      <c r="C35" s="3156" t="s">
        <v>2000</v>
      </c>
      <c r="D35" s="3156"/>
      <c r="E35" s="3156"/>
      <c r="F35" s="3156"/>
      <c r="G35" s="3156"/>
      <c r="H35" s="3156"/>
      <c r="I35" s="3156"/>
      <c r="J35" s="3156"/>
      <c r="K35" s="107"/>
      <c r="L35" s="107"/>
      <c r="M35" s="107"/>
      <c r="N35" s="107"/>
      <c r="O35" s="107"/>
      <c r="P35" s="107"/>
      <c r="Q35" s="107"/>
      <c r="R35" s="107"/>
      <c r="S35" s="107"/>
      <c r="T35" s="277"/>
      <c r="U35" s="107"/>
      <c r="V35" s="107"/>
      <c r="W35" s="107"/>
      <c r="X35" s="107"/>
      <c r="Y35" s="107"/>
      <c r="Z35" s="107"/>
      <c r="AA35" s="107"/>
      <c r="AB35" s="107"/>
      <c r="AC35" s="107"/>
      <c r="AD35" s="107"/>
      <c r="AE35" s="107"/>
      <c r="AF35" s="107"/>
      <c r="AG35" s="107"/>
      <c r="AH35" s="107"/>
      <c r="AI35" s="107"/>
      <c r="AJ35" s="107"/>
      <c r="AK35" s="107"/>
      <c r="AL35" s="107"/>
      <c r="AM35" s="107"/>
      <c r="AN35" s="107"/>
      <c r="AO35" s="107"/>
    </row>
    <row r="36" spans="1:41" ht="15" customHeight="1" x14ac:dyDescent="0.25">
      <c r="A36" s="274"/>
      <c r="B36" s="107"/>
      <c r="C36" s="3156" t="s">
        <v>1637</v>
      </c>
      <c r="D36" s="3156"/>
      <c r="E36" s="3156"/>
      <c r="F36" s="3156"/>
      <c r="G36" s="3156"/>
      <c r="H36" s="3156"/>
      <c r="I36" s="3156"/>
      <c r="J36" s="3156"/>
      <c r="K36" s="107"/>
      <c r="L36" s="107"/>
      <c r="M36" s="107"/>
      <c r="N36" s="107"/>
      <c r="O36" s="107"/>
      <c r="P36" s="107"/>
      <c r="Q36" s="107"/>
      <c r="R36" s="107"/>
      <c r="S36" s="107"/>
      <c r="T36" s="277"/>
      <c r="U36" s="107"/>
      <c r="V36" s="107"/>
      <c r="W36" s="107"/>
      <c r="X36" s="107"/>
      <c r="Y36" s="107"/>
      <c r="Z36" s="107"/>
      <c r="AA36" s="107"/>
      <c r="AB36" s="107"/>
      <c r="AC36" s="107"/>
      <c r="AD36" s="107"/>
      <c r="AE36" s="107"/>
      <c r="AF36" s="107"/>
      <c r="AG36" s="107"/>
      <c r="AH36" s="107"/>
      <c r="AI36" s="107"/>
      <c r="AJ36" s="107"/>
      <c r="AK36" s="107"/>
      <c r="AL36" s="107"/>
      <c r="AM36" s="107"/>
      <c r="AN36" s="107"/>
      <c r="AO36" s="107"/>
    </row>
    <row r="37" spans="1:41" ht="15" customHeight="1" x14ac:dyDescent="0.25">
      <c r="A37" s="274"/>
      <c r="B37" s="107"/>
      <c r="C37" s="3156" t="s">
        <v>1638</v>
      </c>
      <c r="D37" s="3156"/>
      <c r="E37" s="3156"/>
      <c r="F37" s="3156"/>
      <c r="G37" s="3156"/>
      <c r="H37" s="3156"/>
      <c r="I37" s="3156"/>
      <c r="J37" s="3156"/>
      <c r="K37" s="107"/>
      <c r="L37" s="107"/>
      <c r="M37" s="107"/>
      <c r="N37" s="107"/>
      <c r="O37" s="107"/>
      <c r="P37" s="107"/>
      <c r="Q37" s="107"/>
      <c r="R37" s="107"/>
      <c r="S37" s="107"/>
      <c r="T37" s="277"/>
      <c r="U37" s="107"/>
      <c r="V37" s="107"/>
      <c r="W37" s="107"/>
      <c r="X37" s="107"/>
      <c r="Y37" s="107"/>
      <c r="Z37" s="107"/>
      <c r="AA37" s="107"/>
      <c r="AB37" s="107"/>
      <c r="AC37" s="107"/>
      <c r="AD37" s="107"/>
      <c r="AE37" s="107"/>
      <c r="AF37" s="107"/>
      <c r="AG37" s="107"/>
      <c r="AH37" s="107"/>
      <c r="AI37" s="107"/>
      <c r="AJ37" s="107"/>
      <c r="AK37" s="107"/>
      <c r="AL37" s="107"/>
      <c r="AM37" s="107"/>
      <c r="AN37" s="107"/>
      <c r="AO37" s="107"/>
    </row>
    <row r="38" spans="1:41" ht="15" customHeight="1" x14ac:dyDescent="0.25">
      <c r="A38" s="274"/>
      <c r="B38" s="107"/>
      <c r="C38" s="3156" t="s">
        <v>1639</v>
      </c>
      <c r="D38" s="3156"/>
      <c r="E38" s="3156"/>
      <c r="F38" s="3156"/>
      <c r="G38" s="3156"/>
      <c r="H38" s="3156"/>
      <c r="I38" s="3156"/>
      <c r="J38" s="3156"/>
      <c r="K38" s="107"/>
      <c r="L38" s="107"/>
      <c r="M38" s="107"/>
      <c r="N38" s="107"/>
      <c r="O38" s="107"/>
      <c r="P38" s="107"/>
      <c r="Q38" s="107"/>
      <c r="R38" s="107"/>
      <c r="S38" s="107"/>
      <c r="T38" s="277"/>
      <c r="U38" s="107"/>
      <c r="V38" s="107"/>
      <c r="W38" s="107"/>
      <c r="X38" s="107"/>
      <c r="Y38" s="107"/>
      <c r="Z38" s="107"/>
      <c r="AA38" s="107"/>
      <c r="AB38" s="107"/>
      <c r="AC38" s="107"/>
      <c r="AD38" s="107"/>
      <c r="AE38" s="107"/>
      <c r="AF38" s="107"/>
      <c r="AG38" s="107"/>
      <c r="AH38" s="107"/>
      <c r="AI38" s="107"/>
      <c r="AJ38" s="107"/>
      <c r="AK38" s="107"/>
      <c r="AL38" s="107"/>
      <c r="AM38" s="107"/>
      <c r="AN38" s="107"/>
      <c r="AO38" s="107"/>
    </row>
    <row r="39" spans="1:41" ht="15" customHeight="1" x14ac:dyDescent="0.25">
      <c r="A39" s="274"/>
      <c r="B39" s="107"/>
      <c r="C39" s="3156" t="s">
        <v>1640</v>
      </c>
      <c r="D39" s="3156"/>
      <c r="E39" s="3156"/>
      <c r="F39" s="3156"/>
      <c r="G39" s="3156"/>
      <c r="H39" s="3156"/>
      <c r="I39" s="3156"/>
      <c r="J39" s="3156"/>
      <c r="K39" s="107"/>
      <c r="L39" s="107"/>
      <c r="M39" s="107"/>
      <c r="N39" s="107"/>
      <c r="O39" s="107"/>
      <c r="P39" s="107"/>
      <c r="Q39" s="107"/>
      <c r="R39" s="107"/>
      <c r="S39" s="107"/>
      <c r="T39" s="277"/>
      <c r="U39" s="107"/>
      <c r="V39" s="107"/>
      <c r="W39" s="107"/>
      <c r="X39" s="107"/>
      <c r="Y39" s="107"/>
      <c r="Z39" s="107"/>
      <c r="AA39" s="107"/>
      <c r="AB39" s="107"/>
      <c r="AC39" s="107"/>
      <c r="AD39" s="107"/>
      <c r="AE39" s="107"/>
      <c r="AF39" s="107"/>
      <c r="AG39" s="107"/>
      <c r="AH39" s="107"/>
      <c r="AI39" s="107"/>
      <c r="AJ39" s="107"/>
      <c r="AK39" s="107"/>
      <c r="AL39" s="107"/>
      <c r="AM39" s="107"/>
      <c r="AN39" s="107"/>
      <c r="AO39" s="107"/>
    </row>
    <row r="40" spans="1:41" ht="15" customHeight="1" x14ac:dyDescent="0.25">
      <c r="A40" s="274"/>
      <c r="B40" s="107"/>
      <c r="C40" s="3156" t="s">
        <v>1641</v>
      </c>
      <c r="D40" s="3156"/>
      <c r="E40" s="3156"/>
      <c r="F40" s="3156"/>
      <c r="G40" s="3156"/>
      <c r="H40" s="3156"/>
      <c r="I40" s="3156"/>
      <c r="J40" s="3156"/>
      <c r="K40" s="107"/>
      <c r="L40" s="107"/>
      <c r="M40" s="107"/>
      <c r="N40" s="107"/>
      <c r="O40" s="107"/>
      <c r="P40" s="107"/>
      <c r="Q40" s="107"/>
      <c r="R40" s="107"/>
      <c r="S40" s="107"/>
      <c r="T40" s="277"/>
      <c r="U40" s="107"/>
      <c r="V40" s="107"/>
      <c r="W40" s="107"/>
      <c r="X40" s="107"/>
      <c r="Y40" s="107"/>
      <c r="Z40" s="107"/>
      <c r="AA40" s="107"/>
      <c r="AB40" s="107"/>
      <c r="AC40" s="107"/>
      <c r="AD40" s="107"/>
      <c r="AE40" s="107"/>
      <c r="AF40" s="107"/>
      <c r="AG40" s="107"/>
      <c r="AH40" s="107"/>
      <c r="AI40" s="107"/>
      <c r="AJ40" s="107"/>
      <c r="AK40" s="107"/>
      <c r="AL40" s="107"/>
      <c r="AM40" s="107"/>
      <c r="AN40" s="107"/>
      <c r="AO40" s="107"/>
    </row>
    <row r="41" spans="1:41" ht="15" customHeight="1" x14ac:dyDescent="0.25">
      <c r="A41" s="274"/>
      <c r="B41" s="107"/>
      <c r="C41" s="3156" t="s">
        <v>2005</v>
      </c>
      <c r="D41" s="3156"/>
      <c r="E41" s="3156"/>
      <c r="F41" s="3156"/>
      <c r="G41" s="3156"/>
      <c r="H41" s="3156"/>
      <c r="I41" s="3156"/>
      <c r="J41" s="3156"/>
      <c r="K41" s="107"/>
      <c r="L41" s="107"/>
      <c r="M41" s="107"/>
      <c r="N41" s="107"/>
      <c r="O41" s="107"/>
      <c r="P41" s="107"/>
      <c r="Q41" s="107"/>
      <c r="R41" s="107"/>
      <c r="S41" s="107"/>
      <c r="T41" s="277"/>
      <c r="U41" s="107"/>
      <c r="V41" s="107"/>
      <c r="W41" s="107"/>
      <c r="X41" s="107"/>
      <c r="Y41" s="107"/>
      <c r="Z41" s="107"/>
      <c r="AA41" s="107"/>
      <c r="AB41" s="107"/>
      <c r="AC41" s="107"/>
      <c r="AD41" s="107"/>
      <c r="AE41" s="107"/>
      <c r="AF41" s="107"/>
      <c r="AG41" s="107"/>
      <c r="AH41" s="107"/>
      <c r="AI41" s="107"/>
      <c r="AJ41" s="107"/>
      <c r="AK41" s="107"/>
      <c r="AL41" s="107"/>
      <c r="AM41" s="107"/>
      <c r="AN41" s="107"/>
      <c r="AO41" s="107"/>
    </row>
    <row r="42" spans="1:41" ht="15" customHeight="1" x14ac:dyDescent="0.25">
      <c r="A42" s="274"/>
      <c r="B42" s="107"/>
      <c r="C42" s="3156" t="s">
        <v>1642</v>
      </c>
      <c r="D42" s="3156"/>
      <c r="E42" s="3156"/>
      <c r="F42" s="3156"/>
      <c r="G42" s="3156"/>
      <c r="H42" s="3156"/>
      <c r="I42" s="3156"/>
      <c r="J42" s="3156"/>
      <c r="K42" s="107"/>
      <c r="L42" s="107"/>
      <c r="M42" s="107"/>
      <c r="N42" s="107"/>
      <c r="O42" s="107"/>
      <c r="P42" s="107"/>
      <c r="Q42" s="107"/>
      <c r="R42" s="107"/>
      <c r="S42" s="107"/>
      <c r="T42" s="277"/>
      <c r="U42" s="107"/>
      <c r="V42" s="107"/>
      <c r="W42" s="107"/>
      <c r="X42" s="107"/>
      <c r="Y42" s="107"/>
      <c r="Z42" s="107"/>
      <c r="AA42" s="107"/>
      <c r="AB42" s="107"/>
      <c r="AC42" s="107"/>
      <c r="AD42" s="107"/>
      <c r="AE42" s="107"/>
      <c r="AF42" s="107"/>
      <c r="AG42" s="107"/>
      <c r="AH42" s="107"/>
      <c r="AI42" s="107"/>
      <c r="AJ42" s="107"/>
      <c r="AK42" s="107"/>
      <c r="AL42" s="107"/>
      <c r="AM42" s="107"/>
      <c r="AN42" s="107"/>
      <c r="AO42" s="107"/>
    </row>
    <row r="43" spans="1:41" ht="15" customHeight="1" x14ac:dyDescent="0.25">
      <c r="A43" s="274"/>
      <c r="B43" s="107"/>
      <c r="C43" s="3156" t="s">
        <v>1643</v>
      </c>
      <c r="D43" s="3156"/>
      <c r="E43" s="3156"/>
      <c r="F43" s="3156"/>
      <c r="G43" s="3156"/>
      <c r="H43" s="3156"/>
      <c r="I43" s="3156"/>
      <c r="J43" s="3156"/>
      <c r="K43" s="107"/>
      <c r="L43" s="107"/>
      <c r="M43" s="107"/>
      <c r="N43" s="107"/>
      <c r="O43" s="107"/>
      <c r="P43" s="107"/>
      <c r="Q43" s="107"/>
      <c r="R43" s="107"/>
      <c r="S43" s="107"/>
      <c r="T43" s="277"/>
      <c r="U43" s="107"/>
      <c r="V43" s="107"/>
      <c r="W43" s="107"/>
      <c r="X43" s="107"/>
      <c r="Y43" s="107"/>
      <c r="Z43" s="107"/>
      <c r="AA43" s="107"/>
      <c r="AB43" s="107"/>
      <c r="AC43" s="107"/>
      <c r="AD43" s="107"/>
      <c r="AE43" s="107"/>
      <c r="AF43" s="107"/>
      <c r="AG43" s="107"/>
      <c r="AH43" s="107"/>
      <c r="AI43" s="107"/>
      <c r="AJ43" s="107"/>
      <c r="AK43" s="107"/>
      <c r="AL43" s="107"/>
      <c r="AM43" s="107"/>
      <c r="AN43" s="107"/>
      <c r="AO43" s="107"/>
    </row>
    <row r="44" spans="1:41" ht="15" customHeight="1" x14ac:dyDescent="0.25">
      <c r="A44" s="274"/>
      <c r="B44" s="107"/>
      <c r="C44" s="3156" t="s">
        <v>2006</v>
      </c>
      <c r="D44" s="3156"/>
      <c r="E44" s="3156"/>
      <c r="F44" s="3156"/>
      <c r="G44" s="3156"/>
      <c r="H44" s="3156"/>
      <c r="I44" s="3156"/>
      <c r="J44" s="3156"/>
      <c r="K44" s="107"/>
      <c r="L44" s="107"/>
      <c r="M44" s="107"/>
      <c r="N44" s="107"/>
      <c r="O44" s="107"/>
      <c r="P44" s="107"/>
      <c r="Q44" s="107"/>
      <c r="R44" s="107"/>
      <c r="S44" s="107"/>
      <c r="T44" s="277"/>
      <c r="U44" s="107"/>
      <c r="V44" s="107"/>
      <c r="W44" s="107"/>
      <c r="X44" s="107"/>
      <c r="Y44" s="107"/>
      <c r="Z44" s="107"/>
      <c r="AA44" s="107"/>
      <c r="AB44" s="107"/>
      <c r="AC44" s="107"/>
      <c r="AD44" s="107"/>
      <c r="AE44" s="107"/>
      <c r="AF44" s="107"/>
      <c r="AG44" s="107"/>
      <c r="AH44" s="107"/>
      <c r="AI44" s="107"/>
      <c r="AJ44" s="107"/>
      <c r="AK44" s="107"/>
      <c r="AL44" s="107"/>
      <c r="AM44" s="107"/>
      <c r="AN44" s="107"/>
      <c r="AO44" s="107"/>
    </row>
    <row r="45" spans="1:41" ht="12.75" customHeight="1" thickBot="1" x14ac:dyDescent="0.3">
      <c r="A45" s="278"/>
      <c r="B45" s="309"/>
      <c r="C45" s="309"/>
      <c r="D45" s="309"/>
      <c r="E45" s="309"/>
      <c r="F45" s="309"/>
      <c r="G45" s="309"/>
      <c r="H45" s="309"/>
      <c r="I45" s="309"/>
      <c r="J45" s="309"/>
      <c r="K45" s="309"/>
      <c r="L45" s="309"/>
      <c r="M45" s="309"/>
      <c r="N45" s="309"/>
      <c r="O45" s="309"/>
      <c r="P45" s="309"/>
      <c r="Q45" s="309"/>
      <c r="R45" s="309"/>
      <c r="S45" s="309"/>
      <c r="T45" s="279"/>
      <c r="U45" s="107"/>
      <c r="V45" s="107"/>
      <c r="W45" s="107"/>
      <c r="X45" s="107"/>
      <c r="Y45" s="107"/>
      <c r="Z45" s="107"/>
      <c r="AA45" s="107"/>
      <c r="AB45" s="107"/>
      <c r="AC45" s="107"/>
      <c r="AD45" s="107"/>
      <c r="AE45" s="107"/>
      <c r="AF45" s="107"/>
      <c r="AG45" s="107"/>
      <c r="AH45" s="107"/>
      <c r="AI45" s="107"/>
      <c r="AJ45" s="107"/>
      <c r="AK45" s="107"/>
      <c r="AL45" s="107"/>
      <c r="AM45" s="107"/>
      <c r="AN45" s="107"/>
      <c r="AO45" s="107"/>
    </row>
    <row r="46" spans="1:41" ht="12.75" customHeight="1" x14ac:dyDescent="0.25">
      <c r="A46" s="107"/>
      <c r="B46" s="107"/>
      <c r="C46" s="107"/>
      <c r="D46" s="107"/>
      <c r="E46" s="107"/>
      <c r="F46" s="107"/>
      <c r="G46" s="107"/>
      <c r="H46" s="107"/>
      <c r="I46" s="107"/>
      <c r="J46" s="107"/>
      <c r="K46" s="107"/>
      <c r="L46" s="107"/>
      <c r="M46" s="107"/>
      <c r="N46" s="107"/>
      <c r="O46" s="107"/>
      <c r="P46" s="107"/>
      <c r="Q46" s="107"/>
      <c r="R46" s="107"/>
      <c r="S46" s="107"/>
      <c r="T46" s="107"/>
      <c r="U46" s="107"/>
      <c r="V46" s="107"/>
      <c r="W46" s="107"/>
      <c r="X46" s="107"/>
      <c r="Y46" s="107"/>
      <c r="Z46" s="107"/>
      <c r="AA46" s="107"/>
      <c r="AB46" s="107"/>
      <c r="AC46" s="107"/>
      <c r="AD46" s="107"/>
      <c r="AE46" s="107"/>
      <c r="AF46" s="107"/>
      <c r="AG46" s="107"/>
      <c r="AH46" s="107"/>
      <c r="AI46" s="107"/>
      <c r="AJ46" s="107"/>
      <c r="AK46" s="107"/>
      <c r="AL46" s="107"/>
      <c r="AM46" s="107"/>
      <c r="AN46" s="107"/>
      <c r="AO46" s="107"/>
    </row>
    <row r="47" spans="1:41" ht="12.75" customHeight="1" x14ac:dyDescent="0.25">
      <c r="A47" s="107"/>
      <c r="B47" s="107"/>
      <c r="C47" s="107"/>
      <c r="D47" s="107"/>
      <c r="E47" s="107"/>
      <c r="F47" s="107"/>
      <c r="G47" s="107"/>
      <c r="H47" s="107"/>
      <c r="I47" s="107"/>
      <c r="J47" s="107"/>
      <c r="K47" s="107"/>
      <c r="L47" s="107"/>
      <c r="M47" s="107"/>
      <c r="N47" s="107"/>
      <c r="O47" s="107"/>
      <c r="P47" s="107"/>
      <c r="Q47" s="107"/>
      <c r="R47" s="107"/>
      <c r="S47" s="107"/>
      <c r="T47" s="107"/>
      <c r="U47" s="107"/>
      <c r="V47" s="107"/>
      <c r="W47" s="107"/>
      <c r="X47" s="107"/>
      <c r="Y47" s="107"/>
      <c r="Z47" s="107"/>
      <c r="AA47" s="107"/>
      <c r="AB47" s="107"/>
      <c r="AC47" s="107"/>
      <c r="AD47" s="107"/>
      <c r="AE47" s="107"/>
      <c r="AF47" s="107"/>
      <c r="AG47" s="107"/>
      <c r="AH47" s="107"/>
      <c r="AI47" s="107"/>
      <c r="AJ47" s="107"/>
      <c r="AK47" s="107"/>
      <c r="AL47" s="107"/>
      <c r="AM47" s="107"/>
      <c r="AN47" s="107"/>
      <c r="AO47" s="107"/>
    </row>
    <row r="48" spans="1:41" ht="12.75" customHeight="1" x14ac:dyDescent="0.25">
      <c r="A48" s="107"/>
      <c r="B48" s="107"/>
      <c r="C48" s="107"/>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7"/>
      <c r="AK48" s="107"/>
      <c r="AL48" s="107"/>
      <c r="AM48" s="107"/>
      <c r="AN48" s="107"/>
      <c r="AO48" s="107"/>
    </row>
    <row r="49" spans="1:41" ht="12.75" customHeight="1" x14ac:dyDescent="0.25">
      <c r="A49" s="107"/>
      <c r="B49" s="107"/>
      <c r="C49" s="107"/>
      <c r="D49" s="107"/>
      <c r="E49" s="107"/>
      <c r="F49" s="107"/>
      <c r="G49" s="107"/>
      <c r="H49" s="107"/>
      <c r="I49" s="107"/>
      <c r="J49" s="107"/>
      <c r="K49" s="107"/>
      <c r="L49" s="107"/>
      <c r="M49" s="107"/>
      <c r="N49" s="107"/>
      <c r="O49" s="107"/>
      <c r="P49" s="107"/>
      <c r="Q49" s="107"/>
      <c r="R49" s="107"/>
      <c r="S49" s="107"/>
      <c r="T49" s="107"/>
      <c r="U49" s="107"/>
      <c r="V49" s="107"/>
      <c r="W49" s="107"/>
      <c r="X49" s="107"/>
      <c r="Y49" s="107"/>
      <c r="Z49" s="107"/>
      <c r="AA49" s="107"/>
      <c r="AB49" s="107"/>
      <c r="AC49" s="107"/>
      <c r="AD49" s="107"/>
      <c r="AE49" s="107"/>
      <c r="AF49" s="107"/>
      <c r="AG49" s="107"/>
      <c r="AH49" s="107"/>
      <c r="AI49" s="107"/>
      <c r="AJ49" s="107"/>
      <c r="AK49" s="107"/>
      <c r="AL49" s="107"/>
      <c r="AM49" s="107"/>
      <c r="AN49" s="107"/>
      <c r="AO49" s="107"/>
    </row>
    <row r="50" spans="1:41" ht="12.75" customHeight="1" x14ac:dyDescent="0.25">
      <c r="A50" s="107"/>
      <c r="B50" s="107"/>
      <c r="C50" s="107"/>
      <c r="D50" s="107"/>
      <c r="E50" s="107"/>
      <c r="F50" s="107"/>
      <c r="G50" s="107"/>
      <c r="H50" s="107"/>
      <c r="I50" s="107"/>
      <c r="J50" s="107"/>
      <c r="K50" s="107"/>
      <c r="L50" s="107"/>
      <c r="M50" s="107"/>
      <c r="N50" s="107"/>
      <c r="O50" s="107"/>
      <c r="P50" s="107"/>
      <c r="Q50" s="107"/>
      <c r="R50" s="107"/>
      <c r="S50" s="107"/>
      <c r="T50" s="107"/>
      <c r="U50" s="107"/>
      <c r="V50" s="107"/>
      <c r="W50" s="107"/>
      <c r="X50" s="107"/>
      <c r="Y50" s="107"/>
      <c r="Z50" s="107"/>
      <c r="AA50" s="107"/>
      <c r="AB50" s="107"/>
      <c r="AC50" s="107"/>
      <c r="AD50" s="107"/>
      <c r="AE50" s="107"/>
      <c r="AF50" s="107"/>
      <c r="AG50" s="107"/>
      <c r="AH50" s="107"/>
      <c r="AI50" s="107"/>
      <c r="AJ50" s="107"/>
      <c r="AK50" s="107"/>
      <c r="AL50" s="107"/>
      <c r="AM50" s="107"/>
      <c r="AN50" s="107"/>
      <c r="AO50" s="107"/>
    </row>
    <row r="51" spans="1:41" ht="12.75" customHeight="1" x14ac:dyDescent="0.25">
      <c r="A51" s="107"/>
      <c r="B51" s="107"/>
      <c r="C51" s="107"/>
      <c r="D51" s="107"/>
      <c r="E51" s="107"/>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c r="AE51" s="107"/>
      <c r="AF51" s="107"/>
      <c r="AG51" s="107"/>
      <c r="AH51" s="107"/>
      <c r="AI51" s="107"/>
      <c r="AJ51" s="107"/>
      <c r="AK51" s="107"/>
      <c r="AL51" s="107"/>
      <c r="AM51" s="107"/>
      <c r="AN51" s="107"/>
      <c r="AO51" s="107"/>
    </row>
    <row r="52" spans="1:41" ht="12.75" customHeight="1" x14ac:dyDescent="0.25">
      <c r="A52" s="107"/>
      <c r="B52" s="107"/>
      <c r="C52" s="107"/>
      <c r="D52" s="107"/>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c r="AO52" s="107"/>
    </row>
    <row r="53" spans="1:41" ht="13.5" customHeight="1" x14ac:dyDescent="0.25">
      <c r="A53" s="107"/>
      <c r="B53" s="107"/>
      <c r="C53" s="107"/>
      <c r="D53" s="107"/>
      <c r="E53" s="107"/>
      <c r="F53" s="107"/>
      <c r="G53" s="107"/>
      <c r="H53" s="107"/>
      <c r="I53" s="107"/>
      <c r="J53" s="107"/>
      <c r="K53" s="107"/>
      <c r="L53" s="107"/>
      <c r="M53" s="107"/>
      <c r="N53" s="107"/>
      <c r="O53" s="107"/>
      <c r="P53" s="107"/>
      <c r="Q53" s="107"/>
      <c r="R53" s="107"/>
      <c r="S53" s="107"/>
      <c r="T53" s="107"/>
      <c r="U53" s="107"/>
      <c r="V53" s="107"/>
      <c r="W53" s="107"/>
      <c r="X53" s="107"/>
      <c r="Y53" s="107"/>
      <c r="Z53" s="107"/>
      <c r="AA53" s="107"/>
      <c r="AB53" s="107"/>
      <c r="AC53" s="107"/>
      <c r="AD53" s="107"/>
      <c r="AE53" s="107"/>
      <c r="AF53" s="107"/>
      <c r="AG53" s="107"/>
      <c r="AH53" s="107"/>
      <c r="AI53" s="107"/>
      <c r="AJ53" s="107"/>
      <c r="AK53" s="107"/>
      <c r="AL53" s="107"/>
      <c r="AM53" s="107"/>
      <c r="AN53" s="107"/>
      <c r="AO53" s="107"/>
    </row>
    <row r="54" spans="1:41" x14ac:dyDescent="0.25">
      <c r="A54" s="107"/>
      <c r="B54" s="107"/>
      <c r="C54" s="107"/>
      <c r="D54" s="107"/>
      <c r="E54" s="107"/>
      <c r="F54" s="107"/>
      <c r="G54" s="107"/>
      <c r="H54" s="107"/>
      <c r="I54" s="107"/>
      <c r="J54" s="107"/>
      <c r="K54" s="107"/>
      <c r="L54" s="107"/>
      <c r="M54" s="107"/>
      <c r="N54" s="107"/>
      <c r="O54" s="107"/>
      <c r="P54" s="107"/>
      <c r="Q54" s="107"/>
      <c r="R54" s="107"/>
      <c r="S54" s="107"/>
      <c r="T54" s="107"/>
      <c r="U54" s="107"/>
      <c r="V54" s="107"/>
      <c r="W54" s="107"/>
      <c r="X54" s="107"/>
      <c r="Y54" s="107"/>
      <c r="Z54" s="107"/>
      <c r="AA54" s="107"/>
      <c r="AB54" s="107"/>
      <c r="AC54" s="107"/>
      <c r="AD54" s="107"/>
      <c r="AE54" s="107"/>
      <c r="AF54" s="107"/>
      <c r="AG54" s="107"/>
      <c r="AH54" s="107"/>
      <c r="AI54" s="107"/>
      <c r="AJ54" s="107"/>
      <c r="AK54" s="107"/>
      <c r="AL54" s="107"/>
      <c r="AM54" s="107"/>
      <c r="AN54" s="107"/>
      <c r="AO54" s="107"/>
    </row>
    <row r="55" spans="1:41" x14ac:dyDescent="0.25">
      <c r="A55" s="107"/>
      <c r="B55" s="107"/>
      <c r="C55" s="107"/>
      <c r="D55" s="107"/>
      <c r="E55" s="107"/>
      <c r="F55" s="107"/>
      <c r="G55" s="107"/>
      <c r="H55" s="107"/>
      <c r="I55" s="107"/>
      <c r="J55" s="107"/>
      <c r="K55" s="107"/>
      <c r="L55" s="107"/>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c r="AJ55" s="107"/>
      <c r="AK55" s="107"/>
      <c r="AL55" s="107"/>
      <c r="AM55" s="107"/>
      <c r="AN55" s="107"/>
      <c r="AO55" s="107"/>
    </row>
    <row r="56" spans="1:41" x14ac:dyDescent="0.25">
      <c r="A56" s="107"/>
      <c r="B56" s="107"/>
      <c r="C56" s="107"/>
      <c r="D56" s="107"/>
      <c r="E56" s="107"/>
      <c r="F56" s="107"/>
      <c r="G56" s="107"/>
      <c r="H56" s="107"/>
      <c r="I56" s="107"/>
      <c r="J56" s="107"/>
      <c r="K56" s="107"/>
      <c r="L56" s="107"/>
      <c r="M56" s="107"/>
      <c r="N56" s="107"/>
      <c r="O56" s="107"/>
      <c r="P56" s="107"/>
      <c r="Q56" s="107"/>
      <c r="R56" s="107"/>
      <c r="S56" s="107"/>
      <c r="T56" s="107"/>
      <c r="U56" s="107"/>
      <c r="V56" s="107"/>
      <c r="W56" s="107"/>
      <c r="X56" s="107"/>
      <c r="Y56" s="107"/>
      <c r="Z56" s="107"/>
      <c r="AA56" s="107"/>
      <c r="AB56" s="107"/>
      <c r="AC56" s="107"/>
      <c r="AD56" s="107"/>
      <c r="AE56" s="107"/>
      <c r="AF56" s="107"/>
      <c r="AG56" s="107"/>
      <c r="AH56" s="107"/>
      <c r="AI56" s="107"/>
      <c r="AJ56" s="107"/>
      <c r="AK56" s="107"/>
      <c r="AL56" s="107"/>
      <c r="AM56" s="107"/>
      <c r="AN56" s="107"/>
      <c r="AO56" s="107"/>
    </row>
    <row r="57" spans="1:41" x14ac:dyDescent="0.25">
      <c r="A57" s="107"/>
      <c r="B57" s="107"/>
      <c r="C57" s="107"/>
      <c r="D57" s="107"/>
      <c r="E57" s="107"/>
      <c r="F57" s="107"/>
      <c r="G57" s="107"/>
      <c r="H57" s="107"/>
      <c r="I57" s="107"/>
      <c r="J57" s="107"/>
      <c r="K57" s="107"/>
      <c r="L57" s="107"/>
      <c r="M57" s="107"/>
      <c r="N57" s="107"/>
      <c r="O57" s="107"/>
      <c r="P57" s="107"/>
      <c r="Q57" s="107"/>
      <c r="R57" s="107"/>
      <c r="S57" s="107"/>
      <c r="T57" s="107"/>
      <c r="U57" s="107"/>
      <c r="V57" s="107"/>
      <c r="W57" s="107"/>
      <c r="X57" s="107"/>
      <c r="Y57" s="107"/>
      <c r="Z57" s="107"/>
      <c r="AA57" s="107"/>
      <c r="AB57" s="107"/>
      <c r="AC57" s="107"/>
      <c r="AD57" s="107"/>
      <c r="AE57" s="107"/>
      <c r="AF57" s="107"/>
      <c r="AG57" s="107"/>
      <c r="AH57" s="107"/>
      <c r="AI57" s="107"/>
      <c r="AJ57" s="107"/>
      <c r="AK57" s="107"/>
      <c r="AL57" s="107"/>
      <c r="AM57" s="107"/>
      <c r="AN57" s="107"/>
      <c r="AO57" s="107"/>
    </row>
    <row r="58" spans="1:41" x14ac:dyDescent="0.25">
      <c r="A58" s="107"/>
      <c r="B58" s="107"/>
      <c r="C58" s="107"/>
      <c r="D58" s="107"/>
      <c r="E58" s="107"/>
      <c r="F58" s="107"/>
      <c r="G58" s="107"/>
      <c r="H58" s="107"/>
      <c r="I58" s="107"/>
      <c r="J58" s="107"/>
      <c r="K58" s="107"/>
      <c r="L58" s="107"/>
      <c r="M58" s="107"/>
      <c r="N58" s="107"/>
      <c r="O58" s="107"/>
      <c r="P58" s="107"/>
      <c r="Q58" s="107"/>
      <c r="R58" s="107"/>
      <c r="S58" s="107"/>
      <c r="T58" s="107"/>
      <c r="U58" s="107"/>
      <c r="V58" s="107"/>
      <c r="W58" s="107"/>
      <c r="X58" s="107"/>
      <c r="Y58" s="107"/>
      <c r="Z58" s="107"/>
      <c r="AA58" s="107"/>
      <c r="AB58" s="107"/>
      <c r="AC58" s="107"/>
      <c r="AD58" s="107"/>
      <c r="AE58" s="107"/>
      <c r="AF58" s="107"/>
      <c r="AG58" s="107"/>
      <c r="AH58" s="107"/>
      <c r="AI58" s="107"/>
      <c r="AJ58" s="107"/>
      <c r="AK58" s="107"/>
      <c r="AL58" s="107"/>
      <c r="AM58" s="107"/>
      <c r="AN58" s="107"/>
      <c r="AO58" s="107"/>
    </row>
    <row r="59" spans="1:41" x14ac:dyDescent="0.25">
      <c r="A59" s="107"/>
      <c r="B59" s="107"/>
      <c r="C59" s="107"/>
      <c r="D59" s="107"/>
      <c r="E59" s="107"/>
      <c r="F59" s="107"/>
      <c r="G59" s="107"/>
      <c r="H59" s="107"/>
      <c r="I59" s="107"/>
      <c r="J59" s="107"/>
      <c r="K59" s="107"/>
      <c r="L59" s="107"/>
      <c r="M59" s="107"/>
      <c r="N59" s="107"/>
      <c r="O59" s="107"/>
      <c r="P59" s="107"/>
      <c r="Q59" s="107"/>
      <c r="R59" s="107"/>
      <c r="S59" s="107"/>
      <c r="T59" s="107"/>
      <c r="U59" s="107"/>
      <c r="V59" s="107"/>
      <c r="W59" s="107"/>
      <c r="X59" s="107"/>
      <c r="Y59" s="107"/>
      <c r="Z59" s="107"/>
      <c r="AA59" s="107"/>
      <c r="AB59" s="107"/>
      <c r="AC59" s="107"/>
      <c r="AD59" s="107"/>
      <c r="AE59" s="107"/>
      <c r="AF59" s="107"/>
      <c r="AG59" s="107"/>
      <c r="AH59" s="107"/>
      <c r="AI59" s="107"/>
      <c r="AJ59" s="107"/>
      <c r="AK59" s="107"/>
      <c r="AL59" s="107"/>
      <c r="AM59" s="107"/>
      <c r="AN59" s="107"/>
      <c r="AO59" s="107"/>
    </row>
    <row r="60" spans="1:41" x14ac:dyDescent="0.25">
      <c r="A60" s="107"/>
      <c r="B60" s="107"/>
      <c r="C60" s="107"/>
      <c r="D60" s="107"/>
      <c r="E60" s="107"/>
      <c r="F60" s="107"/>
      <c r="G60" s="107"/>
      <c r="H60" s="107"/>
      <c r="I60" s="107"/>
      <c r="J60" s="107"/>
      <c r="K60" s="107"/>
      <c r="L60" s="107"/>
      <c r="M60" s="107"/>
      <c r="N60" s="107"/>
      <c r="O60" s="107"/>
      <c r="P60" s="107"/>
      <c r="Q60" s="107"/>
      <c r="R60" s="107"/>
      <c r="S60" s="107"/>
      <c r="T60" s="107"/>
      <c r="U60" s="107"/>
      <c r="V60" s="107"/>
      <c r="W60" s="107"/>
      <c r="X60" s="107"/>
      <c r="Y60" s="107"/>
      <c r="Z60" s="107"/>
      <c r="AA60" s="107"/>
      <c r="AB60" s="107"/>
      <c r="AC60" s="107"/>
      <c r="AD60" s="107"/>
      <c r="AE60" s="107"/>
      <c r="AF60" s="107"/>
      <c r="AG60" s="107"/>
      <c r="AH60" s="107"/>
      <c r="AI60" s="107"/>
      <c r="AJ60" s="107"/>
      <c r="AK60" s="107"/>
      <c r="AL60" s="107"/>
      <c r="AM60" s="107"/>
      <c r="AN60" s="107"/>
      <c r="AO60" s="107"/>
    </row>
    <row r="61" spans="1:41" x14ac:dyDescent="0.25">
      <c r="A61" s="107"/>
      <c r="B61" s="107"/>
      <c r="C61" s="107"/>
      <c r="D61" s="107"/>
      <c r="E61" s="107"/>
      <c r="F61" s="107"/>
      <c r="G61" s="107"/>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row>
    <row r="62" spans="1:41" x14ac:dyDescent="0.25">
      <c r="A62" s="107"/>
      <c r="B62" s="107"/>
      <c r="C62" s="107"/>
      <c r="D62" s="107"/>
      <c r="E62" s="107"/>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107"/>
      <c r="AI62" s="107"/>
      <c r="AJ62" s="107"/>
      <c r="AK62" s="107"/>
      <c r="AL62" s="107"/>
      <c r="AM62" s="107"/>
      <c r="AN62" s="107"/>
      <c r="AO62" s="107"/>
    </row>
    <row r="63" spans="1:41" x14ac:dyDescent="0.25">
      <c r="A63" s="107"/>
      <c r="B63" s="107"/>
      <c r="C63" s="107"/>
      <c r="D63" s="107"/>
      <c r="E63" s="107"/>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row>
    <row r="64" spans="1:41" x14ac:dyDescent="0.25">
      <c r="A64" s="107"/>
      <c r="B64" s="107"/>
      <c r="C64" s="107"/>
      <c r="D64" s="107"/>
      <c r="E64" s="107"/>
      <c r="F64" s="107"/>
      <c r="G64" s="107"/>
      <c r="H64" s="107"/>
      <c r="I64" s="107"/>
      <c r="J64" s="107"/>
      <c r="K64" s="107"/>
      <c r="L64" s="107"/>
      <c r="M64" s="107"/>
      <c r="N64" s="107"/>
      <c r="O64" s="107"/>
      <c r="P64" s="107"/>
      <c r="Q64" s="107"/>
      <c r="R64" s="107"/>
      <c r="S64" s="107"/>
      <c r="T64" s="107"/>
      <c r="U64" s="107"/>
      <c r="V64" s="107"/>
      <c r="W64" s="107"/>
      <c r="X64" s="107"/>
      <c r="Y64" s="107"/>
      <c r="Z64" s="107"/>
      <c r="AA64" s="107"/>
      <c r="AB64" s="107"/>
      <c r="AC64" s="107"/>
      <c r="AD64" s="107"/>
      <c r="AE64" s="107"/>
      <c r="AF64" s="107"/>
      <c r="AG64" s="107"/>
      <c r="AH64" s="107"/>
      <c r="AI64" s="107"/>
      <c r="AJ64" s="107"/>
      <c r="AK64" s="107"/>
      <c r="AL64" s="107"/>
      <c r="AM64" s="107"/>
      <c r="AN64" s="107"/>
      <c r="AO64" s="107"/>
    </row>
    <row r="65" spans="1:41" x14ac:dyDescent="0.25">
      <c r="A65" s="107"/>
      <c r="B65" s="107"/>
      <c r="C65" s="107"/>
      <c r="D65" s="107"/>
      <c r="E65" s="107"/>
      <c r="F65" s="107"/>
      <c r="G65" s="107"/>
      <c r="H65" s="107"/>
      <c r="I65" s="107"/>
      <c r="J65" s="107"/>
      <c r="K65" s="107"/>
      <c r="L65" s="107"/>
      <c r="M65" s="107"/>
      <c r="N65" s="107"/>
      <c r="O65" s="107"/>
      <c r="P65" s="107"/>
      <c r="Q65" s="107"/>
      <c r="R65" s="107"/>
      <c r="S65" s="107"/>
      <c r="T65" s="107"/>
      <c r="U65" s="107"/>
      <c r="V65" s="107"/>
      <c r="W65" s="107"/>
      <c r="X65" s="107"/>
      <c r="Y65" s="107"/>
      <c r="Z65" s="107"/>
      <c r="AA65" s="107"/>
      <c r="AB65" s="107"/>
      <c r="AC65" s="107"/>
      <c r="AD65" s="107"/>
      <c r="AE65" s="107"/>
      <c r="AF65" s="107"/>
      <c r="AG65" s="107"/>
      <c r="AH65" s="107"/>
      <c r="AI65" s="107"/>
      <c r="AJ65" s="107"/>
      <c r="AK65" s="107"/>
      <c r="AL65" s="107"/>
      <c r="AM65" s="107"/>
      <c r="AN65" s="107"/>
      <c r="AO65" s="107"/>
    </row>
    <row r="66" spans="1:41" x14ac:dyDescent="0.25">
      <c r="A66" s="107"/>
      <c r="B66" s="107"/>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107"/>
      <c r="AI66" s="107"/>
      <c r="AJ66" s="107"/>
      <c r="AK66" s="107"/>
      <c r="AL66" s="107"/>
      <c r="AM66" s="107"/>
      <c r="AN66" s="107"/>
      <c r="AO66" s="107"/>
    </row>
    <row r="67" spans="1:41" ht="13.5" customHeight="1" x14ac:dyDescent="0.25">
      <c r="A67" s="107"/>
      <c r="B67" s="107"/>
      <c r="C67" s="107"/>
      <c r="D67" s="107"/>
      <c r="E67" s="107"/>
      <c r="F67" s="107"/>
      <c r="G67" s="107"/>
      <c r="H67" s="107"/>
      <c r="I67" s="107"/>
      <c r="J67" s="107"/>
      <c r="K67" s="107"/>
      <c r="L67" s="107"/>
      <c r="M67" s="107"/>
      <c r="N67" s="107"/>
      <c r="O67" s="107"/>
      <c r="P67" s="107"/>
      <c r="Q67" s="107"/>
      <c r="R67" s="107"/>
      <c r="S67" s="107"/>
      <c r="T67" s="107"/>
      <c r="U67" s="107"/>
      <c r="V67" s="107"/>
      <c r="W67" s="107"/>
      <c r="X67" s="107"/>
      <c r="Y67" s="107"/>
      <c r="Z67" s="107"/>
      <c r="AA67" s="107"/>
      <c r="AB67" s="107"/>
      <c r="AC67" s="107"/>
      <c r="AD67" s="107"/>
      <c r="AE67" s="107"/>
      <c r="AF67" s="107"/>
      <c r="AG67" s="107"/>
      <c r="AH67" s="107"/>
      <c r="AI67" s="107"/>
      <c r="AJ67" s="107"/>
      <c r="AK67" s="107"/>
      <c r="AL67" s="107"/>
      <c r="AM67" s="107"/>
      <c r="AN67" s="107"/>
      <c r="AO67" s="107"/>
    </row>
    <row r="68" spans="1:41" ht="12.75" customHeight="1" x14ac:dyDescent="0.25">
      <c r="A68" s="107"/>
      <c r="B68" s="107"/>
      <c r="C68" s="107"/>
      <c r="D68" s="107"/>
      <c r="E68" s="107"/>
      <c r="F68" s="107"/>
      <c r="G68" s="107"/>
      <c r="H68" s="107"/>
      <c r="I68" s="107"/>
      <c r="J68" s="107"/>
      <c r="K68" s="107"/>
      <c r="L68" s="107"/>
      <c r="M68" s="107"/>
      <c r="N68" s="107"/>
      <c r="O68" s="107"/>
      <c r="P68" s="107"/>
      <c r="Q68" s="107"/>
      <c r="R68" s="107"/>
      <c r="S68" s="107"/>
      <c r="T68" s="107"/>
      <c r="U68" s="107"/>
      <c r="V68" s="107"/>
      <c r="W68" s="107"/>
      <c r="X68" s="107"/>
      <c r="Y68" s="107"/>
      <c r="Z68" s="107"/>
      <c r="AA68" s="107"/>
      <c r="AB68" s="107"/>
      <c r="AC68" s="107"/>
      <c r="AD68" s="107"/>
      <c r="AE68" s="107"/>
      <c r="AF68" s="107"/>
      <c r="AG68" s="107"/>
      <c r="AH68" s="107"/>
      <c r="AI68" s="107"/>
      <c r="AJ68" s="107"/>
      <c r="AK68" s="107"/>
      <c r="AL68" s="107"/>
      <c r="AM68" s="107"/>
      <c r="AN68" s="107"/>
      <c r="AO68" s="107"/>
    </row>
    <row r="69" spans="1:41" x14ac:dyDescent="0.25">
      <c r="A69" s="107"/>
      <c r="B69" s="107"/>
      <c r="C69" s="107"/>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7"/>
      <c r="AK69" s="107"/>
      <c r="AL69" s="107"/>
      <c r="AM69" s="107"/>
      <c r="AN69" s="107"/>
      <c r="AO69" s="107"/>
    </row>
    <row r="70" spans="1:41" ht="12.75" customHeight="1" x14ac:dyDescent="0.25">
      <c r="A70" s="107"/>
      <c r="B70" s="107"/>
      <c r="C70" s="107"/>
      <c r="D70" s="107"/>
      <c r="E70" s="107"/>
      <c r="F70" s="107"/>
      <c r="G70" s="107"/>
      <c r="H70" s="107"/>
      <c r="I70" s="107"/>
      <c r="J70" s="107"/>
      <c r="K70" s="107"/>
      <c r="L70" s="107"/>
      <c r="M70" s="107"/>
      <c r="N70" s="107"/>
      <c r="O70" s="107"/>
      <c r="P70" s="107"/>
      <c r="Q70" s="107"/>
      <c r="R70" s="107"/>
      <c r="S70" s="107"/>
      <c r="T70" s="107"/>
      <c r="U70" s="107"/>
      <c r="V70" s="107"/>
      <c r="W70" s="107"/>
      <c r="X70" s="107"/>
      <c r="Y70" s="107"/>
      <c r="Z70" s="107"/>
      <c r="AA70" s="107"/>
      <c r="AB70" s="107"/>
      <c r="AC70" s="107"/>
      <c r="AD70" s="107"/>
      <c r="AE70" s="107"/>
      <c r="AF70" s="107"/>
      <c r="AG70" s="107"/>
      <c r="AH70" s="107"/>
      <c r="AI70" s="107"/>
      <c r="AJ70" s="107"/>
      <c r="AK70" s="107"/>
      <c r="AL70" s="107"/>
      <c r="AM70" s="107"/>
      <c r="AN70" s="107"/>
      <c r="AO70" s="107"/>
    </row>
    <row r="71" spans="1:41" x14ac:dyDescent="0.25">
      <c r="A71" s="107"/>
      <c r="B71" s="107"/>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c r="AL71" s="107"/>
      <c r="AM71" s="107"/>
      <c r="AN71" s="107"/>
      <c r="AO71" s="107"/>
    </row>
    <row r="72" spans="1:41" x14ac:dyDescent="0.25">
      <c r="A72" s="107"/>
      <c r="B72" s="107"/>
      <c r="C72" s="107"/>
      <c r="D72" s="107"/>
      <c r="E72" s="107"/>
      <c r="F72" s="107"/>
      <c r="G72" s="107"/>
      <c r="H72" s="107"/>
      <c r="I72" s="107"/>
      <c r="J72" s="107"/>
      <c r="K72" s="107"/>
      <c r="L72" s="107"/>
      <c r="M72" s="107"/>
      <c r="N72" s="107"/>
      <c r="O72" s="107"/>
      <c r="P72" s="107"/>
      <c r="Q72" s="107"/>
      <c r="R72" s="107"/>
      <c r="S72" s="107"/>
      <c r="T72" s="107"/>
      <c r="U72" s="107"/>
      <c r="V72" s="107"/>
      <c r="W72" s="107"/>
      <c r="X72" s="107"/>
      <c r="Y72" s="107"/>
      <c r="Z72" s="107"/>
      <c r="AA72" s="107"/>
      <c r="AB72" s="107"/>
      <c r="AC72" s="107"/>
      <c r="AD72" s="107"/>
      <c r="AE72" s="107"/>
      <c r="AF72" s="107"/>
      <c r="AG72" s="107"/>
      <c r="AH72" s="107"/>
      <c r="AI72" s="107"/>
      <c r="AJ72" s="107"/>
      <c r="AK72" s="107"/>
      <c r="AL72" s="107"/>
      <c r="AM72" s="107"/>
      <c r="AN72" s="107"/>
      <c r="AO72" s="107"/>
    </row>
    <row r="73" spans="1:41" x14ac:dyDescent="0.25">
      <c r="A73" s="107"/>
      <c r="B73" s="107"/>
      <c r="C73" s="107"/>
      <c r="D73" s="107"/>
      <c r="E73" s="107"/>
      <c r="F73" s="107"/>
      <c r="G73" s="107"/>
      <c r="H73" s="107"/>
      <c r="I73" s="107"/>
      <c r="J73" s="107"/>
      <c r="K73" s="107"/>
      <c r="L73" s="107"/>
      <c r="M73" s="107"/>
      <c r="N73" s="107"/>
      <c r="O73" s="107"/>
      <c r="P73" s="107"/>
      <c r="Q73" s="107"/>
      <c r="R73" s="107"/>
      <c r="S73" s="107"/>
      <c r="T73" s="107"/>
      <c r="U73" s="107"/>
      <c r="V73" s="107"/>
      <c r="W73" s="107"/>
      <c r="X73" s="107"/>
      <c r="Y73" s="107"/>
      <c r="Z73" s="107"/>
      <c r="AA73" s="107"/>
      <c r="AB73" s="107"/>
      <c r="AC73" s="107"/>
      <c r="AD73" s="107"/>
      <c r="AE73" s="107"/>
      <c r="AF73" s="107"/>
      <c r="AG73" s="107"/>
      <c r="AH73" s="107"/>
      <c r="AI73" s="107"/>
      <c r="AJ73" s="107"/>
      <c r="AK73" s="107"/>
      <c r="AL73" s="107"/>
      <c r="AM73" s="107"/>
      <c r="AN73" s="107"/>
      <c r="AO73" s="107"/>
    </row>
    <row r="74" spans="1:41" x14ac:dyDescent="0.25">
      <c r="A74" s="107"/>
      <c r="B74" s="107"/>
      <c r="C74" s="107"/>
      <c r="D74" s="107"/>
      <c r="E74" s="107"/>
      <c r="F74" s="107"/>
      <c r="G74" s="107"/>
      <c r="H74" s="107"/>
      <c r="I74" s="107"/>
      <c r="J74" s="107"/>
      <c r="K74" s="107"/>
      <c r="L74" s="107"/>
      <c r="M74" s="107"/>
      <c r="N74" s="107"/>
      <c r="O74" s="107"/>
      <c r="P74" s="107"/>
      <c r="Q74" s="107"/>
      <c r="R74" s="107"/>
      <c r="S74" s="107"/>
      <c r="T74" s="107"/>
      <c r="U74" s="107"/>
      <c r="V74" s="107"/>
      <c r="W74" s="107"/>
      <c r="X74" s="107"/>
      <c r="Y74" s="107"/>
      <c r="Z74" s="107"/>
      <c r="AA74" s="107"/>
      <c r="AB74" s="107"/>
      <c r="AC74" s="107"/>
      <c r="AD74" s="107"/>
      <c r="AE74" s="107"/>
      <c r="AF74" s="107"/>
      <c r="AG74" s="107"/>
      <c r="AH74" s="107"/>
      <c r="AI74" s="107"/>
      <c r="AJ74" s="107"/>
      <c r="AK74" s="107"/>
      <c r="AL74" s="107"/>
      <c r="AM74" s="107"/>
      <c r="AN74" s="107"/>
      <c r="AO74" s="107"/>
    </row>
    <row r="75" spans="1:41" x14ac:dyDescent="0.25">
      <c r="A75" s="107"/>
      <c r="B75" s="107"/>
      <c r="C75" s="107"/>
      <c r="D75" s="107"/>
      <c r="E75" s="107"/>
      <c r="F75" s="107"/>
      <c r="G75" s="107"/>
      <c r="H75" s="107"/>
      <c r="I75" s="107"/>
      <c r="J75" s="107"/>
      <c r="K75" s="107"/>
      <c r="L75" s="107"/>
      <c r="M75" s="107"/>
      <c r="N75" s="107"/>
      <c r="O75" s="107"/>
      <c r="P75" s="107"/>
      <c r="Q75" s="107"/>
      <c r="R75" s="107"/>
      <c r="S75" s="107"/>
      <c r="T75" s="107"/>
      <c r="U75" s="107"/>
      <c r="V75" s="107"/>
      <c r="W75" s="107"/>
      <c r="X75" s="107"/>
      <c r="Y75" s="107"/>
      <c r="Z75" s="107"/>
      <c r="AA75" s="107"/>
      <c r="AB75" s="107"/>
      <c r="AC75" s="107"/>
      <c r="AD75" s="107"/>
      <c r="AE75" s="107"/>
      <c r="AF75" s="107"/>
      <c r="AG75" s="107"/>
      <c r="AH75" s="107"/>
      <c r="AI75" s="107"/>
      <c r="AJ75" s="107"/>
      <c r="AK75" s="107"/>
      <c r="AL75" s="107"/>
      <c r="AM75" s="107"/>
      <c r="AN75" s="107"/>
      <c r="AO75" s="107"/>
    </row>
    <row r="76" spans="1:41" x14ac:dyDescent="0.25">
      <c r="A76" s="107"/>
      <c r="B76" s="107"/>
      <c r="C76" s="107"/>
      <c r="D76" s="107"/>
      <c r="E76" s="107"/>
      <c r="F76" s="107"/>
      <c r="G76" s="107"/>
      <c r="H76" s="107"/>
      <c r="I76" s="107"/>
      <c r="J76" s="107"/>
      <c r="K76" s="107"/>
      <c r="L76" s="107"/>
      <c r="M76" s="107"/>
      <c r="N76" s="107"/>
      <c r="O76" s="107"/>
      <c r="P76" s="107"/>
      <c r="Q76" s="107"/>
      <c r="R76" s="107"/>
      <c r="S76" s="107"/>
      <c r="T76" s="107"/>
      <c r="U76" s="107"/>
      <c r="V76" s="107"/>
      <c r="W76" s="107"/>
      <c r="X76" s="107"/>
      <c r="Y76" s="107"/>
      <c r="Z76" s="107"/>
      <c r="AA76" s="107"/>
      <c r="AB76" s="107"/>
      <c r="AC76" s="107"/>
      <c r="AD76" s="107"/>
      <c r="AE76" s="107"/>
      <c r="AF76" s="107"/>
      <c r="AG76" s="107"/>
      <c r="AH76" s="107"/>
      <c r="AI76" s="107"/>
      <c r="AJ76" s="107"/>
      <c r="AK76" s="107"/>
      <c r="AL76" s="107"/>
      <c r="AM76" s="107"/>
      <c r="AN76" s="107"/>
      <c r="AO76" s="107"/>
    </row>
    <row r="77" spans="1:41" x14ac:dyDescent="0.25">
      <c r="A77" s="107"/>
      <c r="B77" s="107"/>
      <c r="C77" s="107"/>
      <c r="D77" s="107"/>
      <c r="E77" s="107"/>
      <c r="F77" s="107"/>
      <c r="G77" s="107"/>
      <c r="H77" s="107"/>
      <c r="I77" s="107"/>
      <c r="J77" s="107"/>
      <c r="K77" s="107"/>
      <c r="L77" s="107"/>
      <c r="M77" s="107"/>
      <c r="N77" s="107"/>
      <c r="O77" s="107"/>
      <c r="P77" s="107"/>
      <c r="Q77" s="107"/>
      <c r="R77" s="107"/>
      <c r="S77" s="107"/>
      <c r="T77" s="107"/>
      <c r="U77" s="107"/>
      <c r="V77" s="107"/>
      <c r="W77" s="107"/>
      <c r="X77" s="107"/>
      <c r="Y77" s="107"/>
      <c r="Z77" s="107"/>
      <c r="AA77" s="107"/>
      <c r="AB77" s="107"/>
      <c r="AC77" s="107"/>
      <c r="AD77" s="107"/>
      <c r="AE77" s="107"/>
      <c r="AF77" s="107"/>
      <c r="AG77" s="107"/>
      <c r="AH77" s="107"/>
      <c r="AI77" s="107"/>
      <c r="AJ77" s="107"/>
      <c r="AK77" s="107"/>
      <c r="AL77" s="107"/>
      <c r="AM77" s="107"/>
      <c r="AN77" s="107"/>
      <c r="AO77" s="107"/>
    </row>
    <row r="78" spans="1:41" x14ac:dyDescent="0.25">
      <c r="A78" s="107"/>
      <c r="B78" s="107"/>
      <c r="C78" s="107"/>
      <c r="D78" s="107"/>
      <c r="E78" s="107"/>
      <c r="F78" s="107"/>
      <c r="G78" s="107"/>
      <c r="H78" s="107"/>
      <c r="I78" s="107"/>
      <c r="J78" s="107"/>
      <c r="K78" s="107"/>
      <c r="L78" s="107"/>
      <c r="M78" s="107"/>
      <c r="N78" s="107"/>
      <c r="O78" s="107"/>
      <c r="P78" s="107"/>
      <c r="Q78" s="107"/>
      <c r="R78" s="107"/>
      <c r="S78" s="107"/>
      <c r="T78" s="107"/>
      <c r="U78" s="107"/>
      <c r="V78" s="107"/>
      <c r="W78" s="107"/>
      <c r="X78" s="107"/>
      <c r="Y78" s="107"/>
      <c r="Z78" s="107"/>
      <c r="AA78" s="107"/>
      <c r="AB78" s="107"/>
      <c r="AC78" s="107"/>
      <c r="AD78" s="107"/>
      <c r="AE78" s="107"/>
      <c r="AF78" s="107"/>
      <c r="AG78" s="107"/>
      <c r="AH78" s="107"/>
      <c r="AI78" s="107"/>
      <c r="AJ78" s="107"/>
      <c r="AK78" s="107"/>
      <c r="AL78" s="107"/>
      <c r="AM78" s="107"/>
      <c r="AN78" s="107"/>
      <c r="AO78" s="107"/>
    </row>
    <row r="79" spans="1:41" x14ac:dyDescent="0.25">
      <c r="A79" s="107"/>
      <c r="B79" s="107"/>
      <c r="C79" s="107"/>
      <c r="D79" s="107"/>
      <c r="E79" s="107"/>
      <c r="F79" s="107"/>
      <c r="G79" s="107"/>
      <c r="H79" s="107"/>
      <c r="I79" s="107"/>
      <c r="J79" s="107"/>
      <c r="K79" s="107"/>
      <c r="L79" s="107"/>
      <c r="M79" s="107"/>
      <c r="N79" s="107"/>
      <c r="O79" s="107"/>
      <c r="P79" s="107"/>
      <c r="Q79" s="107"/>
      <c r="R79" s="107"/>
      <c r="S79" s="107"/>
      <c r="T79" s="107"/>
      <c r="U79" s="107"/>
      <c r="V79" s="107"/>
      <c r="W79" s="107"/>
      <c r="X79" s="107"/>
      <c r="Y79" s="107"/>
      <c r="Z79" s="107"/>
      <c r="AA79" s="107"/>
      <c r="AB79" s="107"/>
      <c r="AC79" s="107"/>
      <c r="AD79" s="107"/>
      <c r="AE79" s="107"/>
      <c r="AF79" s="107"/>
      <c r="AG79" s="107"/>
      <c r="AH79" s="107"/>
      <c r="AI79" s="107"/>
      <c r="AJ79" s="107"/>
      <c r="AK79" s="107"/>
      <c r="AL79" s="107"/>
      <c r="AM79" s="107"/>
      <c r="AN79" s="107"/>
      <c r="AO79" s="107"/>
    </row>
    <row r="80" spans="1:41" x14ac:dyDescent="0.25">
      <c r="A80" s="107"/>
      <c r="B80" s="107"/>
      <c r="C80" s="107"/>
      <c r="D80" s="107"/>
      <c r="E80" s="107"/>
      <c r="F80" s="107"/>
      <c r="G80" s="107"/>
      <c r="H80" s="107"/>
      <c r="I80" s="107"/>
      <c r="J80" s="107"/>
      <c r="K80" s="107"/>
      <c r="L80" s="107"/>
      <c r="M80" s="107"/>
      <c r="N80" s="107"/>
      <c r="O80" s="107"/>
      <c r="P80" s="107"/>
      <c r="Q80" s="107"/>
      <c r="R80" s="107"/>
      <c r="S80" s="107"/>
      <c r="T80" s="107"/>
      <c r="U80" s="107"/>
      <c r="V80" s="107"/>
      <c r="W80" s="107"/>
      <c r="X80" s="107"/>
      <c r="Y80" s="107"/>
      <c r="Z80" s="107"/>
      <c r="AA80" s="107"/>
      <c r="AB80" s="107"/>
      <c r="AC80" s="107"/>
      <c r="AD80" s="107"/>
      <c r="AE80" s="107"/>
      <c r="AF80" s="107"/>
      <c r="AG80" s="107"/>
      <c r="AH80" s="107"/>
      <c r="AI80" s="107"/>
      <c r="AJ80" s="107"/>
      <c r="AK80" s="107"/>
      <c r="AL80" s="107"/>
      <c r="AM80" s="107"/>
      <c r="AN80" s="107"/>
      <c r="AO80" s="107"/>
    </row>
    <row r="81" spans="1:41" x14ac:dyDescent="0.25">
      <c r="A81" s="107"/>
      <c r="B81" s="107"/>
      <c r="C81" s="107"/>
      <c r="D81" s="107"/>
      <c r="E81" s="107"/>
      <c r="F81" s="107"/>
      <c r="G81" s="107"/>
      <c r="H81" s="107"/>
      <c r="I81" s="107"/>
      <c r="J81" s="107"/>
      <c r="K81" s="107"/>
      <c r="L81" s="107"/>
      <c r="M81" s="107"/>
      <c r="N81" s="107"/>
      <c r="O81" s="107"/>
      <c r="P81" s="107"/>
      <c r="Q81" s="107"/>
      <c r="R81" s="107"/>
      <c r="S81" s="107"/>
      <c r="T81" s="107"/>
      <c r="U81" s="107"/>
      <c r="V81" s="107"/>
      <c r="W81" s="107"/>
      <c r="X81" s="107"/>
      <c r="Y81" s="107"/>
      <c r="Z81" s="107"/>
      <c r="AA81" s="107"/>
      <c r="AB81" s="107"/>
      <c r="AC81" s="107"/>
      <c r="AD81" s="107"/>
      <c r="AE81" s="107"/>
      <c r="AF81" s="107"/>
      <c r="AG81" s="107"/>
      <c r="AH81" s="107"/>
      <c r="AI81" s="107"/>
      <c r="AJ81" s="107"/>
      <c r="AK81" s="107"/>
      <c r="AL81" s="107"/>
      <c r="AM81" s="107"/>
      <c r="AN81" s="107"/>
      <c r="AO81" s="107"/>
    </row>
    <row r="82" spans="1:41" x14ac:dyDescent="0.25">
      <c r="A82" s="107"/>
      <c r="B82" s="107"/>
      <c r="C82" s="107"/>
      <c r="D82" s="107"/>
      <c r="E82" s="107"/>
      <c r="F82" s="107"/>
      <c r="G82" s="107"/>
      <c r="H82" s="107"/>
      <c r="I82" s="107"/>
      <c r="J82" s="107"/>
      <c r="K82" s="107"/>
      <c r="L82" s="107"/>
      <c r="M82" s="107"/>
      <c r="N82" s="107"/>
      <c r="O82" s="107"/>
      <c r="P82" s="107"/>
      <c r="Q82" s="107"/>
      <c r="R82" s="107"/>
      <c r="S82" s="107"/>
      <c r="T82" s="107"/>
      <c r="U82" s="107"/>
      <c r="V82" s="107"/>
      <c r="W82" s="107"/>
      <c r="X82" s="107"/>
      <c r="Y82" s="107"/>
      <c r="Z82" s="107"/>
      <c r="AA82" s="107"/>
      <c r="AB82" s="107"/>
      <c r="AC82" s="107"/>
      <c r="AD82" s="107"/>
      <c r="AE82" s="107"/>
      <c r="AF82" s="107"/>
      <c r="AG82" s="107"/>
      <c r="AH82" s="107"/>
      <c r="AI82" s="107"/>
      <c r="AJ82" s="107"/>
      <c r="AK82" s="107"/>
      <c r="AL82" s="107"/>
      <c r="AM82" s="107"/>
      <c r="AN82" s="107"/>
      <c r="AO82" s="107"/>
    </row>
    <row r="83" spans="1:41" x14ac:dyDescent="0.25">
      <c r="A83" s="107"/>
      <c r="B83" s="107"/>
      <c r="C83" s="107"/>
      <c r="D83" s="107"/>
      <c r="E83" s="107"/>
      <c r="F83" s="107"/>
      <c r="G83" s="107"/>
      <c r="H83" s="107"/>
      <c r="I83" s="107"/>
      <c r="J83" s="107"/>
      <c r="K83" s="107"/>
      <c r="L83" s="107"/>
      <c r="M83" s="107"/>
      <c r="N83" s="107"/>
      <c r="O83" s="107"/>
      <c r="P83" s="107"/>
      <c r="Q83" s="107"/>
      <c r="R83" s="107"/>
      <c r="S83" s="107"/>
      <c r="T83" s="107"/>
      <c r="U83" s="107"/>
      <c r="V83" s="107"/>
      <c r="W83" s="107"/>
      <c r="X83" s="107"/>
      <c r="Y83" s="107"/>
      <c r="Z83" s="107"/>
      <c r="AA83" s="107"/>
      <c r="AB83" s="107"/>
      <c r="AC83" s="107"/>
      <c r="AD83" s="107"/>
      <c r="AE83" s="107"/>
      <c r="AF83" s="107"/>
      <c r="AG83" s="107"/>
      <c r="AH83" s="107"/>
      <c r="AI83" s="107"/>
      <c r="AJ83" s="107"/>
      <c r="AK83" s="107"/>
      <c r="AL83" s="107"/>
      <c r="AM83" s="107"/>
      <c r="AN83" s="107"/>
      <c r="AO83" s="107"/>
    </row>
    <row r="84" spans="1:41" x14ac:dyDescent="0.25">
      <c r="A84" s="107"/>
      <c r="B84" s="107"/>
      <c r="C84" s="107"/>
      <c r="D84" s="107"/>
      <c r="E84" s="107"/>
      <c r="F84" s="107"/>
      <c r="G84" s="107"/>
      <c r="H84" s="107"/>
      <c r="I84" s="107"/>
      <c r="J84" s="107"/>
      <c r="K84" s="107"/>
      <c r="L84" s="107"/>
      <c r="M84" s="107"/>
      <c r="N84" s="107"/>
      <c r="O84" s="107"/>
      <c r="P84" s="107"/>
      <c r="Q84" s="107"/>
      <c r="R84" s="107"/>
      <c r="S84" s="107"/>
      <c r="T84" s="107"/>
      <c r="U84" s="107"/>
      <c r="V84" s="107"/>
      <c r="W84" s="107"/>
      <c r="X84" s="107"/>
      <c r="Y84" s="107"/>
      <c r="Z84" s="107"/>
      <c r="AA84" s="107"/>
      <c r="AB84" s="107"/>
      <c r="AC84" s="107"/>
      <c r="AD84" s="107"/>
      <c r="AE84" s="107"/>
      <c r="AF84" s="107"/>
      <c r="AG84" s="107"/>
      <c r="AH84" s="107"/>
      <c r="AI84" s="107"/>
      <c r="AJ84" s="107"/>
      <c r="AK84" s="107"/>
      <c r="AL84" s="107"/>
      <c r="AM84" s="107"/>
      <c r="AN84" s="107"/>
      <c r="AO84" s="107"/>
    </row>
    <row r="85" spans="1:41" x14ac:dyDescent="0.25">
      <c r="A85" s="107"/>
      <c r="B85" s="107"/>
      <c r="C85" s="107"/>
      <c r="D85" s="107"/>
      <c r="E85" s="107"/>
      <c r="F85" s="107"/>
      <c r="G85" s="107"/>
      <c r="H85" s="107"/>
      <c r="I85" s="107"/>
      <c r="J85" s="107"/>
      <c r="K85" s="107"/>
      <c r="L85" s="107"/>
      <c r="M85" s="107"/>
      <c r="N85" s="107"/>
      <c r="O85" s="107"/>
      <c r="P85" s="107"/>
      <c r="Q85" s="107"/>
      <c r="R85" s="107"/>
      <c r="S85" s="107"/>
      <c r="T85" s="107"/>
      <c r="U85" s="107"/>
      <c r="V85" s="107"/>
      <c r="W85" s="107"/>
      <c r="X85" s="107"/>
      <c r="Y85" s="107"/>
      <c r="Z85" s="107"/>
      <c r="AA85" s="107"/>
      <c r="AB85" s="107"/>
      <c r="AC85" s="107"/>
      <c r="AD85" s="107"/>
      <c r="AE85" s="107"/>
      <c r="AF85" s="107"/>
      <c r="AG85" s="107"/>
      <c r="AH85" s="107"/>
      <c r="AI85" s="107"/>
      <c r="AJ85" s="107"/>
      <c r="AK85" s="107"/>
      <c r="AL85" s="107"/>
      <c r="AM85" s="107"/>
      <c r="AN85" s="107"/>
      <c r="AO85" s="107"/>
    </row>
    <row r="86" spans="1:41" x14ac:dyDescent="0.25">
      <c r="A86" s="107"/>
      <c r="B86" s="107"/>
      <c r="C86" s="107"/>
      <c r="D86" s="107"/>
      <c r="E86" s="107"/>
      <c r="F86" s="107"/>
      <c r="G86" s="107"/>
      <c r="H86" s="107"/>
      <c r="I86" s="107"/>
      <c r="J86" s="107"/>
      <c r="K86" s="107"/>
      <c r="L86" s="107"/>
      <c r="M86" s="107"/>
      <c r="N86" s="107"/>
      <c r="O86" s="107"/>
      <c r="P86" s="107"/>
      <c r="Q86" s="107"/>
      <c r="R86" s="107"/>
      <c r="S86" s="107"/>
      <c r="T86" s="107"/>
      <c r="U86" s="107"/>
      <c r="V86" s="107"/>
      <c r="W86" s="107"/>
      <c r="X86" s="107"/>
      <c r="Y86" s="107"/>
      <c r="Z86" s="107"/>
      <c r="AA86" s="107"/>
      <c r="AB86" s="107"/>
      <c r="AC86" s="107"/>
      <c r="AD86" s="107"/>
      <c r="AE86" s="107"/>
      <c r="AF86" s="107"/>
      <c r="AG86" s="107"/>
      <c r="AH86" s="107"/>
      <c r="AI86" s="107"/>
      <c r="AJ86" s="107"/>
      <c r="AK86" s="107"/>
      <c r="AL86" s="107"/>
      <c r="AM86" s="107"/>
      <c r="AN86" s="107"/>
      <c r="AO86" s="107"/>
    </row>
    <row r="87" spans="1:41" x14ac:dyDescent="0.25">
      <c r="A87" s="107"/>
      <c r="B87" s="107"/>
      <c r="C87" s="107"/>
      <c r="D87" s="107"/>
      <c r="E87" s="107"/>
      <c r="F87" s="107"/>
      <c r="G87" s="107"/>
      <c r="H87" s="107"/>
      <c r="I87" s="107"/>
      <c r="J87" s="107"/>
      <c r="K87" s="107"/>
      <c r="L87" s="107"/>
      <c r="M87" s="107"/>
      <c r="N87" s="107"/>
      <c r="O87" s="107"/>
      <c r="P87" s="107"/>
      <c r="Q87" s="107"/>
      <c r="R87" s="107"/>
      <c r="S87" s="107"/>
      <c r="T87" s="107"/>
      <c r="U87" s="107"/>
      <c r="V87" s="107"/>
      <c r="W87" s="107"/>
      <c r="X87" s="107"/>
      <c r="Y87" s="107"/>
      <c r="Z87" s="107"/>
      <c r="AA87" s="107"/>
      <c r="AB87" s="107"/>
      <c r="AC87" s="107"/>
      <c r="AD87" s="107"/>
      <c r="AE87" s="107"/>
      <c r="AF87" s="107"/>
      <c r="AG87" s="107"/>
      <c r="AH87" s="107"/>
      <c r="AI87" s="107"/>
      <c r="AJ87" s="107"/>
      <c r="AK87" s="107"/>
      <c r="AL87" s="107"/>
      <c r="AM87" s="107"/>
      <c r="AN87" s="107"/>
      <c r="AO87" s="107"/>
    </row>
    <row r="88" spans="1:41" x14ac:dyDescent="0.25">
      <c r="A88" s="107"/>
      <c r="B88" s="107"/>
      <c r="C88" s="107"/>
      <c r="D88" s="107"/>
      <c r="E88" s="107"/>
      <c r="F88" s="107"/>
      <c r="G88" s="107"/>
      <c r="H88" s="107"/>
      <c r="I88" s="107"/>
      <c r="J88" s="107"/>
      <c r="K88" s="107"/>
      <c r="L88" s="107"/>
      <c r="M88" s="107"/>
      <c r="N88" s="107"/>
      <c r="O88" s="107"/>
      <c r="P88" s="107"/>
      <c r="Q88" s="107"/>
      <c r="R88" s="107"/>
      <c r="S88" s="107"/>
      <c r="T88" s="107"/>
      <c r="U88" s="107"/>
      <c r="V88" s="107"/>
      <c r="W88" s="107"/>
      <c r="X88" s="107"/>
      <c r="Y88" s="107"/>
      <c r="Z88" s="107"/>
      <c r="AA88" s="107"/>
      <c r="AB88" s="107"/>
      <c r="AC88" s="107"/>
      <c r="AD88" s="107"/>
      <c r="AE88" s="107"/>
      <c r="AF88" s="107"/>
      <c r="AG88" s="107"/>
      <c r="AH88" s="107"/>
      <c r="AI88" s="107"/>
      <c r="AJ88" s="107"/>
      <c r="AK88" s="107"/>
      <c r="AL88" s="107"/>
      <c r="AM88" s="107"/>
      <c r="AN88" s="107"/>
      <c r="AO88" s="107"/>
    </row>
    <row r="89" spans="1:41" x14ac:dyDescent="0.25">
      <c r="A89" s="107"/>
      <c r="B89" s="107"/>
      <c r="C89" s="107"/>
      <c r="D89" s="107"/>
      <c r="E89" s="107"/>
      <c r="F89" s="107"/>
      <c r="G89" s="107"/>
      <c r="H89" s="107"/>
      <c r="I89" s="107"/>
      <c r="J89" s="107"/>
      <c r="K89" s="107"/>
      <c r="L89" s="107"/>
      <c r="M89" s="107"/>
      <c r="N89" s="107"/>
      <c r="O89" s="107"/>
      <c r="P89" s="107"/>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row>
    <row r="90" spans="1:41" x14ac:dyDescent="0.25">
      <c r="A90" s="107"/>
      <c r="B90" s="107"/>
      <c r="C90" s="107"/>
      <c r="D90" s="107"/>
      <c r="E90" s="107"/>
      <c r="F90" s="107"/>
      <c r="G90" s="107"/>
      <c r="H90" s="107"/>
      <c r="I90" s="107"/>
      <c r="J90" s="107"/>
      <c r="K90" s="107"/>
      <c r="L90" s="107"/>
      <c r="M90" s="107"/>
      <c r="N90" s="107"/>
      <c r="O90" s="107"/>
      <c r="P90" s="107"/>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row>
    <row r="91" spans="1:41" x14ac:dyDescent="0.25">
      <c r="A91" s="107"/>
      <c r="B91" s="107"/>
      <c r="C91" s="107"/>
      <c r="D91" s="107"/>
      <c r="E91" s="107"/>
      <c r="F91" s="107"/>
      <c r="G91" s="107"/>
      <c r="H91" s="107"/>
      <c r="I91" s="107"/>
      <c r="J91" s="107"/>
      <c r="K91" s="107"/>
      <c r="L91" s="107"/>
      <c r="M91" s="107"/>
      <c r="N91" s="107"/>
      <c r="O91" s="107"/>
      <c r="P91" s="107"/>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row>
    <row r="92" spans="1:41" x14ac:dyDescent="0.25">
      <c r="A92" s="107"/>
      <c r="B92" s="107"/>
      <c r="C92" s="107"/>
      <c r="D92" s="107"/>
      <c r="E92" s="107"/>
      <c r="F92" s="107"/>
      <c r="G92" s="107"/>
      <c r="H92" s="107"/>
      <c r="I92" s="107"/>
      <c r="J92" s="107"/>
      <c r="K92" s="107"/>
      <c r="L92" s="107"/>
      <c r="M92" s="107"/>
      <c r="N92" s="107"/>
      <c r="O92" s="107"/>
      <c r="P92" s="107"/>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row>
    <row r="93" spans="1:41" x14ac:dyDescent="0.25">
      <c r="A93" s="107"/>
      <c r="B93" s="107"/>
      <c r="C93" s="107"/>
      <c r="D93" s="107"/>
      <c r="E93" s="107"/>
      <c r="F93" s="107"/>
      <c r="G93" s="107"/>
      <c r="H93" s="107"/>
      <c r="I93" s="107"/>
      <c r="J93" s="107"/>
      <c r="K93" s="107"/>
      <c r="L93" s="107"/>
      <c r="M93" s="107"/>
      <c r="N93" s="107"/>
      <c r="O93" s="107"/>
      <c r="P93" s="107"/>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row>
    <row r="94" spans="1:41" x14ac:dyDescent="0.25">
      <c r="A94" s="107"/>
      <c r="B94" s="107"/>
      <c r="C94" s="107"/>
      <c r="D94" s="107"/>
      <c r="E94" s="107"/>
      <c r="F94" s="107"/>
      <c r="G94" s="107"/>
      <c r="H94" s="107"/>
      <c r="I94" s="107"/>
      <c r="J94" s="107"/>
      <c r="K94" s="107"/>
      <c r="L94" s="107"/>
      <c r="M94" s="107"/>
      <c r="N94" s="107"/>
      <c r="O94" s="107"/>
      <c r="P94" s="107"/>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row>
    <row r="95" spans="1:41" x14ac:dyDescent="0.25">
      <c r="A95" s="107"/>
      <c r="B95" s="107"/>
      <c r="C95" s="107"/>
      <c r="D95" s="107"/>
      <c r="E95" s="107"/>
      <c r="F95" s="107"/>
      <c r="G95" s="107"/>
      <c r="H95" s="107"/>
      <c r="I95" s="107"/>
      <c r="J95" s="107"/>
      <c r="K95" s="107"/>
      <c r="L95" s="107"/>
      <c r="M95" s="107"/>
      <c r="N95" s="107"/>
      <c r="O95" s="107"/>
      <c r="P95" s="107"/>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row>
    <row r="96" spans="1:41" x14ac:dyDescent="0.25">
      <c r="A96" s="107"/>
      <c r="B96" s="107"/>
      <c r="C96" s="107"/>
      <c r="D96" s="107"/>
      <c r="E96" s="107"/>
      <c r="F96" s="107"/>
      <c r="G96" s="107"/>
      <c r="H96" s="107"/>
      <c r="I96" s="107"/>
      <c r="J96" s="107"/>
      <c r="K96" s="107"/>
      <c r="L96" s="107"/>
      <c r="M96" s="107"/>
      <c r="N96" s="107"/>
      <c r="O96" s="107"/>
      <c r="P96" s="107"/>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row>
    <row r="97" spans="1:41" x14ac:dyDescent="0.25">
      <c r="A97" s="107"/>
      <c r="B97" s="107"/>
      <c r="C97" s="107"/>
      <c r="D97" s="107"/>
      <c r="E97" s="107"/>
      <c r="F97" s="107"/>
      <c r="G97" s="107"/>
      <c r="H97" s="107"/>
      <c r="I97" s="107"/>
      <c r="J97" s="107"/>
      <c r="K97" s="107"/>
      <c r="L97" s="107"/>
      <c r="M97" s="107"/>
      <c r="N97" s="107"/>
      <c r="O97" s="107"/>
      <c r="P97" s="107"/>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row>
    <row r="98" spans="1:41" x14ac:dyDescent="0.25">
      <c r="A98" s="107"/>
      <c r="B98" s="107"/>
      <c r="C98" s="107"/>
      <c r="D98" s="107"/>
      <c r="E98" s="107"/>
      <c r="F98" s="107"/>
      <c r="G98" s="107"/>
      <c r="H98" s="107"/>
      <c r="I98" s="107"/>
      <c r="J98" s="107"/>
      <c r="K98" s="107"/>
      <c r="L98" s="107"/>
      <c r="M98" s="107"/>
      <c r="N98" s="107"/>
      <c r="O98" s="107"/>
      <c r="P98" s="107"/>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row>
    <row r="99" spans="1:41" x14ac:dyDescent="0.25">
      <c r="A99" s="107"/>
      <c r="B99" s="107"/>
      <c r="C99" s="107"/>
      <c r="D99" s="107"/>
      <c r="E99" s="107"/>
      <c r="F99" s="107"/>
      <c r="G99" s="107"/>
      <c r="H99" s="107"/>
      <c r="I99" s="107"/>
      <c r="J99" s="107"/>
      <c r="K99" s="107"/>
      <c r="L99" s="107"/>
      <c r="M99" s="107"/>
      <c r="N99" s="107"/>
      <c r="O99" s="107"/>
      <c r="P99" s="107"/>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row>
    <row r="100" spans="1:41" x14ac:dyDescent="0.25">
      <c r="A100" s="107"/>
      <c r="B100" s="107"/>
      <c r="C100" s="107"/>
      <c r="D100" s="107"/>
      <c r="E100" s="107"/>
      <c r="F100" s="107"/>
      <c r="G100" s="107"/>
      <c r="H100" s="107"/>
      <c r="I100" s="107"/>
      <c r="J100" s="107"/>
      <c r="K100" s="107"/>
      <c r="L100" s="107"/>
      <c r="M100" s="107"/>
      <c r="N100" s="107"/>
      <c r="O100" s="107"/>
      <c r="P100" s="107"/>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row>
    <row r="101" spans="1:41" x14ac:dyDescent="0.25">
      <c r="A101" s="107"/>
      <c r="B101" s="107"/>
      <c r="C101" s="107"/>
      <c r="D101" s="107"/>
      <c r="E101" s="107"/>
      <c r="F101" s="107"/>
      <c r="G101" s="107"/>
      <c r="H101" s="107"/>
      <c r="I101" s="107"/>
      <c r="J101" s="107"/>
      <c r="K101" s="107"/>
      <c r="L101" s="107"/>
      <c r="M101" s="107"/>
      <c r="N101" s="107"/>
      <c r="O101" s="107"/>
      <c r="P101" s="107"/>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row>
    <row r="102" spans="1:41" x14ac:dyDescent="0.25">
      <c r="A102" s="107"/>
      <c r="B102" s="107"/>
      <c r="C102" s="107"/>
      <c r="D102" s="107"/>
      <c r="E102" s="107"/>
      <c r="F102" s="107"/>
      <c r="G102" s="107"/>
      <c r="H102" s="107"/>
      <c r="I102" s="107"/>
      <c r="J102" s="107"/>
      <c r="K102" s="107"/>
      <c r="L102" s="107"/>
      <c r="M102" s="107"/>
      <c r="N102" s="107"/>
      <c r="O102" s="107"/>
      <c r="P102" s="107"/>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row>
    <row r="103" spans="1:41" x14ac:dyDescent="0.25">
      <c r="A103" s="107"/>
      <c r="B103" s="107"/>
      <c r="C103" s="107"/>
      <c r="D103" s="107"/>
      <c r="E103" s="107"/>
      <c r="F103" s="107"/>
      <c r="G103" s="107"/>
      <c r="H103" s="107"/>
      <c r="I103" s="107"/>
      <c r="J103" s="107"/>
      <c r="K103" s="107"/>
      <c r="L103" s="107"/>
      <c r="M103" s="107"/>
      <c r="N103" s="107"/>
      <c r="O103" s="107"/>
      <c r="P103" s="107"/>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row>
    <row r="104" spans="1:41" x14ac:dyDescent="0.25">
      <c r="A104" s="107"/>
      <c r="B104" s="107"/>
      <c r="C104" s="107"/>
      <c r="D104" s="107"/>
      <c r="E104" s="107"/>
      <c r="F104" s="107"/>
      <c r="G104" s="107"/>
      <c r="H104" s="107"/>
      <c r="I104" s="107"/>
      <c r="J104" s="107"/>
      <c r="K104" s="107"/>
      <c r="L104" s="107"/>
      <c r="M104" s="107"/>
      <c r="N104" s="107"/>
      <c r="O104" s="107"/>
      <c r="P104" s="107"/>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row>
    <row r="105" spans="1:41" x14ac:dyDescent="0.25">
      <c r="A105" s="107"/>
      <c r="B105" s="107"/>
      <c r="C105" s="107"/>
      <c r="D105" s="107"/>
      <c r="E105" s="107"/>
      <c r="F105" s="107"/>
      <c r="G105" s="107"/>
      <c r="H105" s="107"/>
      <c r="I105" s="107"/>
      <c r="J105" s="107"/>
      <c r="K105" s="107"/>
      <c r="L105" s="107"/>
      <c r="M105" s="107"/>
      <c r="N105" s="107"/>
      <c r="O105" s="107"/>
      <c r="P105" s="107"/>
      <c r="Q105" s="107"/>
      <c r="R105" s="107"/>
      <c r="S105" s="107"/>
      <c r="T105" s="107"/>
      <c r="U105" s="107"/>
      <c r="V105" s="107"/>
      <c r="W105" s="107"/>
      <c r="X105" s="107"/>
      <c r="Y105" s="107"/>
      <c r="Z105" s="107"/>
      <c r="AA105" s="107"/>
      <c r="AB105" s="107"/>
      <c r="AC105" s="107"/>
      <c r="AD105" s="107"/>
      <c r="AE105" s="107"/>
      <c r="AF105" s="107"/>
      <c r="AG105" s="107"/>
      <c r="AH105" s="107"/>
      <c r="AI105" s="107"/>
      <c r="AJ105" s="107"/>
      <c r="AK105" s="107"/>
      <c r="AL105" s="107"/>
      <c r="AM105" s="107"/>
      <c r="AN105" s="107"/>
      <c r="AO105" s="107"/>
    </row>
    <row r="106" spans="1:41" x14ac:dyDescent="0.25">
      <c r="A106" s="107"/>
      <c r="B106" s="107"/>
      <c r="C106" s="107"/>
      <c r="D106" s="107"/>
      <c r="E106" s="107"/>
      <c r="F106" s="107"/>
      <c r="G106" s="107"/>
      <c r="H106" s="107"/>
      <c r="I106" s="107"/>
      <c r="J106" s="107"/>
      <c r="K106" s="107"/>
      <c r="L106" s="107"/>
      <c r="M106" s="107"/>
      <c r="N106" s="107"/>
      <c r="O106" s="107"/>
      <c r="P106" s="107"/>
      <c r="Q106" s="107"/>
      <c r="R106" s="107"/>
      <c r="S106" s="107"/>
      <c r="T106" s="107"/>
      <c r="U106" s="107"/>
      <c r="V106" s="107"/>
      <c r="W106" s="107"/>
      <c r="X106" s="107"/>
      <c r="Y106" s="107"/>
      <c r="Z106" s="107"/>
      <c r="AA106" s="107"/>
      <c r="AB106" s="107"/>
      <c r="AC106" s="107"/>
      <c r="AD106" s="107"/>
      <c r="AE106" s="107"/>
      <c r="AF106" s="107"/>
      <c r="AG106" s="107"/>
      <c r="AH106" s="107"/>
      <c r="AI106" s="107"/>
      <c r="AJ106" s="107"/>
      <c r="AK106" s="107"/>
      <c r="AL106" s="107"/>
      <c r="AM106" s="107"/>
      <c r="AN106" s="107"/>
      <c r="AO106" s="107"/>
    </row>
    <row r="107" spans="1:41" x14ac:dyDescent="0.25">
      <c r="A107" s="107"/>
      <c r="B107" s="107"/>
      <c r="C107" s="107"/>
      <c r="D107" s="107"/>
      <c r="E107" s="107"/>
      <c r="F107" s="107"/>
      <c r="G107" s="107"/>
      <c r="H107" s="107"/>
      <c r="I107" s="107"/>
      <c r="J107" s="107"/>
      <c r="K107" s="107"/>
      <c r="L107" s="107"/>
      <c r="M107" s="107"/>
      <c r="N107" s="107"/>
      <c r="O107" s="107"/>
      <c r="P107" s="107"/>
      <c r="Q107" s="107"/>
      <c r="R107" s="107"/>
      <c r="S107" s="107"/>
      <c r="T107" s="107"/>
      <c r="U107" s="107"/>
      <c r="V107" s="107"/>
      <c r="W107" s="107"/>
      <c r="X107" s="107"/>
      <c r="Y107" s="107"/>
      <c r="Z107" s="107"/>
      <c r="AA107" s="107"/>
      <c r="AB107" s="107"/>
      <c r="AC107" s="107"/>
      <c r="AD107" s="107"/>
      <c r="AE107" s="107"/>
      <c r="AF107" s="107"/>
      <c r="AG107" s="107"/>
      <c r="AH107" s="107"/>
      <c r="AI107" s="107"/>
      <c r="AJ107" s="107"/>
      <c r="AK107" s="107"/>
      <c r="AL107" s="107"/>
      <c r="AM107" s="107"/>
      <c r="AN107" s="107"/>
      <c r="AO107" s="107"/>
    </row>
    <row r="108" spans="1:41" ht="15.75" customHeight="1" x14ac:dyDescent="0.25">
      <c r="A108" s="107"/>
      <c r="B108" s="107"/>
      <c r="C108" s="107"/>
      <c r="D108" s="107"/>
      <c r="E108" s="107"/>
      <c r="F108" s="107"/>
      <c r="G108" s="107"/>
      <c r="H108" s="107"/>
      <c r="I108" s="107"/>
      <c r="J108" s="107"/>
      <c r="K108" s="107"/>
      <c r="L108" s="107"/>
      <c r="M108" s="107"/>
      <c r="N108" s="107"/>
      <c r="O108" s="107"/>
      <c r="P108" s="107"/>
      <c r="Q108" s="107"/>
      <c r="R108" s="107"/>
      <c r="S108" s="107"/>
      <c r="T108" s="107"/>
      <c r="U108" s="107"/>
      <c r="V108" s="107"/>
      <c r="W108" s="107"/>
      <c r="X108" s="107"/>
      <c r="Y108" s="107"/>
      <c r="Z108" s="107"/>
      <c r="AA108" s="107"/>
      <c r="AB108" s="107"/>
      <c r="AC108" s="107"/>
      <c r="AD108" s="107"/>
      <c r="AE108" s="107"/>
      <c r="AF108" s="107"/>
      <c r="AG108" s="107"/>
      <c r="AH108" s="107"/>
      <c r="AI108" s="107"/>
      <c r="AJ108" s="107"/>
      <c r="AK108" s="107"/>
      <c r="AL108" s="107"/>
      <c r="AM108" s="107"/>
      <c r="AN108" s="107"/>
      <c r="AO108" s="107"/>
    </row>
    <row r="109" spans="1:41" ht="15" customHeight="1" x14ac:dyDescent="0.25">
      <c r="A109" s="107"/>
      <c r="B109" s="107"/>
      <c r="C109" s="107"/>
      <c r="D109" s="107"/>
      <c r="E109" s="107"/>
      <c r="F109" s="107"/>
      <c r="G109" s="107"/>
      <c r="H109" s="107"/>
      <c r="I109" s="107"/>
      <c r="J109" s="107"/>
      <c r="K109" s="107"/>
      <c r="L109" s="107"/>
      <c r="M109" s="107"/>
      <c r="N109" s="107"/>
      <c r="O109" s="107"/>
      <c r="P109" s="107"/>
      <c r="Q109" s="107"/>
      <c r="R109" s="107"/>
      <c r="S109" s="107"/>
      <c r="T109" s="107"/>
      <c r="U109" s="107"/>
      <c r="V109" s="107"/>
      <c r="W109" s="107"/>
      <c r="X109" s="107"/>
      <c r="Y109" s="107"/>
      <c r="Z109" s="107"/>
      <c r="AA109" s="107"/>
      <c r="AB109" s="107"/>
      <c r="AC109" s="107"/>
      <c r="AD109" s="107"/>
      <c r="AE109" s="107"/>
      <c r="AF109" s="107"/>
      <c r="AG109" s="107"/>
      <c r="AH109" s="107"/>
      <c r="AI109" s="107"/>
      <c r="AJ109" s="107"/>
      <c r="AK109" s="107"/>
      <c r="AL109" s="107"/>
      <c r="AM109" s="107"/>
      <c r="AN109" s="107"/>
      <c r="AO109" s="107"/>
    </row>
    <row r="110" spans="1:41" x14ac:dyDescent="0.25">
      <c r="A110" s="107"/>
      <c r="B110" s="107"/>
      <c r="C110" s="107"/>
      <c r="D110" s="107"/>
      <c r="E110" s="107"/>
      <c r="F110" s="107"/>
      <c r="G110" s="107"/>
      <c r="H110" s="107"/>
      <c r="I110" s="107"/>
      <c r="J110" s="107"/>
      <c r="K110" s="107"/>
      <c r="L110" s="107"/>
      <c r="M110" s="107"/>
      <c r="N110" s="107"/>
      <c r="O110" s="107"/>
      <c r="P110" s="107"/>
      <c r="Q110" s="107"/>
      <c r="R110" s="107"/>
      <c r="S110" s="107"/>
      <c r="T110" s="107"/>
      <c r="U110" s="107"/>
      <c r="V110" s="107"/>
      <c r="W110" s="107"/>
      <c r="X110" s="107"/>
      <c r="Y110" s="107"/>
      <c r="Z110" s="107"/>
      <c r="AA110" s="107"/>
      <c r="AB110" s="107"/>
      <c r="AC110" s="107"/>
      <c r="AD110" s="107"/>
      <c r="AE110" s="107"/>
      <c r="AF110" s="107"/>
      <c r="AG110" s="107"/>
      <c r="AH110" s="107"/>
      <c r="AI110" s="107"/>
      <c r="AJ110" s="107"/>
      <c r="AK110" s="107"/>
      <c r="AL110" s="107"/>
      <c r="AM110" s="107"/>
      <c r="AN110" s="107"/>
      <c r="AO110" s="107"/>
    </row>
    <row r="111" spans="1:41" ht="16.5" customHeight="1" x14ac:dyDescent="0.25">
      <c r="A111" s="107"/>
      <c r="B111" s="107"/>
      <c r="C111" s="107"/>
      <c r="D111" s="107"/>
      <c r="E111" s="107"/>
      <c r="F111" s="107"/>
      <c r="G111" s="107"/>
      <c r="H111" s="107"/>
      <c r="I111" s="107"/>
      <c r="J111" s="107"/>
      <c r="K111" s="107"/>
      <c r="L111" s="107"/>
      <c r="M111" s="107"/>
      <c r="N111" s="107"/>
      <c r="O111" s="107"/>
      <c r="P111" s="107"/>
      <c r="Q111" s="107"/>
      <c r="R111" s="107"/>
      <c r="S111" s="107"/>
      <c r="T111" s="107"/>
      <c r="U111" s="107"/>
      <c r="V111" s="107"/>
      <c r="W111" s="107"/>
      <c r="X111" s="107"/>
      <c r="Y111" s="107"/>
      <c r="Z111" s="107"/>
      <c r="AA111" s="107"/>
      <c r="AB111" s="107"/>
      <c r="AC111" s="107"/>
      <c r="AD111" s="107"/>
      <c r="AE111" s="107"/>
      <c r="AF111" s="107"/>
      <c r="AG111" s="107"/>
      <c r="AH111" s="107"/>
      <c r="AI111" s="107"/>
      <c r="AJ111" s="107"/>
      <c r="AK111" s="107"/>
      <c r="AL111" s="107"/>
      <c r="AM111" s="107"/>
      <c r="AN111" s="107"/>
      <c r="AO111" s="107"/>
    </row>
    <row r="112" spans="1:41" x14ac:dyDescent="0.25">
      <c r="A112" s="107"/>
      <c r="B112" s="107"/>
      <c r="C112" s="107"/>
      <c r="D112" s="107"/>
      <c r="E112" s="107"/>
      <c r="F112" s="107"/>
      <c r="G112" s="107"/>
      <c r="H112" s="107"/>
      <c r="I112" s="107"/>
      <c r="J112" s="107"/>
      <c r="K112" s="107"/>
      <c r="L112" s="107"/>
      <c r="M112" s="107"/>
      <c r="N112" s="107"/>
      <c r="O112" s="107"/>
      <c r="P112" s="107"/>
      <c r="Q112" s="107"/>
      <c r="R112" s="107"/>
      <c r="S112" s="107"/>
      <c r="T112" s="107"/>
      <c r="U112" s="107"/>
      <c r="V112" s="107"/>
      <c r="W112" s="107"/>
      <c r="X112" s="107"/>
      <c r="Y112" s="107"/>
      <c r="Z112" s="107"/>
      <c r="AA112" s="107"/>
      <c r="AB112" s="107"/>
      <c r="AC112" s="107"/>
      <c r="AD112" s="107"/>
      <c r="AE112" s="107"/>
      <c r="AF112" s="107"/>
      <c r="AG112" s="107"/>
      <c r="AH112" s="107"/>
      <c r="AI112" s="107"/>
      <c r="AJ112" s="107"/>
      <c r="AK112" s="107"/>
      <c r="AL112" s="107"/>
      <c r="AM112" s="107"/>
      <c r="AN112" s="107"/>
      <c r="AO112" s="107"/>
    </row>
    <row r="113" spans="1:41" x14ac:dyDescent="0.25">
      <c r="A113" s="107"/>
      <c r="B113" s="107"/>
      <c r="C113" s="107"/>
      <c r="D113" s="107"/>
      <c r="E113" s="107"/>
      <c r="F113" s="107"/>
      <c r="G113" s="107"/>
      <c r="H113" s="107"/>
      <c r="I113" s="107"/>
      <c r="J113" s="107"/>
      <c r="K113" s="107"/>
      <c r="L113" s="107"/>
      <c r="M113" s="107"/>
      <c r="N113" s="107"/>
      <c r="O113" s="107"/>
      <c r="P113" s="107"/>
      <c r="Q113" s="107"/>
      <c r="R113" s="107"/>
      <c r="S113" s="107"/>
      <c r="T113" s="107"/>
      <c r="U113" s="107"/>
      <c r="V113" s="107"/>
      <c r="W113" s="107"/>
      <c r="X113" s="107"/>
      <c r="Y113" s="107"/>
      <c r="Z113" s="107"/>
      <c r="AA113" s="107"/>
      <c r="AB113" s="107"/>
      <c r="AC113" s="107"/>
      <c r="AD113" s="107"/>
      <c r="AE113" s="107"/>
      <c r="AF113" s="107"/>
      <c r="AG113" s="107"/>
      <c r="AH113" s="107"/>
      <c r="AI113" s="107"/>
      <c r="AJ113" s="107"/>
      <c r="AK113" s="107"/>
      <c r="AL113" s="107"/>
      <c r="AM113" s="107"/>
      <c r="AN113" s="107"/>
      <c r="AO113" s="107"/>
    </row>
    <row r="114" spans="1:41" x14ac:dyDescent="0.25">
      <c r="A114" s="107"/>
      <c r="B114" s="107"/>
      <c r="C114" s="107"/>
      <c r="D114" s="107"/>
      <c r="E114" s="107"/>
      <c r="F114" s="107"/>
      <c r="G114" s="107"/>
      <c r="H114" s="107"/>
      <c r="I114" s="107"/>
      <c r="J114" s="107"/>
      <c r="K114" s="107"/>
      <c r="L114" s="107"/>
      <c r="M114" s="107"/>
      <c r="N114" s="107"/>
      <c r="O114" s="107"/>
      <c r="P114" s="107"/>
      <c r="Q114" s="107"/>
      <c r="R114" s="107"/>
      <c r="S114" s="107"/>
      <c r="T114" s="107"/>
      <c r="U114" s="107"/>
      <c r="V114" s="107"/>
      <c r="W114" s="107"/>
      <c r="X114" s="107"/>
      <c r="Y114" s="107"/>
      <c r="Z114" s="107"/>
      <c r="AA114" s="107"/>
      <c r="AB114" s="107"/>
      <c r="AC114" s="107"/>
      <c r="AD114" s="107"/>
      <c r="AE114" s="107"/>
      <c r="AF114" s="107"/>
      <c r="AG114" s="107"/>
      <c r="AH114" s="107"/>
      <c r="AI114" s="107"/>
      <c r="AJ114" s="107"/>
      <c r="AK114" s="107"/>
      <c r="AL114" s="107"/>
      <c r="AM114" s="107"/>
      <c r="AN114" s="107"/>
      <c r="AO114" s="107"/>
    </row>
    <row r="115" spans="1:41" x14ac:dyDescent="0.25">
      <c r="A115" s="107"/>
      <c r="B115" s="107"/>
      <c r="C115" s="107"/>
      <c r="D115" s="107"/>
      <c r="E115" s="107"/>
      <c r="F115" s="107"/>
      <c r="G115" s="107"/>
      <c r="H115" s="107"/>
      <c r="I115" s="107"/>
      <c r="J115" s="107"/>
      <c r="K115" s="107"/>
      <c r="L115" s="107"/>
      <c r="M115" s="107"/>
      <c r="N115" s="107"/>
      <c r="O115" s="107"/>
      <c r="P115" s="107"/>
      <c r="Q115" s="107"/>
      <c r="R115" s="107"/>
      <c r="S115" s="107"/>
      <c r="T115" s="107"/>
      <c r="U115" s="107"/>
      <c r="V115" s="107"/>
      <c r="W115" s="107"/>
      <c r="X115" s="107"/>
      <c r="Y115" s="107"/>
      <c r="Z115" s="107"/>
      <c r="AA115" s="107"/>
      <c r="AB115" s="107"/>
      <c r="AC115" s="107"/>
      <c r="AD115" s="107"/>
      <c r="AE115" s="107"/>
      <c r="AF115" s="107"/>
      <c r="AG115" s="107"/>
      <c r="AH115" s="107"/>
      <c r="AI115" s="107"/>
      <c r="AJ115" s="107"/>
      <c r="AK115" s="107"/>
      <c r="AL115" s="107"/>
      <c r="AM115" s="107"/>
      <c r="AN115" s="107"/>
      <c r="AO115" s="107"/>
    </row>
    <row r="116" spans="1:41" x14ac:dyDescent="0.25">
      <c r="A116" s="107"/>
      <c r="B116" s="107"/>
      <c r="C116" s="107"/>
      <c r="D116" s="107"/>
      <c r="E116" s="107"/>
      <c r="F116" s="107"/>
      <c r="G116" s="107"/>
      <c r="H116" s="107"/>
      <c r="I116" s="107"/>
      <c r="J116" s="107"/>
      <c r="K116" s="107"/>
      <c r="L116" s="107"/>
      <c r="M116" s="107"/>
      <c r="N116" s="107"/>
      <c r="O116" s="107"/>
      <c r="P116" s="107"/>
      <c r="Q116" s="107"/>
      <c r="R116" s="107"/>
      <c r="S116" s="107"/>
      <c r="T116" s="107"/>
      <c r="U116" s="107"/>
      <c r="V116" s="107"/>
      <c r="W116" s="107"/>
      <c r="X116" s="107"/>
      <c r="Y116" s="107"/>
      <c r="Z116" s="107"/>
      <c r="AA116" s="107"/>
      <c r="AB116" s="107"/>
      <c r="AC116" s="107"/>
      <c r="AD116" s="107"/>
      <c r="AE116" s="107"/>
      <c r="AF116" s="107"/>
      <c r="AG116" s="107"/>
      <c r="AH116" s="107"/>
      <c r="AI116" s="107"/>
      <c r="AJ116" s="107"/>
      <c r="AK116" s="107"/>
      <c r="AL116" s="107"/>
      <c r="AM116" s="107"/>
      <c r="AN116" s="107"/>
      <c r="AO116" s="107"/>
    </row>
    <row r="117" spans="1:41" x14ac:dyDescent="0.25">
      <c r="A117" s="107"/>
      <c r="B117" s="107"/>
      <c r="C117" s="107"/>
      <c r="D117" s="107"/>
      <c r="E117" s="107"/>
      <c r="F117" s="107"/>
      <c r="G117" s="107"/>
      <c r="H117" s="107"/>
      <c r="I117" s="107"/>
      <c r="J117" s="107"/>
      <c r="K117" s="107"/>
      <c r="L117" s="107"/>
      <c r="M117" s="107"/>
      <c r="N117" s="107"/>
      <c r="O117" s="107"/>
      <c r="P117" s="107"/>
      <c r="Q117" s="107"/>
      <c r="R117" s="107"/>
      <c r="S117" s="107"/>
      <c r="T117" s="107"/>
      <c r="U117" s="107"/>
      <c r="V117" s="107"/>
      <c r="W117" s="107"/>
      <c r="X117" s="107"/>
      <c r="Y117" s="107"/>
      <c r="Z117" s="107"/>
      <c r="AA117" s="107"/>
      <c r="AB117" s="107"/>
      <c r="AC117" s="107"/>
      <c r="AD117" s="107"/>
      <c r="AE117" s="107"/>
      <c r="AF117" s="107"/>
      <c r="AG117" s="107"/>
      <c r="AH117" s="107"/>
      <c r="AI117" s="107"/>
      <c r="AJ117" s="107"/>
      <c r="AK117" s="107"/>
      <c r="AL117" s="107"/>
      <c r="AM117" s="107"/>
      <c r="AN117" s="107"/>
      <c r="AO117" s="107"/>
    </row>
    <row r="118" spans="1:41" x14ac:dyDescent="0.25">
      <c r="A118" s="107"/>
      <c r="B118" s="107"/>
      <c r="C118" s="107"/>
      <c r="D118" s="107"/>
      <c r="E118" s="107"/>
      <c r="F118" s="107"/>
      <c r="G118" s="107"/>
      <c r="H118" s="107"/>
      <c r="I118" s="107"/>
      <c r="J118" s="107"/>
      <c r="K118" s="107"/>
      <c r="L118" s="107"/>
      <c r="M118" s="107"/>
      <c r="N118" s="107"/>
      <c r="O118" s="107"/>
      <c r="P118" s="107"/>
      <c r="Q118" s="107"/>
      <c r="R118" s="107"/>
      <c r="S118" s="107"/>
      <c r="T118" s="107"/>
      <c r="U118" s="107"/>
      <c r="V118" s="107"/>
      <c r="W118" s="107"/>
      <c r="X118" s="107"/>
      <c r="Y118" s="107"/>
      <c r="Z118" s="107"/>
      <c r="AA118" s="107"/>
      <c r="AB118" s="107"/>
      <c r="AC118" s="107"/>
      <c r="AD118" s="107"/>
      <c r="AE118" s="107"/>
      <c r="AF118" s="107"/>
      <c r="AG118" s="107"/>
      <c r="AH118" s="107"/>
      <c r="AI118" s="107"/>
      <c r="AJ118" s="107"/>
      <c r="AK118" s="107"/>
      <c r="AL118" s="107"/>
      <c r="AM118" s="107"/>
      <c r="AN118" s="107"/>
      <c r="AO118" s="107"/>
    </row>
    <row r="119" spans="1:41" x14ac:dyDescent="0.25">
      <c r="A119" s="107"/>
      <c r="B119" s="107"/>
      <c r="C119" s="107"/>
      <c r="D119" s="107"/>
      <c r="E119" s="107"/>
      <c r="F119" s="107"/>
      <c r="G119" s="107"/>
      <c r="H119" s="107"/>
      <c r="I119" s="107"/>
      <c r="J119" s="107"/>
      <c r="K119" s="107"/>
      <c r="L119" s="107"/>
      <c r="M119" s="107"/>
      <c r="N119" s="107"/>
      <c r="O119" s="107"/>
      <c r="P119" s="107"/>
      <c r="Q119" s="107"/>
      <c r="R119" s="107"/>
      <c r="S119" s="107"/>
      <c r="T119" s="107"/>
      <c r="U119" s="107"/>
      <c r="V119" s="107"/>
      <c r="W119" s="107"/>
      <c r="X119" s="107"/>
      <c r="Y119" s="107"/>
      <c r="Z119" s="107"/>
      <c r="AA119" s="107"/>
      <c r="AB119" s="107"/>
      <c r="AC119" s="107"/>
      <c r="AD119" s="107"/>
      <c r="AE119" s="107"/>
      <c r="AF119" s="107"/>
      <c r="AG119" s="107"/>
      <c r="AH119" s="107"/>
      <c r="AI119" s="107"/>
      <c r="AJ119" s="107"/>
      <c r="AK119" s="107"/>
      <c r="AL119" s="107"/>
      <c r="AM119" s="107"/>
      <c r="AN119" s="107"/>
      <c r="AO119" s="107"/>
    </row>
    <row r="120" spans="1:41" x14ac:dyDescent="0.25">
      <c r="A120" s="107"/>
      <c r="B120" s="107"/>
      <c r="C120" s="107"/>
      <c r="D120" s="107"/>
      <c r="E120" s="107"/>
      <c r="F120" s="107"/>
      <c r="G120" s="107"/>
      <c r="H120" s="107"/>
      <c r="I120" s="107"/>
      <c r="J120" s="107"/>
      <c r="K120" s="107"/>
      <c r="L120" s="107"/>
      <c r="M120" s="107"/>
      <c r="N120" s="107"/>
      <c r="O120" s="107"/>
      <c r="P120" s="107"/>
      <c r="Q120" s="107"/>
      <c r="R120" s="107"/>
      <c r="S120" s="107"/>
      <c r="T120" s="107"/>
      <c r="U120" s="107"/>
      <c r="V120" s="107"/>
      <c r="W120" s="107"/>
      <c r="X120" s="107"/>
      <c r="Y120" s="107"/>
      <c r="Z120" s="107"/>
      <c r="AA120" s="107"/>
      <c r="AB120" s="107"/>
      <c r="AC120" s="107"/>
      <c r="AD120" s="107"/>
      <c r="AE120" s="107"/>
      <c r="AF120" s="107"/>
      <c r="AG120" s="107"/>
      <c r="AH120" s="107"/>
      <c r="AI120" s="107"/>
      <c r="AJ120" s="107"/>
      <c r="AK120" s="107"/>
      <c r="AL120" s="107"/>
      <c r="AM120" s="107"/>
      <c r="AN120" s="107"/>
      <c r="AO120" s="107"/>
    </row>
    <row r="121" spans="1:41" x14ac:dyDescent="0.25">
      <c r="A121" s="107"/>
      <c r="B121" s="107"/>
      <c r="C121" s="107"/>
      <c r="D121" s="107"/>
      <c r="E121" s="107"/>
      <c r="F121" s="107"/>
      <c r="G121" s="107"/>
      <c r="H121" s="107"/>
      <c r="I121" s="107"/>
      <c r="J121" s="107"/>
      <c r="K121" s="107"/>
      <c r="L121" s="107"/>
      <c r="M121" s="107"/>
      <c r="N121" s="107"/>
      <c r="O121" s="107"/>
      <c r="P121" s="107"/>
      <c r="Q121" s="107"/>
      <c r="R121" s="107"/>
      <c r="S121" s="107"/>
      <c r="T121" s="107"/>
      <c r="U121" s="107"/>
      <c r="V121" s="107"/>
      <c r="W121" s="107"/>
      <c r="X121" s="107"/>
      <c r="Y121" s="107"/>
      <c r="Z121" s="107"/>
      <c r="AA121" s="107"/>
      <c r="AB121" s="107"/>
      <c r="AC121" s="107"/>
      <c r="AD121" s="107"/>
      <c r="AE121" s="107"/>
      <c r="AF121" s="107"/>
      <c r="AG121" s="107"/>
      <c r="AH121" s="107"/>
      <c r="AI121" s="107"/>
      <c r="AJ121" s="107"/>
      <c r="AK121" s="107"/>
      <c r="AL121" s="107"/>
      <c r="AM121" s="107"/>
      <c r="AN121" s="107"/>
      <c r="AO121" s="107"/>
    </row>
    <row r="122" spans="1:41" x14ac:dyDescent="0.25">
      <c r="A122" s="107"/>
      <c r="B122" s="107"/>
      <c r="C122" s="107"/>
      <c r="D122" s="107"/>
      <c r="E122" s="107"/>
      <c r="F122" s="107"/>
      <c r="G122" s="107"/>
      <c r="H122" s="107"/>
      <c r="I122" s="107"/>
      <c r="J122" s="107"/>
      <c r="K122" s="107"/>
      <c r="L122" s="107"/>
      <c r="M122" s="107"/>
      <c r="N122" s="107"/>
      <c r="O122" s="107"/>
      <c r="P122" s="107"/>
      <c r="Q122" s="107"/>
      <c r="R122" s="107"/>
      <c r="S122" s="107"/>
      <c r="T122" s="107"/>
      <c r="U122" s="107"/>
      <c r="V122" s="107"/>
      <c r="W122" s="107"/>
      <c r="X122" s="107"/>
      <c r="Y122" s="107"/>
      <c r="Z122" s="107"/>
      <c r="AA122" s="107"/>
      <c r="AB122" s="107"/>
      <c r="AC122" s="107"/>
      <c r="AD122" s="107"/>
      <c r="AE122" s="107"/>
      <c r="AF122" s="107"/>
      <c r="AG122" s="107"/>
      <c r="AH122" s="107"/>
      <c r="AI122" s="107"/>
      <c r="AJ122" s="107"/>
      <c r="AK122" s="107"/>
      <c r="AL122" s="107"/>
      <c r="AM122" s="107"/>
      <c r="AN122" s="107"/>
      <c r="AO122" s="107"/>
    </row>
    <row r="123" spans="1:41" x14ac:dyDescent="0.25">
      <c r="A123" s="107"/>
      <c r="B123" s="107"/>
      <c r="C123" s="107"/>
      <c r="D123" s="107"/>
      <c r="E123" s="107"/>
      <c r="F123" s="107"/>
      <c r="G123" s="107"/>
      <c r="H123" s="107"/>
      <c r="I123" s="107"/>
      <c r="J123" s="107"/>
      <c r="K123" s="107"/>
      <c r="L123" s="107"/>
      <c r="M123" s="107"/>
      <c r="N123" s="107"/>
      <c r="O123" s="107"/>
      <c r="P123" s="107"/>
      <c r="Q123" s="107"/>
      <c r="R123" s="107"/>
      <c r="S123" s="107"/>
      <c r="T123" s="107"/>
      <c r="U123" s="107"/>
      <c r="V123" s="107"/>
      <c r="W123" s="107"/>
      <c r="X123" s="107"/>
      <c r="Y123" s="107"/>
      <c r="Z123" s="107"/>
      <c r="AA123" s="107"/>
      <c r="AB123" s="107"/>
      <c r="AC123" s="107"/>
      <c r="AD123" s="107"/>
      <c r="AE123" s="107"/>
      <c r="AF123" s="107"/>
      <c r="AG123" s="107"/>
      <c r="AH123" s="107"/>
      <c r="AI123" s="107"/>
      <c r="AJ123" s="107"/>
      <c r="AK123" s="107"/>
      <c r="AL123" s="107"/>
      <c r="AM123" s="107"/>
      <c r="AN123" s="107"/>
      <c r="AO123" s="107"/>
    </row>
    <row r="124" spans="1:41" x14ac:dyDescent="0.25">
      <c r="A124" s="107"/>
      <c r="B124" s="107"/>
      <c r="C124" s="107"/>
      <c r="D124" s="107"/>
      <c r="E124" s="107"/>
      <c r="F124" s="107"/>
      <c r="G124" s="107"/>
      <c r="H124" s="107"/>
      <c r="I124" s="107"/>
      <c r="J124" s="107"/>
      <c r="K124" s="107"/>
      <c r="L124" s="107"/>
      <c r="M124" s="107"/>
      <c r="N124" s="107"/>
      <c r="O124" s="107"/>
      <c r="P124" s="107"/>
      <c r="Q124" s="107"/>
      <c r="R124" s="107"/>
      <c r="S124" s="107"/>
      <c r="T124" s="107"/>
      <c r="U124" s="107"/>
      <c r="V124" s="107"/>
      <c r="W124" s="107"/>
      <c r="X124" s="107"/>
      <c r="Y124" s="107"/>
      <c r="Z124" s="107"/>
      <c r="AA124" s="107"/>
      <c r="AB124" s="107"/>
      <c r="AC124" s="107"/>
      <c r="AD124" s="107"/>
      <c r="AE124" s="107"/>
      <c r="AF124" s="107"/>
      <c r="AG124" s="107"/>
      <c r="AH124" s="107"/>
      <c r="AI124" s="107"/>
      <c r="AJ124" s="107"/>
      <c r="AK124" s="107"/>
      <c r="AL124" s="107"/>
      <c r="AM124" s="107"/>
      <c r="AN124" s="107"/>
      <c r="AO124" s="107"/>
    </row>
    <row r="125" spans="1:41" x14ac:dyDescent="0.25">
      <c r="A125" s="107"/>
      <c r="B125" s="107"/>
      <c r="C125" s="107"/>
      <c r="D125" s="107"/>
      <c r="E125" s="107"/>
      <c r="F125" s="107"/>
      <c r="G125" s="107"/>
      <c r="H125" s="107"/>
      <c r="I125" s="107"/>
      <c r="J125" s="107"/>
      <c r="K125" s="107"/>
      <c r="L125" s="107"/>
      <c r="M125" s="107"/>
      <c r="N125" s="107"/>
      <c r="O125" s="107"/>
      <c r="P125" s="107"/>
      <c r="Q125" s="107"/>
      <c r="R125" s="107"/>
      <c r="S125" s="107"/>
      <c r="T125" s="107"/>
      <c r="U125" s="107"/>
      <c r="V125" s="107"/>
      <c r="W125" s="107"/>
      <c r="X125" s="107"/>
      <c r="Y125" s="107"/>
      <c r="Z125" s="107"/>
      <c r="AA125" s="107"/>
      <c r="AB125" s="107"/>
      <c r="AC125" s="107"/>
      <c r="AD125" s="107"/>
      <c r="AE125" s="107"/>
      <c r="AF125" s="107"/>
      <c r="AG125" s="107"/>
      <c r="AH125" s="107"/>
      <c r="AI125" s="107"/>
      <c r="AJ125" s="107"/>
      <c r="AK125" s="107"/>
      <c r="AL125" s="107"/>
      <c r="AM125" s="107"/>
      <c r="AN125" s="107"/>
      <c r="AO125" s="107"/>
    </row>
    <row r="126" spans="1:41" x14ac:dyDescent="0.25">
      <c r="A126" s="107"/>
      <c r="B126" s="107"/>
      <c r="C126" s="107"/>
      <c r="D126" s="107"/>
      <c r="E126" s="107"/>
      <c r="F126" s="107"/>
      <c r="G126" s="107"/>
      <c r="H126" s="107"/>
      <c r="I126" s="107"/>
      <c r="J126" s="107"/>
      <c r="K126" s="107"/>
      <c r="L126" s="107"/>
      <c r="M126" s="107"/>
      <c r="N126" s="107"/>
      <c r="O126" s="107"/>
      <c r="P126" s="107"/>
      <c r="Q126" s="107"/>
      <c r="R126" s="107"/>
      <c r="S126" s="107"/>
      <c r="T126" s="107"/>
      <c r="U126" s="107"/>
      <c r="V126" s="107"/>
      <c r="W126" s="107"/>
      <c r="X126" s="107"/>
      <c r="Y126" s="107"/>
      <c r="Z126" s="107"/>
      <c r="AA126" s="107"/>
      <c r="AB126" s="107"/>
      <c r="AC126" s="107"/>
      <c r="AD126" s="107"/>
      <c r="AE126" s="107"/>
      <c r="AF126" s="107"/>
      <c r="AG126" s="107"/>
      <c r="AH126" s="107"/>
      <c r="AI126" s="107"/>
      <c r="AJ126" s="107"/>
      <c r="AK126" s="107"/>
      <c r="AL126" s="107"/>
      <c r="AM126" s="107"/>
      <c r="AN126" s="107"/>
      <c r="AO126" s="107"/>
    </row>
    <row r="127" spans="1:41" x14ac:dyDescent="0.25">
      <c r="A127" s="107"/>
      <c r="B127" s="107"/>
      <c r="C127" s="107"/>
      <c r="D127" s="107"/>
      <c r="E127" s="107"/>
      <c r="F127" s="107"/>
      <c r="G127" s="107"/>
      <c r="H127" s="107"/>
      <c r="I127" s="107"/>
      <c r="J127" s="107"/>
      <c r="K127" s="107"/>
      <c r="L127" s="107"/>
      <c r="M127" s="107"/>
      <c r="N127" s="107"/>
      <c r="O127" s="107"/>
      <c r="P127" s="107"/>
      <c r="Q127" s="107"/>
      <c r="R127" s="107"/>
      <c r="S127" s="107"/>
      <c r="T127" s="107"/>
      <c r="U127" s="107"/>
      <c r="V127" s="107"/>
      <c r="W127" s="107"/>
      <c r="X127" s="107"/>
      <c r="Y127" s="107"/>
      <c r="Z127" s="107"/>
      <c r="AA127" s="107"/>
      <c r="AB127" s="107"/>
      <c r="AC127" s="107"/>
      <c r="AD127" s="107"/>
      <c r="AE127" s="107"/>
      <c r="AF127" s="107"/>
      <c r="AG127" s="107"/>
      <c r="AH127" s="107"/>
      <c r="AI127" s="107"/>
      <c r="AJ127" s="107"/>
      <c r="AK127" s="107"/>
      <c r="AL127" s="107"/>
      <c r="AM127" s="107"/>
      <c r="AN127" s="107"/>
      <c r="AO127" s="107"/>
    </row>
    <row r="128" spans="1:41" x14ac:dyDescent="0.25">
      <c r="A128" s="107"/>
      <c r="B128" s="107"/>
      <c r="C128" s="107"/>
      <c r="D128" s="107"/>
      <c r="E128" s="107"/>
      <c r="F128" s="107"/>
      <c r="G128" s="107"/>
      <c r="H128" s="107"/>
      <c r="I128" s="107"/>
      <c r="J128" s="107"/>
      <c r="K128" s="107"/>
      <c r="L128" s="107"/>
      <c r="M128" s="107"/>
      <c r="N128" s="107"/>
      <c r="O128" s="107"/>
      <c r="P128" s="107"/>
      <c r="Q128" s="107"/>
      <c r="R128" s="107"/>
      <c r="S128" s="107"/>
      <c r="T128" s="107"/>
      <c r="U128" s="107"/>
      <c r="V128" s="107"/>
      <c r="W128" s="107"/>
      <c r="X128" s="107"/>
      <c r="Y128" s="107"/>
      <c r="Z128" s="107"/>
      <c r="AA128" s="107"/>
      <c r="AB128" s="107"/>
      <c r="AC128" s="107"/>
      <c r="AD128" s="107"/>
      <c r="AE128" s="107"/>
      <c r="AF128" s="107"/>
      <c r="AG128" s="107"/>
      <c r="AH128" s="107"/>
      <c r="AI128" s="107"/>
      <c r="AJ128" s="107"/>
      <c r="AK128" s="107"/>
      <c r="AL128" s="107"/>
      <c r="AM128" s="107"/>
      <c r="AN128" s="107"/>
      <c r="AO128" s="107"/>
    </row>
    <row r="129" spans="1:41" x14ac:dyDescent="0.25">
      <c r="A129" s="107"/>
      <c r="B129" s="107"/>
      <c r="C129" s="107"/>
      <c r="D129" s="107"/>
      <c r="E129" s="107"/>
      <c r="F129" s="107"/>
      <c r="G129" s="107"/>
      <c r="H129" s="107"/>
      <c r="I129" s="107"/>
      <c r="J129" s="107"/>
      <c r="K129" s="107"/>
      <c r="L129" s="107"/>
      <c r="M129" s="107"/>
      <c r="N129" s="107"/>
      <c r="O129" s="107"/>
      <c r="P129" s="107"/>
      <c r="Q129" s="107"/>
      <c r="R129" s="107"/>
      <c r="S129" s="107"/>
      <c r="T129" s="107"/>
      <c r="U129" s="107"/>
      <c r="V129" s="107"/>
      <c r="W129" s="107"/>
      <c r="X129" s="107"/>
      <c r="Y129" s="107"/>
      <c r="Z129" s="107"/>
      <c r="AA129" s="107"/>
      <c r="AB129" s="107"/>
      <c r="AC129" s="107"/>
      <c r="AD129" s="107"/>
      <c r="AE129" s="107"/>
      <c r="AF129" s="107"/>
      <c r="AG129" s="107"/>
      <c r="AH129" s="107"/>
      <c r="AI129" s="107"/>
      <c r="AJ129" s="107"/>
      <c r="AK129" s="107"/>
      <c r="AL129" s="107"/>
      <c r="AM129" s="107"/>
      <c r="AN129" s="107"/>
      <c r="AO129" s="107"/>
    </row>
    <row r="130" spans="1:41" x14ac:dyDescent="0.25">
      <c r="A130" s="107"/>
      <c r="B130" s="107"/>
      <c r="C130" s="107"/>
      <c r="D130" s="107"/>
      <c r="E130" s="107"/>
      <c r="F130" s="107"/>
      <c r="G130" s="107"/>
      <c r="H130" s="107"/>
      <c r="I130" s="107"/>
      <c r="J130" s="107"/>
      <c r="K130" s="107"/>
      <c r="L130" s="107"/>
      <c r="M130" s="107"/>
      <c r="N130" s="107"/>
      <c r="O130" s="107"/>
      <c r="P130" s="107"/>
      <c r="Q130" s="107"/>
      <c r="R130" s="107"/>
      <c r="S130" s="107"/>
      <c r="T130" s="107"/>
      <c r="U130" s="107"/>
      <c r="V130" s="107"/>
      <c r="W130" s="107"/>
      <c r="X130" s="107"/>
      <c r="Y130" s="107"/>
      <c r="Z130" s="107"/>
      <c r="AA130" s="107"/>
      <c r="AB130" s="107"/>
      <c r="AC130" s="107"/>
      <c r="AD130" s="107"/>
      <c r="AE130" s="107"/>
      <c r="AF130" s="107"/>
      <c r="AG130" s="107"/>
      <c r="AH130" s="107"/>
      <c r="AI130" s="107"/>
      <c r="AJ130" s="107"/>
      <c r="AK130" s="107"/>
      <c r="AL130" s="107"/>
      <c r="AM130" s="107"/>
      <c r="AN130" s="107"/>
      <c r="AO130" s="107"/>
    </row>
    <row r="131" spans="1:41" x14ac:dyDescent="0.25">
      <c r="A131" s="107"/>
      <c r="B131" s="107"/>
      <c r="C131" s="107"/>
      <c r="D131" s="107"/>
      <c r="E131" s="107"/>
      <c r="F131" s="107"/>
      <c r="G131" s="107"/>
      <c r="H131" s="107"/>
      <c r="I131" s="107"/>
      <c r="J131" s="107"/>
      <c r="K131" s="107"/>
      <c r="L131" s="107"/>
      <c r="M131" s="107"/>
      <c r="N131" s="107"/>
      <c r="O131" s="107"/>
      <c r="P131" s="107"/>
      <c r="Q131" s="107"/>
      <c r="R131" s="107"/>
      <c r="S131" s="107"/>
      <c r="T131" s="107"/>
      <c r="U131" s="107"/>
      <c r="V131" s="107"/>
      <c r="W131" s="107"/>
      <c r="X131" s="107"/>
      <c r="Y131" s="107"/>
      <c r="Z131" s="107"/>
      <c r="AA131" s="107"/>
      <c r="AB131" s="107"/>
      <c r="AC131" s="107"/>
      <c r="AD131" s="107"/>
      <c r="AE131" s="107"/>
      <c r="AF131" s="107"/>
      <c r="AG131" s="107"/>
      <c r="AH131" s="107"/>
      <c r="AI131" s="107"/>
      <c r="AJ131" s="107"/>
      <c r="AK131" s="107"/>
      <c r="AL131" s="107"/>
      <c r="AM131" s="107"/>
      <c r="AN131" s="107"/>
      <c r="AO131" s="107"/>
    </row>
    <row r="132" spans="1:41" x14ac:dyDescent="0.25">
      <c r="A132" s="107"/>
      <c r="B132" s="107"/>
      <c r="C132" s="107"/>
      <c r="D132" s="107"/>
      <c r="E132" s="107"/>
      <c r="F132" s="107"/>
      <c r="G132" s="107"/>
      <c r="H132" s="107"/>
      <c r="I132" s="107"/>
      <c r="J132" s="107"/>
      <c r="K132" s="107"/>
      <c r="L132" s="107"/>
      <c r="M132" s="107"/>
      <c r="N132" s="107"/>
      <c r="O132" s="107"/>
      <c r="P132" s="107"/>
      <c r="Q132" s="107"/>
      <c r="R132" s="107"/>
      <c r="S132" s="107"/>
      <c r="T132" s="107"/>
      <c r="U132" s="107"/>
      <c r="V132" s="107"/>
      <c r="W132" s="107"/>
      <c r="X132" s="107"/>
      <c r="Y132" s="107"/>
      <c r="Z132" s="107"/>
      <c r="AA132" s="107"/>
      <c r="AB132" s="107"/>
      <c r="AC132" s="107"/>
      <c r="AD132" s="107"/>
      <c r="AE132" s="107"/>
      <c r="AF132" s="107"/>
      <c r="AG132" s="107"/>
      <c r="AH132" s="107"/>
      <c r="AI132" s="107"/>
      <c r="AJ132" s="107"/>
      <c r="AK132" s="107"/>
      <c r="AL132" s="107"/>
      <c r="AM132" s="107"/>
      <c r="AN132" s="107"/>
      <c r="AO132" s="107"/>
    </row>
    <row r="133" spans="1:41" x14ac:dyDescent="0.25">
      <c r="A133" s="107"/>
      <c r="B133" s="107"/>
      <c r="C133" s="107"/>
      <c r="D133" s="107"/>
      <c r="E133" s="107"/>
      <c r="F133" s="107"/>
      <c r="G133" s="107"/>
      <c r="H133" s="107"/>
      <c r="I133" s="107"/>
      <c r="J133" s="107"/>
      <c r="K133" s="107"/>
      <c r="L133" s="107"/>
      <c r="M133" s="107"/>
      <c r="N133" s="107"/>
      <c r="O133" s="107"/>
      <c r="P133" s="107"/>
      <c r="Q133" s="107"/>
      <c r="R133" s="107"/>
      <c r="S133" s="107"/>
      <c r="T133" s="107"/>
      <c r="U133" s="107"/>
      <c r="V133" s="107"/>
      <c r="W133" s="107"/>
      <c r="X133" s="107"/>
      <c r="Y133" s="107"/>
      <c r="Z133" s="107"/>
      <c r="AA133" s="107"/>
      <c r="AB133" s="107"/>
      <c r="AC133" s="107"/>
      <c r="AD133" s="107"/>
      <c r="AE133" s="107"/>
      <c r="AF133" s="107"/>
      <c r="AG133" s="107"/>
      <c r="AH133" s="107"/>
      <c r="AI133" s="107"/>
      <c r="AJ133" s="107"/>
      <c r="AK133" s="107"/>
      <c r="AL133" s="107"/>
      <c r="AM133" s="107"/>
      <c r="AN133" s="107"/>
      <c r="AO133" s="107"/>
    </row>
    <row r="134" spans="1:41" x14ac:dyDescent="0.25">
      <c r="A134" s="107"/>
      <c r="B134" s="107"/>
      <c r="C134" s="107"/>
      <c r="D134" s="107"/>
      <c r="E134" s="107"/>
      <c r="F134" s="107"/>
      <c r="G134" s="107"/>
      <c r="H134" s="107"/>
      <c r="I134" s="107"/>
      <c r="J134" s="107"/>
      <c r="K134" s="107"/>
      <c r="L134" s="107"/>
      <c r="M134" s="107"/>
      <c r="N134" s="107"/>
      <c r="O134" s="107"/>
      <c r="P134" s="107"/>
      <c r="Q134" s="107"/>
      <c r="R134" s="107"/>
      <c r="S134" s="107"/>
      <c r="T134" s="107"/>
      <c r="U134" s="107"/>
      <c r="V134" s="107"/>
      <c r="W134" s="107"/>
      <c r="X134" s="107"/>
      <c r="Y134" s="107"/>
      <c r="Z134" s="107"/>
      <c r="AA134" s="107"/>
      <c r="AB134" s="107"/>
      <c r="AC134" s="107"/>
      <c r="AD134" s="107"/>
      <c r="AE134" s="107"/>
      <c r="AF134" s="107"/>
      <c r="AG134" s="107"/>
      <c r="AH134" s="107"/>
      <c r="AI134" s="107"/>
      <c r="AJ134" s="107"/>
      <c r="AK134" s="107"/>
      <c r="AL134" s="107"/>
      <c r="AM134" s="107"/>
      <c r="AN134" s="107"/>
      <c r="AO134" s="107"/>
    </row>
    <row r="135" spans="1:41" x14ac:dyDescent="0.25">
      <c r="A135" s="107"/>
      <c r="B135" s="107"/>
      <c r="C135" s="107"/>
      <c r="D135" s="107"/>
      <c r="E135" s="107"/>
      <c r="F135" s="107"/>
      <c r="G135" s="107"/>
      <c r="H135" s="107"/>
      <c r="I135" s="107"/>
      <c r="J135" s="107"/>
      <c r="K135" s="107"/>
      <c r="L135" s="107"/>
      <c r="M135" s="107"/>
      <c r="N135" s="107"/>
      <c r="O135" s="107"/>
      <c r="P135" s="107"/>
      <c r="Q135" s="107"/>
      <c r="R135" s="107"/>
      <c r="S135" s="107"/>
      <c r="T135" s="107"/>
      <c r="U135" s="107"/>
      <c r="V135" s="107"/>
      <c r="W135" s="107"/>
      <c r="X135" s="107"/>
      <c r="Y135" s="107"/>
      <c r="Z135" s="107"/>
      <c r="AA135" s="107"/>
      <c r="AB135" s="107"/>
      <c r="AC135" s="107"/>
      <c r="AD135" s="107"/>
      <c r="AE135" s="107"/>
      <c r="AF135" s="107"/>
      <c r="AG135" s="107"/>
      <c r="AH135" s="107"/>
      <c r="AI135" s="107"/>
      <c r="AJ135" s="107"/>
      <c r="AK135" s="107"/>
      <c r="AL135" s="107"/>
      <c r="AM135" s="107"/>
      <c r="AN135" s="107"/>
      <c r="AO135" s="107"/>
    </row>
    <row r="136" spans="1:41" x14ac:dyDescent="0.25">
      <c r="A136" s="107"/>
      <c r="B136" s="107"/>
      <c r="C136" s="107"/>
      <c r="D136" s="107"/>
      <c r="E136" s="107"/>
      <c r="F136" s="107"/>
      <c r="G136" s="107"/>
      <c r="H136" s="107"/>
      <c r="I136" s="107"/>
      <c r="J136" s="107"/>
      <c r="K136" s="107"/>
      <c r="L136" s="107"/>
      <c r="M136" s="107"/>
      <c r="N136" s="107"/>
      <c r="O136" s="107"/>
      <c r="P136" s="107"/>
      <c r="Q136" s="107"/>
      <c r="R136" s="107"/>
      <c r="S136" s="107"/>
      <c r="T136" s="107"/>
      <c r="U136" s="107"/>
      <c r="V136" s="107"/>
      <c r="W136" s="107"/>
      <c r="X136" s="107"/>
      <c r="Y136" s="107"/>
      <c r="Z136" s="107"/>
      <c r="AA136" s="107"/>
      <c r="AB136" s="107"/>
      <c r="AC136" s="107"/>
      <c r="AD136" s="107"/>
      <c r="AE136" s="107"/>
      <c r="AF136" s="107"/>
      <c r="AG136" s="107"/>
      <c r="AH136" s="107"/>
      <c r="AI136" s="107"/>
      <c r="AJ136" s="107"/>
      <c r="AK136" s="107"/>
      <c r="AL136" s="107"/>
      <c r="AM136" s="107"/>
      <c r="AN136" s="107"/>
      <c r="AO136" s="107"/>
    </row>
    <row r="137" spans="1:41" x14ac:dyDescent="0.25">
      <c r="A137" s="107"/>
      <c r="B137" s="107"/>
      <c r="C137" s="107"/>
      <c r="D137" s="107"/>
      <c r="E137" s="107"/>
      <c r="F137" s="107"/>
      <c r="G137" s="107"/>
      <c r="H137" s="107"/>
      <c r="I137" s="107"/>
      <c r="J137" s="107"/>
      <c r="K137" s="107"/>
      <c r="L137" s="107"/>
      <c r="M137" s="107"/>
      <c r="N137" s="107"/>
      <c r="O137" s="107"/>
      <c r="P137" s="107"/>
      <c r="Q137" s="107"/>
      <c r="R137" s="107"/>
      <c r="S137" s="107"/>
      <c r="T137" s="107"/>
      <c r="U137" s="107"/>
      <c r="V137" s="107"/>
      <c r="W137" s="107"/>
      <c r="X137" s="107"/>
      <c r="Y137" s="107"/>
      <c r="Z137" s="107"/>
      <c r="AA137" s="107"/>
      <c r="AB137" s="107"/>
      <c r="AC137" s="107"/>
      <c r="AD137" s="107"/>
      <c r="AE137" s="107"/>
      <c r="AF137" s="107"/>
      <c r="AG137" s="107"/>
      <c r="AH137" s="107"/>
      <c r="AI137" s="107"/>
      <c r="AJ137" s="107"/>
      <c r="AK137" s="107"/>
      <c r="AL137" s="107"/>
      <c r="AM137" s="107"/>
      <c r="AN137" s="107"/>
      <c r="AO137" s="107"/>
    </row>
    <row r="138" spans="1:41" x14ac:dyDescent="0.25">
      <c r="A138" s="107"/>
      <c r="B138" s="107"/>
      <c r="C138" s="107"/>
      <c r="D138" s="107"/>
      <c r="E138" s="107"/>
      <c r="F138" s="107"/>
      <c r="G138" s="107"/>
      <c r="H138" s="107"/>
      <c r="I138" s="107"/>
      <c r="J138" s="107"/>
      <c r="K138" s="107"/>
      <c r="L138" s="107"/>
      <c r="M138" s="107"/>
      <c r="N138" s="107"/>
      <c r="O138" s="107"/>
      <c r="P138" s="107"/>
      <c r="Q138" s="107"/>
      <c r="R138" s="107"/>
      <c r="S138" s="107"/>
      <c r="T138" s="107"/>
      <c r="U138" s="107"/>
      <c r="V138" s="107"/>
      <c r="W138" s="107"/>
      <c r="X138" s="107"/>
      <c r="Y138" s="107"/>
      <c r="Z138" s="107"/>
      <c r="AA138" s="107"/>
      <c r="AB138" s="107"/>
      <c r="AC138" s="107"/>
      <c r="AD138" s="107"/>
      <c r="AE138" s="107"/>
      <c r="AF138" s="107"/>
      <c r="AG138" s="107"/>
      <c r="AH138" s="107"/>
      <c r="AI138" s="107"/>
      <c r="AJ138" s="107"/>
      <c r="AK138" s="107"/>
      <c r="AL138" s="107"/>
      <c r="AM138" s="107"/>
      <c r="AN138" s="107"/>
      <c r="AO138" s="107"/>
    </row>
    <row r="139" spans="1:41" x14ac:dyDescent="0.25">
      <c r="A139" s="107"/>
      <c r="B139" s="107"/>
      <c r="C139" s="107"/>
      <c r="D139" s="107"/>
      <c r="E139" s="107"/>
      <c r="F139" s="107"/>
      <c r="G139" s="107"/>
      <c r="H139" s="107"/>
      <c r="I139" s="107"/>
      <c r="J139" s="107"/>
      <c r="K139" s="107"/>
      <c r="L139" s="107"/>
      <c r="M139" s="107"/>
      <c r="N139" s="107"/>
      <c r="O139" s="107"/>
      <c r="P139" s="107"/>
      <c r="Q139" s="107"/>
      <c r="R139" s="107"/>
      <c r="S139" s="107"/>
      <c r="T139" s="107"/>
      <c r="U139" s="107"/>
      <c r="V139" s="107"/>
      <c r="W139" s="107"/>
      <c r="X139" s="107"/>
      <c r="Y139" s="107"/>
      <c r="Z139" s="107"/>
      <c r="AA139" s="107"/>
      <c r="AB139" s="107"/>
      <c r="AC139" s="107"/>
      <c r="AD139" s="107"/>
      <c r="AE139" s="107"/>
      <c r="AF139" s="107"/>
      <c r="AG139" s="107"/>
      <c r="AH139" s="107"/>
      <c r="AI139" s="107"/>
      <c r="AJ139" s="107"/>
      <c r="AK139" s="107"/>
      <c r="AL139" s="107"/>
      <c r="AM139" s="107"/>
      <c r="AN139" s="107"/>
      <c r="AO139" s="107"/>
    </row>
    <row r="140" spans="1:41" x14ac:dyDescent="0.25">
      <c r="A140" s="107"/>
      <c r="B140" s="107"/>
      <c r="C140" s="107"/>
      <c r="D140" s="107"/>
      <c r="E140" s="107"/>
      <c r="F140" s="107"/>
      <c r="G140" s="107"/>
      <c r="H140" s="107"/>
      <c r="I140" s="107"/>
      <c r="J140" s="107"/>
      <c r="K140" s="107"/>
      <c r="L140" s="107"/>
      <c r="M140" s="107"/>
      <c r="N140" s="107"/>
      <c r="O140" s="107"/>
      <c r="P140" s="107"/>
      <c r="Q140" s="107"/>
      <c r="R140" s="107"/>
      <c r="S140" s="107"/>
      <c r="T140" s="107"/>
      <c r="U140" s="107"/>
      <c r="V140" s="107"/>
      <c r="W140" s="107"/>
      <c r="X140" s="107"/>
      <c r="Y140" s="107"/>
      <c r="Z140" s="107"/>
      <c r="AA140" s="107"/>
      <c r="AB140" s="107"/>
      <c r="AC140" s="107"/>
      <c r="AD140" s="107"/>
      <c r="AE140" s="107"/>
      <c r="AF140" s="107"/>
      <c r="AG140" s="107"/>
      <c r="AH140" s="107"/>
      <c r="AI140" s="107"/>
      <c r="AJ140" s="107"/>
      <c r="AK140" s="107"/>
      <c r="AL140" s="107"/>
      <c r="AM140" s="107"/>
      <c r="AN140" s="107"/>
      <c r="AO140" s="107"/>
    </row>
    <row r="141" spans="1:41" x14ac:dyDescent="0.25">
      <c r="A141" s="107"/>
      <c r="B141" s="107"/>
      <c r="C141" s="107"/>
      <c r="D141" s="107"/>
      <c r="E141" s="107"/>
      <c r="F141" s="107"/>
      <c r="G141" s="107"/>
      <c r="H141" s="107"/>
      <c r="I141" s="107"/>
      <c r="J141" s="107"/>
      <c r="K141" s="107"/>
      <c r="L141" s="107"/>
      <c r="M141" s="107"/>
      <c r="N141" s="107"/>
      <c r="O141" s="107"/>
      <c r="P141" s="107"/>
      <c r="Q141" s="107"/>
      <c r="R141" s="107"/>
      <c r="S141" s="107"/>
      <c r="T141" s="107"/>
      <c r="U141" s="107"/>
      <c r="V141" s="107"/>
      <c r="W141" s="107"/>
      <c r="X141" s="107"/>
      <c r="Y141" s="107"/>
      <c r="Z141" s="107"/>
      <c r="AA141" s="107"/>
      <c r="AB141" s="107"/>
      <c r="AC141" s="107"/>
      <c r="AD141" s="107"/>
      <c r="AE141" s="107"/>
      <c r="AF141" s="107"/>
      <c r="AG141" s="107"/>
      <c r="AH141" s="107"/>
      <c r="AI141" s="107"/>
      <c r="AJ141" s="107"/>
      <c r="AK141" s="107"/>
      <c r="AL141" s="107"/>
      <c r="AM141" s="107"/>
      <c r="AN141" s="107"/>
      <c r="AO141" s="107"/>
    </row>
    <row r="142" spans="1:41" x14ac:dyDescent="0.25">
      <c r="A142" s="107"/>
      <c r="B142" s="107"/>
      <c r="C142" s="107"/>
      <c r="D142" s="107"/>
      <c r="E142" s="107"/>
      <c r="F142" s="107"/>
      <c r="G142" s="107"/>
      <c r="H142" s="107"/>
      <c r="I142" s="107"/>
      <c r="J142" s="107"/>
      <c r="K142" s="107"/>
      <c r="L142" s="107"/>
      <c r="M142" s="107"/>
      <c r="N142" s="107"/>
      <c r="O142" s="107"/>
      <c r="P142" s="107"/>
      <c r="Q142" s="107"/>
      <c r="R142" s="107"/>
      <c r="S142" s="107"/>
      <c r="T142" s="107"/>
      <c r="U142" s="107"/>
      <c r="V142" s="107"/>
      <c r="W142" s="107"/>
      <c r="X142" s="107"/>
      <c r="Y142" s="107"/>
      <c r="Z142" s="107"/>
      <c r="AA142" s="107"/>
      <c r="AB142" s="107"/>
      <c r="AC142" s="107"/>
      <c r="AD142" s="107"/>
      <c r="AE142" s="107"/>
      <c r="AF142" s="107"/>
      <c r="AG142" s="107"/>
      <c r="AH142" s="107"/>
      <c r="AI142" s="107"/>
      <c r="AJ142" s="107"/>
      <c r="AK142" s="107"/>
      <c r="AL142" s="107"/>
      <c r="AM142" s="107"/>
      <c r="AN142" s="107"/>
      <c r="AO142" s="107"/>
    </row>
    <row r="143" spans="1:41" x14ac:dyDescent="0.25">
      <c r="A143" s="107"/>
      <c r="B143" s="107"/>
      <c r="C143" s="107"/>
      <c r="D143" s="107"/>
      <c r="E143" s="107"/>
      <c r="F143" s="107"/>
      <c r="G143" s="107"/>
      <c r="H143" s="107"/>
      <c r="I143" s="107"/>
      <c r="J143" s="107"/>
      <c r="K143" s="107"/>
      <c r="L143" s="107"/>
      <c r="M143" s="107"/>
      <c r="N143" s="107"/>
      <c r="O143" s="107"/>
      <c r="P143" s="107"/>
      <c r="Q143" s="107"/>
      <c r="R143" s="107"/>
      <c r="S143" s="107"/>
      <c r="T143" s="107"/>
      <c r="U143" s="107"/>
      <c r="V143" s="107"/>
      <c r="W143" s="107"/>
      <c r="X143" s="107"/>
      <c r="Y143" s="107"/>
      <c r="Z143" s="107"/>
      <c r="AA143" s="107"/>
      <c r="AB143" s="107"/>
      <c r="AC143" s="107"/>
      <c r="AD143" s="107"/>
      <c r="AE143" s="107"/>
      <c r="AF143" s="107"/>
      <c r="AG143" s="107"/>
      <c r="AH143" s="107"/>
      <c r="AI143" s="107"/>
      <c r="AJ143" s="107"/>
      <c r="AK143" s="107"/>
      <c r="AL143" s="107"/>
      <c r="AM143" s="107"/>
      <c r="AN143" s="107"/>
      <c r="AO143" s="107"/>
    </row>
    <row r="144" spans="1:41" x14ac:dyDescent="0.25">
      <c r="A144" s="107"/>
      <c r="B144" s="107"/>
      <c r="C144" s="107"/>
      <c r="D144" s="107"/>
      <c r="E144" s="107"/>
      <c r="F144" s="107"/>
      <c r="G144" s="107"/>
      <c r="H144" s="107"/>
      <c r="I144" s="107"/>
      <c r="J144" s="107"/>
      <c r="K144" s="107"/>
      <c r="L144" s="107"/>
      <c r="M144" s="107"/>
      <c r="N144" s="107"/>
      <c r="O144" s="107"/>
      <c r="P144" s="107"/>
      <c r="Q144" s="107"/>
      <c r="R144" s="107"/>
      <c r="S144" s="107"/>
      <c r="T144" s="107"/>
      <c r="U144" s="107"/>
      <c r="V144" s="107"/>
      <c r="W144" s="107"/>
      <c r="X144" s="107"/>
      <c r="Y144" s="107"/>
      <c r="Z144" s="107"/>
      <c r="AA144" s="107"/>
      <c r="AB144" s="107"/>
      <c r="AC144" s="107"/>
      <c r="AD144" s="107"/>
      <c r="AE144" s="107"/>
      <c r="AF144" s="107"/>
      <c r="AG144" s="107"/>
      <c r="AH144" s="107"/>
      <c r="AI144" s="107"/>
      <c r="AJ144" s="107"/>
      <c r="AK144" s="107"/>
      <c r="AL144" s="107"/>
      <c r="AM144" s="107"/>
      <c r="AN144" s="107"/>
      <c r="AO144" s="107"/>
    </row>
    <row r="145" spans="1:41" x14ac:dyDescent="0.25">
      <c r="A145" s="107"/>
      <c r="B145" s="107"/>
      <c r="C145" s="107"/>
      <c r="D145" s="107"/>
      <c r="E145" s="107"/>
      <c r="F145" s="107"/>
      <c r="G145" s="107"/>
      <c r="H145" s="107"/>
      <c r="I145" s="107"/>
      <c r="J145" s="107"/>
      <c r="K145" s="107"/>
      <c r="L145" s="107"/>
      <c r="M145" s="107"/>
      <c r="N145" s="107"/>
      <c r="O145" s="107"/>
      <c r="P145" s="107"/>
      <c r="Q145" s="107"/>
      <c r="R145" s="107"/>
      <c r="S145" s="107"/>
      <c r="T145" s="107"/>
      <c r="U145" s="107"/>
      <c r="V145" s="107"/>
      <c r="W145" s="107"/>
      <c r="X145" s="107"/>
      <c r="Y145" s="107"/>
      <c r="Z145" s="107"/>
      <c r="AA145" s="107"/>
      <c r="AB145" s="107"/>
      <c r="AC145" s="107"/>
      <c r="AD145" s="107"/>
      <c r="AE145" s="107"/>
      <c r="AF145" s="107"/>
      <c r="AG145" s="107"/>
      <c r="AH145" s="107"/>
      <c r="AI145" s="107"/>
      <c r="AJ145" s="107"/>
      <c r="AK145" s="107"/>
      <c r="AL145" s="107"/>
      <c r="AM145" s="107"/>
      <c r="AN145" s="107"/>
      <c r="AO145" s="107"/>
    </row>
    <row r="146" spans="1:41" x14ac:dyDescent="0.25">
      <c r="A146" s="107"/>
      <c r="B146" s="107"/>
      <c r="C146" s="107"/>
      <c r="D146" s="107"/>
      <c r="E146" s="107"/>
      <c r="F146" s="107"/>
      <c r="G146" s="107"/>
      <c r="H146" s="107"/>
      <c r="I146" s="107"/>
      <c r="J146" s="107"/>
      <c r="K146" s="107"/>
      <c r="L146" s="107"/>
      <c r="M146" s="107"/>
      <c r="N146" s="107"/>
      <c r="O146" s="107"/>
      <c r="P146" s="107"/>
      <c r="Q146" s="107"/>
      <c r="R146" s="107"/>
      <c r="S146" s="107"/>
      <c r="T146" s="107"/>
      <c r="U146" s="107"/>
      <c r="V146" s="107"/>
      <c r="W146" s="107"/>
      <c r="X146" s="107"/>
      <c r="Y146" s="107"/>
      <c r="Z146" s="107"/>
      <c r="AA146" s="107"/>
      <c r="AB146" s="107"/>
      <c r="AC146" s="107"/>
      <c r="AD146" s="107"/>
      <c r="AE146" s="107"/>
      <c r="AF146" s="107"/>
      <c r="AG146" s="107"/>
      <c r="AH146" s="107"/>
      <c r="AI146" s="107"/>
      <c r="AJ146" s="107"/>
      <c r="AK146" s="107"/>
      <c r="AL146" s="107"/>
      <c r="AM146" s="107"/>
      <c r="AN146" s="107"/>
      <c r="AO146" s="107"/>
    </row>
    <row r="147" spans="1:41" x14ac:dyDescent="0.25">
      <c r="A147" s="107"/>
      <c r="B147" s="107"/>
      <c r="C147" s="107"/>
      <c r="D147" s="107"/>
      <c r="E147" s="107"/>
      <c r="F147" s="107"/>
      <c r="G147" s="107"/>
      <c r="H147" s="107"/>
      <c r="I147" s="107"/>
      <c r="J147" s="107"/>
      <c r="K147" s="107"/>
      <c r="L147" s="107"/>
      <c r="M147" s="107"/>
      <c r="N147" s="107"/>
      <c r="O147" s="107"/>
      <c r="P147" s="107"/>
      <c r="Q147" s="107"/>
      <c r="R147" s="107"/>
      <c r="S147" s="107"/>
      <c r="T147" s="107"/>
      <c r="U147" s="107"/>
      <c r="V147" s="107"/>
      <c r="W147" s="107"/>
      <c r="X147" s="107"/>
      <c r="Y147" s="107"/>
      <c r="Z147" s="107"/>
      <c r="AA147" s="107"/>
      <c r="AB147" s="107"/>
      <c r="AC147" s="107"/>
      <c r="AD147" s="107"/>
      <c r="AE147" s="107"/>
      <c r="AF147" s="107"/>
      <c r="AG147" s="107"/>
      <c r="AH147" s="107"/>
      <c r="AI147" s="107"/>
      <c r="AJ147" s="107"/>
      <c r="AK147" s="107"/>
      <c r="AL147" s="107"/>
      <c r="AM147" s="107"/>
      <c r="AN147" s="107"/>
      <c r="AO147" s="107"/>
    </row>
    <row r="148" spans="1:41" x14ac:dyDescent="0.25">
      <c r="A148" s="107"/>
      <c r="B148" s="107"/>
      <c r="C148" s="107"/>
      <c r="D148" s="107"/>
      <c r="E148" s="107"/>
      <c r="F148" s="107"/>
      <c r="G148" s="107"/>
      <c r="H148" s="107"/>
      <c r="I148" s="107"/>
      <c r="J148" s="107"/>
      <c r="K148" s="107"/>
      <c r="L148" s="107"/>
      <c r="M148" s="107"/>
      <c r="N148" s="107"/>
      <c r="O148" s="107"/>
      <c r="P148" s="107"/>
      <c r="Q148" s="107"/>
      <c r="R148" s="107"/>
      <c r="S148" s="107"/>
      <c r="T148" s="107"/>
      <c r="U148" s="107"/>
      <c r="V148" s="107"/>
      <c r="W148" s="107"/>
      <c r="X148" s="107"/>
      <c r="Y148" s="107"/>
      <c r="Z148" s="107"/>
      <c r="AA148" s="107"/>
      <c r="AB148" s="107"/>
      <c r="AC148" s="107"/>
      <c r="AD148" s="107"/>
      <c r="AE148" s="107"/>
      <c r="AF148" s="107"/>
      <c r="AG148" s="107"/>
      <c r="AH148" s="107"/>
      <c r="AI148" s="107"/>
      <c r="AJ148" s="107"/>
      <c r="AK148" s="107"/>
      <c r="AL148" s="107"/>
      <c r="AM148" s="107"/>
      <c r="AN148" s="107"/>
      <c r="AO148" s="107"/>
    </row>
    <row r="149" spans="1:41" ht="13.5" customHeight="1" x14ac:dyDescent="0.25">
      <c r="A149" s="107"/>
      <c r="B149" s="107"/>
      <c r="C149" s="107"/>
      <c r="D149" s="107"/>
      <c r="E149" s="107"/>
      <c r="F149" s="107"/>
      <c r="G149" s="107"/>
      <c r="H149" s="107"/>
      <c r="I149" s="107"/>
      <c r="J149" s="107"/>
      <c r="K149" s="107"/>
      <c r="L149" s="107"/>
      <c r="M149" s="107"/>
      <c r="N149" s="107"/>
      <c r="O149" s="107"/>
      <c r="P149" s="107"/>
      <c r="Q149" s="107"/>
      <c r="R149" s="107"/>
      <c r="S149" s="107"/>
      <c r="T149" s="107"/>
      <c r="U149" s="107"/>
      <c r="V149" s="107"/>
      <c r="W149" s="107"/>
      <c r="X149" s="107"/>
      <c r="Y149" s="107"/>
      <c r="Z149" s="107"/>
      <c r="AA149" s="107"/>
      <c r="AB149" s="107"/>
      <c r="AC149" s="107"/>
      <c r="AD149" s="107"/>
      <c r="AE149" s="107"/>
      <c r="AF149" s="107"/>
      <c r="AG149" s="107"/>
      <c r="AH149" s="107"/>
      <c r="AI149" s="107"/>
      <c r="AJ149" s="107"/>
      <c r="AK149" s="107"/>
      <c r="AL149" s="107"/>
      <c r="AM149" s="107"/>
      <c r="AN149" s="107"/>
      <c r="AO149" s="107"/>
    </row>
    <row r="150" spans="1:41" ht="12.75" customHeight="1" x14ac:dyDescent="0.25">
      <c r="A150" s="107"/>
      <c r="B150" s="107"/>
      <c r="C150" s="107"/>
      <c r="D150" s="107"/>
      <c r="E150" s="107"/>
      <c r="F150" s="107"/>
      <c r="G150" s="107"/>
      <c r="H150" s="107"/>
      <c r="I150" s="107"/>
      <c r="J150" s="107"/>
      <c r="K150" s="107"/>
      <c r="L150" s="107"/>
      <c r="M150" s="107"/>
      <c r="N150" s="107"/>
      <c r="O150" s="107"/>
      <c r="P150" s="107"/>
      <c r="Q150" s="107"/>
      <c r="R150" s="107"/>
      <c r="S150" s="107"/>
      <c r="T150" s="107"/>
      <c r="U150" s="107"/>
      <c r="V150" s="107"/>
      <c r="W150" s="107"/>
      <c r="X150" s="107"/>
      <c r="Y150" s="107"/>
      <c r="Z150" s="107"/>
      <c r="AA150" s="107"/>
      <c r="AB150" s="107"/>
      <c r="AC150" s="107"/>
      <c r="AD150" s="107"/>
      <c r="AE150" s="107"/>
      <c r="AF150" s="107"/>
      <c r="AG150" s="107"/>
      <c r="AH150" s="107"/>
      <c r="AI150" s="107"/>
      <c r="AJ150" s="107"/>
      <c r="AK150" s="107"/>
      <c r="AL150" s="107"/>
      <c r="AM150" s="107"/>
      <c r="AN150" s="107"/>
      <c r="AO150" s="107"/>
    </row>
    <row r="151" spans="1:41" x14ac:dyDescent="0.25">
      <c r="A151" s="107"/>
      <c r="B151" s="107"/>
      <c r="C151" s="107"/>
      <c r="D151" s="107"/>
      <c r="E151" s="107"/>
      <c r="F151" s="107"/>
      <c r="G151" s="107"/>
      <c r="H151" s="107"/>
      <c r="I151" s="107"/>
      <c r="J151" s="107"/>
      <c r="K151" s="107"/>
      <c r="L151" s="107"/>
      <c r="M151" s="107"/>
      <c r="N151" s="107"/>
      <c r="O151" s="107"/>
      <c r="P151" s="107"/>
      <c r="Q151" s="107"/>
      <c r="R151" s="107"/>
      <c r="S151" s="107"/>
      <c r="T151" s="107"/>
      <c r="U151" s="107"/>
      <c r="V151" s="107"/>
      <c r="W151" s="107"/>
      <c r="X151" s="107"/>
      <c r="Y151" s="107"/>
      <c r="Z151" s="107"/>
      <c r="AA151" s="107"/>
      <c r="AB151" s="107"/>
      <c r="AC151" s="107"/>
      <c r="AD151" s="107"/>
      <c r="AE151" s="107"/>
      <c r="AF151" s="107"/>
      <c r="AG151" s="107"/>
      <c r="AH151" s="107"/>
      <c r="AI151" s="107"/>
      <c r="AJ151" s="107"/>
      <c r="AK151" s="107"/>
      <c r="AL151" s="107"/>
      <c r="AM151" s="107"/>
      <c r="AN151" s="107"/>
      <c r="AO151" s="107"/>
    </row>
    <row r="152" spans="1:41" ht="12.75" customHeight="1" x14ac:dyDescent="0.25">
      <c r="A152" s="107"/>
      <c r="B152" s="107"/>
      <c r="C152" s="107"/>
      <c r="D152" s="107"/>
      <c r="E152" s="107"/>
      <c r="F152" s="107"/>
      <c r="G152" s="107"/>
      <c r="H152" s="107"/>
      <c r="I152" s="107"/>
      <c r="J152" s="107"/>
      <c r="K152" s="107"/>
      <c r="L152" s="107"/>
      <c r="M152" s="107"/>
      <c r="N152" s="107"/>
      <c r="O152" s="107"/>
      <c r="P152" s="107"/>
      <c r="Q152" s="107"/>
      <c r="R152" s="107"/>
      <c r="S152" s="107"/>
      <c r="T152" s="107"/>
      <c r="U152" s="107"/>
      <c r="V152" s="107"/>
      <c r="W152" s="107"/>
      <c r="X152" s="107"/>
      <c r="Y152" s="107"/>
      <c r="Z152" s="107"/>
      <c r="AA152" s="107"/>
      <c r="AB152" s="107"/>
      <c r="AC152" s="107"/>
      <c r="AD152" s="107"/>
      <c r="AE152" s="107"/>
      <c r="AF152" s="107"/>
      <c r="AG152" s="107"/>
      <c r="AH152" s="107"/>
      <c r="AI152" s="107"/>
      <c r="AJ152" s="107"/>
      <c r="AK152" s="107"/>
      <c r="AL152" s="107"/>
      <c r="AM152" s="107"/>
      <c r="AN152" s="107"/>
      <c r="AO152" s="107"/>
    </row>
    <row r="153" spans="1:41" x14ac:dyDescent="0.25">
      <c r="A153" s="107"/>
      <c r="B153" s="107"/>
      <c r="C153" s="107"/>
      <c r="D153" s="107"/>
      <c r="E153" s="107"/>
      <c r="F153" s="107"/>
      <c r="G153" s="107"/>
      <c r="H153" s="107"/>
      <c r="I153" s="107"/>
      <c r="J153" s="107"/>
      <c r="K153" s="107"/>
      <c r="L153" s="107"/>
      <c r="M153" s="107"/>
      <c r="N153" s="107"/>
      <c r="O153" s="107"/>
      <c r="P153" s="107"/>
      <c r="Q153" s="107"/>
      <c r="R153" s="107"/>
      <c r="S153" s="107"/>
      <c r="T153" s="107"/>
      <c r="U153" s="107"/>
      <c r="V153" s="107"/>
      <c r="W153" s="107"/>
      <c r="X153" s="107"/>
      <c r="Y153" s="107"/>
      <c r="Z153" s="107"/>
      <c r="AA153" s="107"/>
      <c r="AB153" s="107"/>
      <c r="AC153" s="107"/>
      <c r="AD153" s="107"/>
      <c r="AE153" s="107"/>
      <c r="AF153" s="107"/>
      <c r="AG153" s="107"/>
      <c r="AH153" s="107"/>
      <c r="AI153" s="107"/>
      <c r="AJ153" s="107"/>
      <c r="AK153" s="107"/>
      <c r="AL153" s="107"/>
      <c r="AM153" s="107"/>
      <c r="AN153" s="107"/>
      <c r="AO153" s="107"/>
    </row>
    <row r="154" spans="1:41" x14ac:dyDescent="0.25">
      <c r="A154" s="107"/>
      <c r="B154" s="107"/>
      <c r="C154" s="107"/>
      <c r="D154" s="107"/>
      <c r="E154" s="107"/>
      <c r="F154" s="107"/>
      <c r="G154" s="107"/>
      <c r="H154" s="107"/>
      <c r="I154" s="107"/>
      <c r="J154" s="107"/>
      <c r="K154" s="107"/>
      <c r="L154" s="107"/>
      <c r="M154" s="107"/>
      <c r="N154" s="107"/>
      <c r="O154" s="107"/>
      <c r="P154" s="107"/>
      <c r="Q154" s="107"/>
      <c r="R154" s="107"/>
      <c r="S154" s="107"/>
      <c r="T154" s="107"/>
      <c r="U154" s="107"/>
      <c r="V154" s="107"/>
      <c r="W154" s="107"/>
      <c r="X154" s="107"/>
      <c r="Y154" s="107"/>
      <c r="Z154" s="107"/>
      <c r="AA154" s="107"/>
      <c r="AB154" s="107"/>
      <c r="AC154" s="107"/>
      <c r="AD154" s="107"/>
      <c r="AE154" s="107"/>
      <c r="AF154" s="107"/>
      <c r="AG154" s="107"/>
      <c r="AH154" s="107"/>
      <c r="AI154" s="107"/>
      <c r="AJ154" s="107"/>
      <c r="AK154" s="107"/>
      <c r="AL154" s="107"/>
      <c r="AM154" s="107"/>
      <c r="AN154" s="107"/>
      <c r="AO154" s="107"/>
    </row>
    <row r="155" spans="1:41" x14ac:dyDescent="0.25">
      <c r="A155" s="107"/>
      <c r="B155" s="107"/>
      <c r="C155" s="107"/>
      <c r="D155" s="107"/>
      <c r="E155" s="107"/>
      <c r="F155" s="107"/>
      <c r="G155" s="107"/>
      <c r="H155" s="107"/>
      <c r="I155" s="107"/>
      <c r="J155" s="107"/>
      <c r="K155" s="107"/>
      <c r="L155" s="107"/>
      <c r="M155" s="107"/>
      <c r="N155" s="107"/>
      <c r="O155" s="107"/>
      <c r="P155" s="107"/>
      <c r="Q155" s="107"/>
      <c r="R155" s="107"/>
      <c r="S155" s="107"/>
      <c r="T155" s="107"/>
      <c r="U155" s="107"/>
      <c r="V155" s="107"/>
      <c r="W155" s="107"/>
      <c r="X155" s="107"/>
      <c r="Y155" s="107"/>
      <c r="Z155" s="107"/>
      <c r="AA155" s="107"/>
      <c r="AB155" s="107"/>
      <c r="AC155" s="107"/>
      <c r="AD155" s="107"/>
      <c r="AE155" s="107"/>
      <c r="AF155" s="107"/>
      <c r="AG155" s="107"/>
      <c r="AH155" s="107"/>
      <c r="AI155" s="107"/>
      <c r="AJ155" s="107"/>
      <c r="AK155" s="107"/>
      <c r="AL155" s="107"/>
      <c r="AM155" s="107"/>
      <c r="AN155" s="107"/>
      <c r="AO155" s="107"/>
    </row>
    <row r="156" spans="1:41" x14ac:dyDescent="0.25">
      <c r="A156" s="107"/>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107"/>
      <c r="AF156" s="107"/>
      <c r="AG156" s="107"/>
      <c r="AH156" s="107"/>
      <c r="AI156" s="107"/>
      <c r="AJ156" s="107"/>
      <c r="AK156" s="107"/>
      <c r="AL156" s="107"/>
      <c r="AM156" s="107"/>
      <c r="AN156" s="107"/>
      <c r="AO156" s="107"/>
    </row>
    <row r="157" spans="1:41" x14ac:dyDescent="0.25">
      <c r="A157" s="107"/>
      <c r="B157" s="107"/>
      <c r="C157" s="107"/>
      <c r="D157" s="107"/>
      <c r="E157" s="107"/>
      <c r="F157" s="107"/>
      <c r="G157" s="107"/>
      <c r="H157" s="107"/>
      <c r="I157" s="107"/>
      <c r="J157" s="107"/>
      <c r="K157" s="107"/>
      <c r="L157" s="107"/>
      <c r="M157" s="107"/>
      <c r="N157" s="107"/>
      <c r="O157" s="107"/>
      <c r="P157" s="107"/>
      <c r="Q157" s="107"/>
      <c r="R157" s="107"/>
      <c r="S157" s="107"/>
      <c r="T157" s="107"/>
      <c r="U157" s="107"/>
      <c r="V157" s="107"/>
      <c r="W157" s="107"/>
      <c r="X157" s="107"/>
      <c r="Y157" s="107"/>
      <c r="Z157" s="107"/>
      <c r="AA157" s="107"/>
      <c r="AB157" s="107"/>
      <c r="AC157" s="107"/>
      <c r="AD157" s="107"/>
      <c r="AE157" s="107"/>
      <c r="AF157" s="107"/>
      <c r="AG157" s="107"/>
      <c r="AH157" s="107"/>
      <c r="AI157" s="107"/>
      <c r="AJ157" s="107"/>
      <c r="AK157" s="107"/>
      <c r="AL157" s="107"/>
      <c r="AM157" s="107"/>
      <c r="AN157" s="107"/>
      <c r="AO157" s="107"/>
    </row>
    <row r="158" spans="1:41" x14ac:dyDescent="0.25">
      <c r="A158" s="107"/>
      <c r="B158" s="107"/>
      <c r="C158" s="107"/>
      <c r="D158" s="107"/>
      <c r="E158" s="107"/>
      <c r="F158" s="107"/>
      <c r="G158" s="107"/>
      <c r="H158" s="107"/>
      <c r="I158" s="107"/>
      <c r="J158" s="107"/>
      <c r="K158" s="107"/>
      <c r="L158" s="107"/>
      <c r="M158" s="107"/>
      <c r="N158" s="107"/>
      <c r="O158" s="107"/>
      <c r="P158" s="107"/>
      <c r="Q158" s="107"/>
      <c r="R158" s="107"/>
      <c r="S158" s="107"/>
      <c r="T158" s="107"/>
      <c r="U158" s="107"/>
      <c r="V158" s="107"/>
      <c r="W158" s="107"/>
      <c r="X158" s="107"/>
      <c r="Y158" s="107"/>
      <c r="Z158" s="107"/>
      <c r="AA158" s="107"/>
      <c r="AB158" s="107"/>
      <c r="AC158" s="107"/>
      <c r="AD158" s="107"/>
      <c r="AE158" s="107"/>
      <c r="AF158" s="107"/>
      <c r="AG158" s="107"/>
      <c r="AH158" s="107"/>
      <c r="AI158" s="107"/>
      <c r="AJ158" s="107"/>
      <c r="AK158" s="107"/>
      <c r="AL158" s="107"/>
      <c r="AM158" s="107"/>
      <c r="AN158" s="107"/>
      <c r="AO158" s="107"/>
    </row>
    <row r="159" spans="1:41" x14ac:dyDescent="0.25">
      <c r="A159" s="107"/>
      <c r="B159" s="107"/>
      <c r="C159" s="107"/>
      <c r="D159" s="107"/>
      <c r="E159" s="107"/>
      <c r="F159" s="107"/>
      <c r="G159" s="107"/>
      <c r="H159" s="107"/>
      <c r="I159" s="107"/>
      <c r="J159" s="107"/>
      <c r="K159" s="107"/>
      <c r="L159" s="107"/>
      <c r="M159" s="107"/>
      <c r="N159" s="107"/>
      <c r="O159" s="107"/>
      <c r="P159" s="107"/>
      <c r="Q159" s="107"/>
      <c r="R159" s="107"/>
      <c r="S159" s="107"/>
      <c r="T159" s="107"/>
      <c r="U159" s="107"/>
      <c r="V159" s="107"/>
      <c r="W159" s="107"/>
      <c r="X159" s="107"/>
      <c r="Y159" s="107"/>
      <c r="Z159" s="107"/>
      <c r="AA159" s="107"/>
      <c r="AB159" s="107"/>
      <c r="AC159" s="107"/>
      <c r="AD159" s="107"/>
      <c r="AE159" s="107"/>
      <c r="AF159" s="107"/>
      <c r="AG159" s="107"/>
      <c r="AH159" s="107"/>
      <c r="AI159" s="107"/>
      <c r="AJ159" s="107"/>
      <c r="AK159" s="107"/>
      <c r="AL159" s="107"/>
      <c r="AM159" s="107"/>
      <c r="AN159" s="107"/>
      <c r="AO159" s="107"/>
    </row>
    <row r="160" spans="1:41" x14ac:dyDescent="0.25">
      <c r="A160" s="107"/>
      <c r="B160" s="107"/>
      <c r="C160" s="107"/>
      <c r="D160" s="107"/>
      <c r="E160" s="107"/>
      <c r="F160" s="107"/>
      <c r="G160" s="107"/>
      <c r="H160" s="107"/>
      <c r="I160" s="107"/>
      <c r="J160" s="107"/>
      <c r="K160" s="107"/>
      <c r="L160" s="107"/>
      <c r="M160" s="107"/>
      <c r="N160" s="107"/>
      <c r="O160" s="107"/>
      <c r="P160" s="107"/>
      <c r="Q160" s="107"/>
      <c r="R160" s="107"/>
      <c r="S160" s="107"/>
      <c r="T160" s="107"/>
      <c r="U160" s="107"/>
      <c r="V160" s="107"/>
      <c r="W160" s="107"/>
      <c r="X160" s="107"/>
      <c r="Y160" s="107"/>
      <c r="Z160" s="107"/>
      <c r="AA160" s="107"/>
      <c r="AB160" s="107"/>
      <c r="AC160" s="107"/>
      <c r="AD160" s="107"/>
      <c r="AE160" s="107"/>
      <c r="AF160" s="107"/>
      <c r="AG160" s="107"/>
      <c r="AH160" s="107"/>
      <c r="AI160" s="107"/>
      <c r="AJ160" s="107"/>
      <c r="AK160" s="107"/>
      <c r="AL160" s="107"/>
      <c r="AM160" s="107"/>
      <c r="AN160" s="107"/>
      <c r="AO160" s="107"/>
    </row>
    <row r="161" spans="1:41" x14ac:dyDescent="0.25">
      <c r="A161" s="107"/>
      <c r="B161" s="107"/>
      <c r="C161" s="107"/>
      <c r="D161" s="107"/>
      <c r="E161" s="107"/>
      <c r="F161" s="107"/>
      <c r="G161" s="107"/>
      <c r="H161" s="107"/>
      <c r="I161" s="107"/>
      <c r="J161" s="107"/>
      <c r="K161" s="107"/>
      <c r="L161" s="107"/>
      <c r="M161" s="107"/>
      <c r="N161" s="107"/>
      <c r="O161" s="107"/>
      <c r="P161" s="107"/>
      <c r="Q161" s="107"/>
      <c r="R161" s="107"/>
      <c r="S161" s="107"/>
      <c r="T161" s="107"/>
      <c r="U161" s="107"/>
      <c r="V161" s="107"/>
      <c r="W161" s="107"/>
      <c r="X161" s="107"/>
      <c r="Y161" s="107"/>
      <c r="Z161" s="107"/>
      <c r="AA161" s="107"/>
      <c r="AB161" s="107"/>
      <c r="AC161" s="107"/>
      <c r="AD161" s="107"/>
      <c r="AE161" s="107"/>
      <c r="AF161" s="107"/>
      <c r="AG161" s="107"/>
      <c r="AH161" s="107"/>
      <c r="AI161" s="107"/>
      <c r="AJ161" s="107"/>
      <c r="AK161" s="107"/>
      <c r="AL161" s="107"/>
      <c r="AM161" s="107"/>
      <c r="AN161" s="107"/>
      <c r="AO161" s="107"/>
    </row>
    <row r="162" spans="1:41" x14ac:dyDescent="0.25">
      <c r="A162" s="107"/>
      <c r="B162" s="107"/>
      <c r="C162" s="107"/>
      <c r="D162" s="107"/>
      <c r="E162" s="107"/>
      <c r="F162" s="107"/>
      <c r="G162" s="107"/>
      <c r="H162" s="107"/>
      <c r="I162" s="107"/>
      <c r="J162" s="107"/>
      <c r="K162" s="107"/>
      <c r="L162" s="107"/>
      <c r="M162" s="107"/>
      <c r="N162" s="107"/>
      <c r="O162" s="107"/>
      <c r="P162" s="107"/>
      <c r="Q162" s="107"/>
      <c r="R162" s="107"/>
      <c r="S162" s="107"/>
      <c r="T162" s="107"/>
      <c r="U162" s="107"/>
      <c r="V162" s="107"/>
      <c r="W162" s="107"/>
      <c r="X162" s="107"/>
      <c r="Y162" s="107"/>
      <c r="Z162" s="107"/>
      <c r="AA162" s="107"/>
      <c r="AB162" s="107"/>
      <c r="AC162" s="107"/>
      <c r="AD162" s="107"/>
      <c r="AE162" s="107"/>
      <c r="AF162" s="107"/>
      <c r="AG162" s="107"/>
      <c r="AH162" s="107"/>
      <c r="AI162" s="107"/>
      <c r="AJ162" s="107"/>
      <c r="AK162" s="107"/>
      <c r="AL162" s="107"/>
      <c r="AM162" s="107"/>
      <c r="AN162" s="107"/>
      <c r="AO162" s="107"/>
    </row>
    <row r="190" ht="13.5" customHeight="1" x14ac:dyDescent="0.25"/>
    <row r="191" ht="12.75" customHeight="1" x14ac:dyDescent="0.25"/>
    <row r="193" ht="12.75" customHeight="1" x14ac:dyDescent="0.25"/>
    <row r="231" ht="13.5" customHeight="1" x14ac:dyDescent="0.25"/>
    <row r="232" ht="12.75" customHeight="1" x14ac:dyDescent="0.25"/>
    <row r="234" ht="12.75" customHeight="1" x14ac:dyDescent="0.25"/>
    <row r="272" ht="13.5" customHeight="1" x14ac:dyDescent="0.25"/>
    <row r="273" ht="12.75" customHeight="1" x14ac:dyDescent="0.25"/>
    <row r="275" ht="12.75" customHeight="1" x14ac:dyDescent="0.25"/>
  </sheetData>
  <sheetProtection password="C4B6" sheet="1" objects="1" scenarios="1"/>
  <mergeCells count="15">
    <mergeCell ref="C44:J44"/>
    <mergeCell ref="C35:J35"/>
    <mergeCell ref="C36:J36"/>
    <mergeCell ref="C37:J37"/>
    <mergeCell ref="C38:J38"/>
    <mergeCell ref="C39:J39"/>
    <mergeCell ref="A2:T3"/>
    <mergeCell ref="C40:J40"/>
    <mergeCell ref="C41:J41"/>
    <mergeCell ref="C42:J42"/>
    <mergeCell ref="C43:J43"/>
    <mergeCell ref="S7:S8"/>
    <mergeCell ref="D6:G6"/>
    <mergeCell ref="H6:J6"/>
    <mergeCell ref="K6:R6"/>
  </mergeCells>
  <pageMargins left="1" right="0.7" top="1" bottom="0.75" header="0.3" footer="0.3"/>
  <pageSetup paperSize="5" scale="54" orientation="landscape" r:id="rId1"/>
  <headerFooter>
    <oddFooter>&amp;C&amp;1#&amp;"Calibri"&amp;10&amp;K000000I n t e r n a l</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2">
    <pageSetUpPr fitToPage="1"/>
  </sheetPr>
  <dimension ref="A1:AO275"/>
  <sheetViews>
    <sheetView zoomScaleNormal="100" workbookViewId="0">
      <selection activeCell="D10" sqref="D10"/>
    </sheetView>
  </sheetViews>
  <sheetFormatPr defaultColWidth="9.1796875" defaultRowHeight="12.5" x14ac:dyDescent="0.25"/>
  <cols>
    <col min="1" max="1" width="2.81640625" style="253" customWidth="1" collapsed="1"/>
    <col min="2" max="2" width="5.453125" style="253" customWidth="1" collapsed="1"/>
    <col min="3" max="3" width="73" style="253" customWidth="1" collapsed="1"/>
    <col min="4" max="18" width="12.81640625" style="253" customWidth="1" collapsed="1"/>
    <col min="19" max="19" width="15.81640625" style="253" customWidth="1" collapsed="1"/>
    <col min="20" max="20" width="2.81640625" style="253" customWidth="1" collapsed="1"/>
    <col min="21" max="16384" width="9.1796875" style="253" collapsed="1"/>
  </cols>
  <sheetData>
    <row r="1" spans="1:41" ht="15" customHeight="1" x14ac:dyDescent="0.25">
      <c r="A1" s="271"/>
      <c r="B1" s="272"/>
      <c r="C1" s="272"/>
      <c r="D1" s="272"/>
      <c r="E1" s="272"/>
      <c r="F1" s="272"/>
      <c r="G1" s="272"/>
      <c r="H1" s="272"/>
      <c r="I1" s="272"/>
      <c r="J1" s="272"/>
      <c r="K1" s="272"/>
      <c r="L1" s="272"/>
      <c r="M1" s="272"/>
      <c r="N1" s="272"/>
      <c r="O1" s="272"/>
      <c r="P1" s="272"/>
      <c r="Q1" s="272"/>
      <c r="R1" s="272"/>
      <c r="S1" s="272"/>
      <c r="T1" s="273"/>
      <c r="U1" s="107"/>
      <c r="V1" s="107"/>
      <c r="W1" s="107"/>
      <c r="X1" s="107"/>
      <c r="Y1" s="107"/>
      <c r="Z1" s="107"/>
      <c r="AA1" s="107"/>
      <c r="AB1" s="107"/>
      <c r="AC1" s="107"/>
      <c r="AD1" s="107"/>
      <c r="AE1" s="107"/>
      <c r="AF1" s="107"/>
      <c r="AG1" s="107"/>
      <c r="AH1" s="107"/>
      <c r="AI1" s="107"/>
      <c r="AJ1" s="107"/>
      <c r="AK1" s="107"/>
      <c r="AL1" s="107"/>
      <c r="AM1" s="107"/>
      <c r="AN1" s="107"/>
      <c r="AO1" s="107"/>
    </row>
    <row r="2" spans="1:41" ht="15" customHeight="1" x14ac:dyDescent="0.25">
      <c r="A2" s="3157" t="s">
        <v>2004</v>
      </c>
      <c r="B2" s="2317"/>
      <c r="C2" s="2317"/>
      <c r="D2" s="2317"/>
      <c r="E2" s="2317"/>
      <c r="F2" s="2317"/>
      <c r="G2" s="2317"/>
      <c r="H2" s="2317"/>
      <c r="I2" s="2317"/>
      <c r="J2" s="2317"/>
      <c r="K2" s="2317"/>
      <c r="L2" s="2317"/>
      <c r="M2" s="2317"/>
      <c r="N2" s="2317"/>
      <c r="O2" s="2317"/>
      <c r="P2" s="2317"/>
      <c r="Q2" s="2317"/>
      <c r="R2" s="2317"/>
      <c r="S2" s="2317"/>
      <c r="T2" s="3158"/>
      <c r="U2" s="107"/>
      <c r="V2" s="107"/>
      <c r="W2" s="107"/>
      <c r="X2" s="107"/>
      <c r="Y2" s="107"/>
      <c r="Z2" s="107"/>
      <c r="AA2" s="107"/>
      <c r="AB2" s="107"/>
      <c r="AC2" s="107"/>
      <c r="AD2" s="107"/>
      <c r="AE2" s="107"/>
      <c r="AF2" s="107"/>
      <c r="AG2" s="107"/>
      <c r="AH2" s="107"/>
      <c r="AI2" s="107"/>
      <c r="AJ2" s="107"/>
      <c r="AK2" s="107"/>
      <c r="AL2" s="107"/>
      <c r="AM2" s="107"/>
      <c r="AN2" s="107"/>
      <c r="AO2" s="107"/>
    </row>
    <row r="3" spans="1:41" ht="15" customHeight="1" x14ac:dyDescent="0.25">
      <c r="A3" s="3157"/>
      <c r="B3" s="2317"/>
      <c r="C3" s="2317"/>
      <c r="D3" s="2317"/>
      <c r="E3" s="2317"/>
      <c r="F3" s="2317"/>
      <c r="G3" s="2317"/>
      <c r="H3" s="2317"/>
      <c r="I3" s="2317"/>
      <c r="J3" s="2317"/>
      <c r="K3" s="2317"/>
      <c r="L3" s="2317"/>
      <c r="M3" s="2317"/>
      <c r="N3" s="2317"/>
      <c r="O3" s="2317"/>
      <c r="P3" s="2317"/>
      <c r="Q3" s="2317"/>
      <c r="R3" s="2317"/>
      <c r="S3" s="2317"/>
      <c r="T3" s="3158"/>
      <c r="U3" s="107"/>
      <c r="V3" s="107"/>
      <c r="W3" s="107"/>
      <c r="X3" s="107"/>
      <c r="Y3" s="107"/>
      <c r="Z3" s="107"/>
      <c r="AA3" s="107"/>
      <c r="AB3" s="107"/>
      <c r="AC3" s="107"/>
      <c r="AD3" s="107"/>
      <c r="AE3" s="107"/>
      <c r="AF3" s="107"/>
      <c r="AG3" s="107"/>
      <c r="AH3" s="107"/>
      <c r="AI3" s="107"/>
      <c r="AJ3" s="107"/>
      <c r="AK3" s="107"/>
      <c r="AL3" s="107"/>
      <c r="AM3" s="107"/>
      <c r="AN3" s="107"/>
      <c r="AO3" s="107"/>
    </row>
    <row r="4" spans="1:41" ht="15" hidden="1" customHeight="1" x14ac:dyDescent="0.3">
      <c r="A4" s="274"/>
      <c r="B4" s="107"/>
      <c r="C4" s="107"/>
      <c r="D4" s="410"/>
      <c r="E4" s="410"/>
      <c r="F4" s="410"/>
      <c r="G4" s="410"/>
      <c r="H4" s="410"/>
      <c r="I4" s="410"/>
      <c r="J4" s="410"/>
      <c r="K4" s="410"/>
      <c r="L4" s="410"/>
      <c r="M4" s="410"/>
      <c r="N4" s="410"/>
      <c r="O4" s="410"/>
      <c r="P4" s="410"/>
      <c r="Q4" s="410"/>
      <c r="R4" s="417"/>
      <c r="S4" s="107"/>
      <c r="T4" s="277"/>
      <c r="U4" s="107"/>
      <c r="V4" s="107"/>
      <c r="W4" s="107"/>
      <c r="X4" s="107"/>
      <c r="Y4" s="107"/>
      <c r="Z4" s="107"/>
      <c r="AA4" s="107"/>
      <c r="AB4" s="107"/>
      <c r="AC4" s="107"/>
      <c r="AD4" s="107"/>
      <c r="AE4" s="107"/>
      <c r="AF4" s="107"/>
      <c r="AG4" s="107"/>
      <c r="AH4" s="107"/>
      <c r="AI4" s="107"/>
      <c r="AJ4" s="107"/>
      <c r="AK4" s="107"/>
      <c r="AL4" s="107"/>
      <c r="AM4" s="107"/>
      <c r="AN4" s="107"/>
      <c r="AO4" s="107"/>
    </row>
    <row r="5" spans="1:41" ht="15" customHeight="1" x14ac:dyDescent="0.3">
      <c r="A5" s="274"/>
      <c r="B5" s="286"/>
      <c r="C5" s="107"/>
      <c r="D5" s="107"/>
      <c r="E5" s="107"/>
      <c r="F5" s="107"/>
      <c r="G5" s="107"/>
      <c r="H5" s="107"/>
      <c r="I5" s="107"/>
      <c r="J5" s="107"/>
      <c r="K5" s="107"/>
      <c r="L5" s="107"/>
      <c r="M5" s="107"/>
      <c r="N5" s="107"/>
      <c r="O5" s="107"/>
      <c r="P5" s="107"/>
      <c r="Q5" s="107"/>
      <c r="R5" s="107"/>
      <c r="S5" s="1089" t="s">
        <v>1103</v>
      </c>
      <c r="T5" s="277"/>
      <c r="U5" s="107"/>
      <c r="V5" s="107"/>
      <c r="W5" s="107"/>
      <c r="X5" s="107"/>
      <c r="Y5" s="107"/>
      <c r="Z5" s="107"/>
      <c r="AA5" s="107"/>
      <c r="AB5" s="107"/>
      <c r="AC5" s="107"/>
      <c r="AD5" s="107"/>
      <c r="AE5" s="107"/>
      <c r="AF5" s="107"/>
      <c r="AG5" s="107"/>
      <c r="AH5" s="107"/>
      <c r="AI5" s="107"/>
      <c r="AJ5" s="107"/>
      <c r="AK5" s="107"/>
      <c r="AL5" s="107"/>
      <c r="AM5" s="107"/>
      <c r="AN5" s="107"/>
      <c r="AO5" s="107"/>
    </row>
    <row r="6" spans="1:41" ht="20" customHeight="1" x14ac:dyDescent="0.25">
      <c r="A6" s="274"/>
      <c r="B6" s="1094"/>
      <c r="C6" s="1107"/>
      <c r="D6" s="2592" t="s">
        <v>1616</v>
      </c>
      <c r="E6" s="2592"/>
      <c r="F6" s="2592"/>
      <c r="G6" s="2592"/>
      <c r="H6" s="2592" t="s">
        <v>1617</v>
      </c>
      <c r="I6" s="2592"/>
      <c r="J6" s="2592"/>
      <c r="K6" s="2592" t="s">
        <v>1618</v>
      </c>
      <c r="L6" s="2592"/>
      <c r="M6" s="2592"/>
      <c r="N6" s="2592"/>
      <c r="O6" s="2592"/>
      <c r="P6" s="2592"/>
      <c r="Q6" s="2592"/>
      <c r="R6" s="2592"/>
      <c r="T6" s="277"/>
      <c r="U6" s="107"/>
      <c r="V6" s="107"/>
      <c r="W6" s="107"/>
      <c r="X6" s="107"/>
      <c r="Y6" s="107"/>
      <c r="Z6" s="107"/>
      <c r="AA6" s="107"/>
      <c r="AB6" s="107"/>
      <c r="AC6" s="107"/>
      <c r="AD6" s="107"/>
      <c r="AE6" s="107"/>
      <c r="AF6" s="107"/>
      <c r="AG6" s="107"/>
      <c r="AH6" s="107"/>
      <c r="AI6" s="107"/>
      <c r="AJ6" s="107"/>
      <c r="AK6" s="107"/>
      <c r="AL6" s="107"/>
      <c r="AM6" s="107"/>
      <c r="AN6" s="107"/>
      <c r="AO6" s="107"/>
    </row>
    <row r="7" spans="1:41" ht="20" customHeight="1" x14ac:dyDescent="0.25">
      <c r="A7" s="274"/>
      <c r="B7" s="1086"/>
      <c r="C7" s="1106" t="s">
        <v>1997</v>
      </c>
      <c r="D7" s="1090" t="s">
        <v>1845</v>
      </c>
      <c r="E7" s="1090" t="s">
        <v>1972</v>
      </c>
      <c r="F7" s="1090" t="s">
        <v>1973</v>
      </c>
      <c r="G7" s="1090" t="s">
        <v>1974</v>
      </c>
      <c r="H7" s="1090" t="s">
        <v>1975</v>
      </c>
      <c r="I7" s="1090" t="s">
        <v>1978</v>
      </c>
      <c r="J7" s="1090" t="s">
        <v>1979</v>
      </c>
      <c r="K7" s="1090" t="s">
        <v>1982</v>
      </c>
      <c r="L7" s="1090" t="s">
        <v>1983</v>
      </c>
      <c r="M7" s="1090" t="s">
        <v>1986</v>
      </c>
      <c r="N7" s="1090" t="s">
        <v>1987</v>
      </c>
      <c r="O7" s="1090" t="s">
        <v>1990</v>
      </c>
      <c r="P7" s="1090" t="s">
        <v>1991</v>
      </c>
      <c r="Q7" s="1090" t="s">
        <v>1993</v>
      </c>
      <c r="R7" s="1090" t="s">
        <v>1994</v>
      </c>
      <c r="S7" s="2378" t="s">
        <v>1619</v>
      </c>
      <c r="T7" s="277"/>
      <c r="U7" s="107"/>
      <c r="V7" s="107"/>
      <c r="W7" s="107"/>
      <c r="X7" s="107"/>
      <c r="Y7" s="107"/>
      <c r="Z7" s="107"/>
      <c r="AA7" s="107"/>
      <c r="AB7" s="107"/>
      <c r="AC7" s="107"/>
      <c r="AD7" s="107"/>
      <c r="AE7" s="107"/>
      <c r="AF7" s="107"/>
      <c r="AG7" s="107"/>
      <c r="AH7" s="107"/>
      <c r="AI7" s="107"/>
      <c r="AJ7" s="107"/>
      <c r="AK7" s="107"/>
      <c r="AL7" s="107"/>
      <c r="AM7" s="107"/>
      <c r="AN7" s="107"/>
      <c r="AO7" s="107"/>
    </row>
    <row r="8" spans="1:41" ht="20" customHeight="1" x14ac:dyDescent="0.25">
      <c r="A8" s="274"/>
      <c r="B8" s="1086"/>
      <c r="C8" s="1093" t="s">
        <v>1998</v>
      </c>
      <c r="D8" s="1090" t="s">
        <v>1845</v>
      </c>
      <c r="E8" s="1090" t="s">
        <v>1972</v>
      </c>
      <c r="F8" s="1090" t="s">
        <v>1973</v>
      </c>
      <c r="G8" s="1090" t="s">
        <v>1974</v>
      </c>
      <c r="H8" s="1090" t="s">
        <v>1976</v>
      </c>
      <c r="I8" s="1090" t="s">
        <v>1977</v>
      </c>
      <c r="J8" s="1090" t="s">
        <v>1980</v>
      </c>
      <c r="K8" s="1090" t="s">
        <v>1981</v>
      </c>
      <c r="L8" s="1090" t="s">
        <v>1984</v>
      </c>
      <c r="M8" s="1090" t="s">
        <v>1985</v>
      </c>
      <c r="N8" s="1090" t="s">
        <v>1988</v>
      </c>
      <c r="O8" s="1090" t="s">
        <v>1989</v>
      </c>
      <c r="P8" s="1090" t="s">
        <v>1992</v>
      </c>
      <c r="Q8" s="1091"/>
      <c r="R8" s="1091"/>
      <c r="S8" s="2379"/>
      <c r="T8" s="277"/>
      <c r="U8" s="107"/>
      <c r="V8" s="107"/>
      <c r="W8" s="107"/>
      <c r="X8" s="107"/>
      <c r="Y8" s="107"/>
      <c r="Z8" s="107"/>
      <c r="AA8" s="107"/>
      <c r="AB8" s="107"/>
      <c r="AC8" s="107"/>
      <c r="AD8" s="107"/>
      <c r="AE8" s="107"/>
      <c r="AF8" s="107"/>
      <c r="AG8" s="107"/>
      <c r="AH8" s="107"/>
      <c r="AI8" s="107"/>
      <c r="AJ8" s="107"/>
      <c r="AK8" s="107"/>
      <c r="AL8" s="107"/>
      <c r="AM8" s="107"/>
      <c r="AN8" s="107"/>
      <c r="AO8" s="107"/>
    </row>
    <row r="9" spans="1:41" ht="20" customHeight="1" x14ac:dyDescent="0.3">
      <c r="A9" s="274"/>
      <c r="B9" s="1087"/>
      <c r="C9" s="1499" t="s">
        <v>1620</v>
      </c>
      <c r="D9" s="1498"/>
      <c r="E9" s="1498"/>
      <c r="F9" s="1498"/>
      <c r="G9" s="1498"/>
      <c r="H9" s="1498"/>
      <c r="I9" s="1498"/>
      <c r="J9" s="1498"/>
      <c r="K9" s="1498"/>
      <c r="L9" s="1498"/>
      <c r="M9" s="1498"/>
      <c r="N9" s="1498"/>
      <c r="O9" s="1498"/>
      <c r="P9" s="1498"/>
      <c r="Q9" s="1498"/>
      <c r="R9" s="1498"/>
      <c r="S9" s="1498"/>
      <c r="T9" s="277"/>
      <c r="U9" s="107"/>
      <c r="V9" s="107"/>
      <c r="W9" s="107"/>
      <c r="X9" s="107"/>
      <c r="Y9" s="107"/>
      <c r="Z9" s="107"/>
      <c r="AA9" s="107"/>
      <c r="AB9" s="107"/>
      <c r="AC9" s="107"/>
      <c r="AD9" s="107"/>
      <c r="AE9" s="107"/>
      <c r="AF9" s="107"/>
      <c r="AG9" s="107"/>
      <c r="AH9" s="107"/>
      <c r="AI9" s="107"/>
      <c r="AJ9" s="107"/>
      <c r="AK9" s="107"/>
      <c r="AL9" s="107"/>
      <c r="AM9" s="107"/>
      <c r="AN9" s="107"/>
      <c r="AO9" s="107"/>
    </row>
    <row r="10" spans="1:41" ht="20" customHeight="1" x14ac:dyDescent="0.3">
      <c r="A10" s="274"/>
      <c r="B10" s="1087">
        <v>1.1000000000000001</v>
      </c>
      <c r="C10" s="1101" t="s">
        <v>1621</v>
      </c>
      <c r="D10" s="1097"/>
      <c r="E10" s="1097"/>
      <c r="F10" s="1097"/>
      <c r="G10" s="1097"/>
      <c r="H10" s="1097"/>
      <c r="I10" s="1097"/>
      <c r="J10" s="1097"/>
      <c r="K10" s="1097"/>
      <c r="L10" s="1097"/>
      <c r="M10" s="1097"/>
      <c r="N10" s="1097"/>
      <c r="O10" s="1097"/>
      <c r="P10" s="1097"/>
      <c r="Q10" s="1097"/>
      <c r="R10" s="1097"/>
      <c r="S10" s="1096"/>
      <c r="T10" s="277"/>
      <c r="U10" s="107"/>
      <c r="V10" s="107"/>
      <c r="W10" s="107"/>
      <c r="X10" s="107"/>
      <c r="Y10" s="107"/>
      <c r="Z10" s="107"/>
      <c r="AA10" s="107"/>
      <c r="AB10" s="107"/>
      <c r="AC10" s="107"/>
      <c r="AD10" s="107"/>
      <c r="AE10" s="107"/>
      <c r="AF10" s="107"/>
      <c r="AG10" s="107"/>
      <c r="AH10" s="107"/>
      <c r="AI10" s="107"/>
      <c r="AJ10" s="107"/>
      <c r="AK10" s="107"/>
      <c r="AL10" s="107"/>
      <c r="AM10" s="107"/>
      <c r="AN10" s="107"/>
      <c r="AO10" s="107"/>
    </row>
    <row r="11" spans="1:41" ht="20" customHeight="1" x14ac:dyDescent="0.3">
      <c r="A11" s="274"/>
      <c r="B11" s="1087">
        <v>1.2</v>
      </c>
      <c r="C11" s="1101" t="s">
        <v>1622</v>
      </c>
      <c r="D11" s="1097"/>
      <c r="E11" s="1097"/>
      <c r="F11" s="1097"/>
      <c r="G11" s="1097"/>
      <c r="H11" s="1097"/>
      <c r="I11" s="1097"/>
      <c r="J11" s="1097"/>
      <c r="K11" s="1097"/>
      <c r="L11" s="1097"/>
      <c r="M11" s="1097"/>
      <c r="N11" s="1097"/>
      <c r="O11" s="1097"/>
      <c r="P11" s="1097"/>
      <c r="Q11" s="1097"/>
      <c r="R11" s="1097"/>
      <c r="S11" s="1096"/>
      <c r="T11" s="277"/>
      <c r="U11" s="107"/>
      <c r="V11" s="107"/>
      <c r="W11" s="107"/>
      <c r="X11" s="107"/>
      <c r="Y11" s="107"/>
      <c r="Z11" s="107"/>
      <c r="AA11" s="107"/>
      <c r="AB11" s="107"/>
      <c r="AC11" s="107"/>
      <c r="AD11" s="107"/>
      <c r="AE11" s="107"/>
      <c r="AF11" s="107"/>
      <c r="AG11" s="107"/>
      <c r="AH11" s="107"/>
      <c r="AI11" s="107"/>
      <c r="AJ11" s="107"/>
      <c r="AK11" s="107"/>
      <c r="AL11" s="107"/>
      <c r="AM11" s="107"/>
      <c r="AN11" s="107"/>
      <c r="AO11" s="107"/>
    </row>
    <row r="12" spans="1:41" ht="20" customHeight="1" x14ac:dyDescent="0.3">
      <c r="A12" s="274"/>
      <c r="B12" s="1087" t="s">
        <v>1623</v>
      </c>
      <c r="C12" s="1101" t="s">
        <v>1996</v>
      </c>
      <c r="D12" s="1096">
        <v>0</v>
      </c>
      <c r="E12" s="1096">
        <v>0.2</v>
      </c>
      <c r="F12" s="1096">
        <v>0.4</v>
      </c>
      <c r="G12" s="1096">
        <v>0.7</v>
      </c>
      <c r="H12" s="1096">
        <v>1.25</v>
      </c>
      <c r="I12" s="1096">
        <v>1.75</v>
      </c>
      <c r="J12" s="1096">
        <v>2.25</v>
      </c>
      <c r="K12" s="1096">
        <v>2.75</v>
      </c>
      <c r="L12" s="1096">
        <v>3.25</v>
      </c>
      <c r="M12" s="1096">
        <v>3.75</v>
      </c>
      <c r="N12" s="1096">
        <v>4.5</v>
      </c>
      <c r="O12" s="1096">
        <v>5.25</v>
      </c>
      <c r="P12" s="1096">
        <v>6</v>
      </c>
      <c r="Q12" s="1096">
        <v>8</v>
      </c>
      <c r="R12" s="1096">
        <v>12.5</v>
      </c>
      <c r="S12" s="1096"/>
      <c r="T12" s="277"/>
      <c r="U12" s="107"/>
      <c r="V12" s="107"/>
      <c r="W12" s="107"/>
      <c r="X12" s="107"/>
      <c r="Y12" s="107"/>
      <c r="Z12" s="107"/>
      <c r="AA12" s="107"/>
      <c r="AB12" s="107"/>
      <c r="AC12" s="107"/>
      <c r="AD12" s="107"/>
      <c r="AE12" s="107"/>
      <c r="AF12" s="107"/>
      <c r="AG12" s="107"/>
      <c r="AH12" s="107"/>
      <c r="AI12" s="107"/>
      <c r="AJ12" s="107"/>
      <c r="AK12" s="107"/>
      <c r="AL12" s="107"/>
      <c r="AM12" s="107"/>
      <c r="AN12" s="107"/>
      <c r="AO12" s="107"/>
    </row>
    <row r="13" spans="1:41" ht="20" customHeight="1" x14ac:dyDescent="0.3">
      <c r="A13" s="274"/>
      <c r="B13" s="1087">
        <v>1.3</v>
      </c>
      <c r="C13" s="1101" t="s">
        <v>1624</v>
      </c>
      <c r="D13" s="1098">
        <f xml:space="preserve"> (D12/100) *D10</f>
        <v>0</v>
      </c>
      <c r="E13" s="1098">
        <f xml:space="preserve"> (E12/100) *E10</f>
        <v>0</v>
      </c>
      <c r="F13" s="1098">
        <f t="shared" ref="F13:R13" si="0" xml:space="preserve"> (F12/100) *F10</f>
        <v>0</v>
      </c>
      <c r="G13" s="1098">
        <f t="shared" si="0"/>
        <v>0</v>
      </c>
      <c r="H13" s="1098">
        <f t="shared" si="0"/>
        <v>0</v>
      </c>
      <c r="I13" s="1098">
        <f t="shared" si="0"/>
        <v>0</v>
      </c>
      <c r="J13" s="1098">
        <f t="shared" si="0"/>
        <v>0</v>
      </c>
      <c r="K13" s="1098">
        <f t="shared" si="0"/>
        <v>0</v>
      </c>
      <c r="L13" s="1098">
        <f t="shared" si="0"/>
        <v>0</v>
      </c>
      <c r="M13" s="1098">
        <f t="shared" si="0"/>
        <v>0</v>
      </c>
      <c r="N13" s="1098">
        <f t="shared" si="0"/>
        <v>0</v>
      </c>
      <c r="O13" s="1098">
        <f t="shared" si="0"/>
        <v>0</v>
      </c>
      <c r="P13" s="1098">
        <f t="shared" si="0"/>
        <v>0</v>
      </c>
      <c r="Q13" s="1098">
        <f t="shared" si="0"/>
        <v>0</v>
      </c>
      <c r="R13" s="1098">
        <f t="shared" si="0"/>
        <v>0</v>
      </c>
      <c r="S13" s="1096"/>
      <c r="T13" s="277"/>
      <c r="U13" s="107"/>
      <c r="V13" s="107"/>
      <c r="W13" s="107"/>
      <c r="X13" s="107"/>
      <c r="Y13" s="107"/>
      <c r="Z13" s="107"/>
      <c r="AA13" s="107"/>
      <c r="AB13" s="107"/>
      <c r="AC13" s="107"/>
      <c r="AD13" s="107"/>
      <c r="AE13" s="107"/>
      <c r="AF13" s="107"/>
      <c r="AG13" s="107"/>
      <c r="AH13" s="107"/>
      <c r="AI13" s="107"/>
      <c r="AJ13" s="107"/>
      <c r="AK13" s="107"/>
      <c r="AL13" s="107"/>
      <c r="AM13" s="107"/>
      <c r="AN13" s="107"/>
      <c r="AO13" s="107"/>
    </row>
    <row r="14" spans="1:41" ht="20" customHeight="1" x14ac:dyDescent="0.3">
      <c r="A14" s="274"/>
      <c r="B14" s="1087">
        <v>1.4</v>
      </c>
      <c r="C14" s="1101" t="s">
        <v>1625</v>
      </c>
      <c r="D14" s="1098">
        <f>(D12/100)*D11</f>
        <v>0</v>
      </c>
      <c r="E14" s="1098">
        <f>(E12/100)*E11</f>
        <v>0</v>
      </c>
      <c r="F14" s="1098">
        <f t="shared" ref="F14:R14" si="1">(F12/100)*F11</f>
        <v>0</v>
      </c>
      <c r="G14" s="1098">
        <f t="shared" si="1"/>
        <v>0</v>
      </c>
      <c r="H14" s="1098">
        <f t="shared" si="1"/>
        <v>0</v>
      </c>
      <c r="I14" s="1098">
        <f t="shared" si="1"/>
        <v>0</v>
      </c>
      <c r="J14" s="1098">
        <f t="shared" si="1"/>
        <v>0</v>
      </c>
      <c r="K14" s="1098">
        <f t="shared" si="1"/>
        <v>0</v>
      </c>
      <c r="L14" s="1098">
        <f t="shared" si="1"/>
        <v>0</v>
      </c>
      <c r="M14" s="1098">
        <f t="shared" si="1"/>
        <v>0</v>
      </c>
      <c r="N14" s="1098">
        <f t="shared" si="1"/>
        <v>0</v>
      </c>
      <c r="O14" s="1098">
        <f t="shared" si="1"/>
        <v>0</v>
      </c>
      <c r="P14" s="1098">
        <f t="shared" si="1"/>
        <v>0</v>
      </c>
      <c r="Q14" s="1098">
        <f t="shared" si="1"/>
        <v>0</v>
      </c>
      <c r="R14" s="1098">
        <f t="shared" si="1"/>
        <v>0</v>
      </c>
      <c r="S14" s="1096"/>
      <c r="T14" s="277"/>
      <c r="U14" s="107"/>
      <c r="V14" s="107"/>
      <c r="W14" s="107"/>
      <c r="X14" s="107"/>
      <c r="Y14" s="107"/>
      <c r="Z14" s="107"/>
      <c r="AA14" s="107"/>
      <c r="AB14" s="107"/>
      <c r="AC14" s="107"/>
      <c r="AD14" s="107"/>
      <c r="AE14" s="107"/>
      <c r="AF14" s="107"/>
      <c r="AG14" s="107"/>
      <c r="AH14" s="107"/>
      <c r="AI14" s="107"/>
      <c r="AJ14" s="107"/>
      <c r="AK14" s="107"/>
      <c r="AL14" s="107"/>
      <c r="AM14" s="107"/>
      <c r="AN14" s="107"/>
      <c r="AO14" s="107"/>
    </row>
    <row r="15" spans="1:41" ht="20" customHeight="1" x14ac:dyDescent="0.3">
      <c r="A15" s="274"/>
      <c r="B15" s="1087">
        <v>1.5</v>
      </c>
      <c r="C15" s="1102" t="s">
        <v>1626</v>
      </c>
      <c r="D15" s="1096">
        <f>IF(ABS(D13)&gt;ABS(D14),ABS(D14),ABS(D13))</f>
        <v>0</v>
      </c>
      <c r="E15" s="1096">
        <f t="shared" ref="E15:R15" si="2">IF(ABS(E13)&gt;ABS(E14),ABS(E14),ABS(E13))</f>
        <v>0</v>
      </c>
      <c r="F15" s="1096">
        <f t="shared" si="2"/>
        <v>0</v>
      </c>
      <c r="G15" s="1096">
        <f t="shared" si="2"/>
        <v>0</v>
      </c>
      <c r="H15" s="1096">
        <f t="shared" si="2"/>
        <v>0</v>
      </c>
      <c r="I15" s="1096">
        <f t="shared" si="2"/>
        <v>0</v>
      </c>
      <c r="J15" s="1096">
        <f t="shared" si="2"/>
        <v>0</v>
      </c>
      <c r="K15" s="1096">
        <f t="shared" si="2"/>
        <v>0</v>
      </c>
      <c r="L15" s="1096">
        <f t="shared" si="2"/>
        <v>0</v>
      </c>
      <c r="M15" s="1096">
        <f t="shared" si="2"/>
        <v>0</v>
      </c>
      <c r="N15" s="1096">
        <f t="shared" si="2"/>
        <v>0</v>
      </c>
      <c r="O15" s="1096">
        <f t="shared" si="2"/>
        <v>0</v>
      </c>
      <c r="P15" s="1096">
        <f t="shared" si="2"/>
        <v>0</v>
      </c>
      <c r="Q15" s="1096">
        <f t="shared" si="2"/>
        <v>0</v>
      </c>
      <c r="R15" s="1096">
        <f t="shared" si="2"/>
        <v>0</v>
      </c>
      <c r="S15" s="1096"/>
      <c r="T15" s="277"/>
      <c r="U15" s="107"/>
      <c r="V15" s="107"/>
      <c r="W15" s="107"/>
      <c r="X15" s="107"/>
      <c r="Y15" s="107"/>
      <c r="Z15" s="107"/>
      <c r="AA15" s="107"/>
      <c r="AB15" s="107"/>
      <c r="AC15" s="107"/>
      <c r="AD15" s="107"/>
      <c r="AE15" s="107"/>
      <c r="AF15" s="107"/>
      <c r="AG15" s="107"/>
      <c r="AH15" s="107"/>
      <c r="AI15" s="107"/>
      <c r="AJ15" s="107"/>
      <c r="AK15" s="107"/>
      <c r="AL15" s="107"/>
      <c r="AM15" s="107"/>
      <c r="AN15" s="107"/>
      <c r="AO15" s="107"/>
    </row>
    <row r="16" spans="1:41" ht="20" customHeight="1" x14ac:dyDescent="0.3">
      <c r="A16" s="274"/>
      <c r="B16" s="1087">
        <v>1.6</v>
      </c>
      <c r="C16" s="1103" t="s">
        <v>1627</v>
      </c>
      <c r="D16" s="1096">
        <f>IF(ABS(D13)&gt;ABS(D14),D13+D14,D14+D13)</f>
        <v>0</v>
      </c>
      <c r="E16" s="1096">
        <f>IF(ABS(E13)&gt;ABS(E14),E13+E14,E14+E13)</f>
        <v>0</v>
      </c>
      <c r="F16" s="1096">
        <f t="shared" ref="F16:R16" si="3">IF(ABS(F13)&gt;ABS(F14),F13+F14,F14+F13)</f>
        <v>0</v>
      </c>
      <c r="G16" s="1096">
        <f t="shared" si="3"/>
        <v>0</v>
      </c>
      <c r="H16" s="1096">
        <f t="shared" si="3"/>
        <v>0</v>
      </c>
      <c r="I16" s="1096">
        <f t="shared" si="3"/>
        <v>0</v>
      </c>
      <c r="J16" s="1096">
        <f t="shared" si="3"/>
        <v>0</v>
      </c>
      <c r="K16" s="1096">
        <f t="shared" si="3"/>
        <v>0</v>
      </c>
      <c r="L16" s="1096">
        <f t="shared" si="3"/>
        <v>0</v>
      </c>
      <c r="M16" s="1096">
        <f t="shared" si="3"/>
        <v>0</v>
      </c>
      <c r="N16" s="1096">
        <f t="shared" si="3"/>
        <v>0</v>
      </c>
      <c r="O16" s="1096">
        <f t="shared" si="3"/>
        <v>0</v>
      </c>
      <c r="P16" s="1096">
        <f t="shared" si="3"/>
        <v>0</v>
      </c>
      <c r="Q16" s="1096">
        <f t="shared" si="3"/>
        <v>0</v>
      </c>
      <c r="R16" s="1096">
        <f t="shared" si="3"/>
        <v>0</v>
      </c>
      <c r="S16" s="1096"/>
      <c r="T16" s="277"/>
      <c r="U16" s="107"/>
      <c r="V16" s="107"/>
      <c r="W16" s="107"/>
      <c r="X16" s="107"/>
      <c r="Y16" s="107"/>
      <c r="Z16" s="107"/>
      <c r="AA16" s="107"/>
      <c r="AB16" s="107"/>
      <c r="AC16" s="107"/>
      <c r="AD16" s="107"/>
      <c r="AE16" s="107"/>
      <c r="AF16" s="107"/>
      <c r="AG16" s="107"/>
      <c r="AH16" s="107"/>
      <c r="AI16" s="107"/>
      <c r="AJ16" s="107"/>
      <c r="AK16" s="107"/>
      <c r="AL16" s="107"/>
      <c r="AM16" s="107"/>
      <c r="AN16" s="107"/>
      <c r="AO16" s="107"/>
    </row>
    <row r="17" spans="1:41" ht="20" customHeight="1" x14ac:dyDescent="0.3">
      <c r="A17" s="274"/>
      <c r="B17" s="1087" t="s">
        <v>1628</v>
      </c>
      <c r="C17" s="1101" t="s">
        <v>1576</v>
      </c>
      <c r="D17" s="1096">
        <v>10</v>
      </c>
      <c r="E17" s="1096">
        <v>10</v>
      </c>
      <c r="F17" s="1096">
        <v>10</v>
      </c>
      <c r="G17" s="1096">
        <v>10</v>
      </c>
      <c r="H17" s="1096">
        <v>10</v>
      </c>
      <c r="I17" s="1096">
        <v>10</v>
      </c>
      <c r="J17" s="1096">
        <v>10</v>
      </c>
      <c r="K17" s="1096">
        <v>10</v>
      </c>
      <c r="L17" s="1096">
        <v>10</v>
      </c>
      <c r="M17" s="1096">
        <v>10</v>
      </c>
      <c r="N17" s="1096">
        <v>10</v>
      </c>
      <c r="O17" s="1096">
        <v>10</v>
      </c>
      <c r="P17" s="1096">
        <v>10</v>
      </c>
      <c r="Q17" s="1096">
        <v>10</v>
      </c>
      <c r="R17" s="1096">
        <v>10</v>
      </c>
      <c r="S17" s="1096"/>
      <c r="T17" s="277"/>
      <c r="U17" s="107"/>
      <c r="V17" s="107"/>
      <c r="W17" s="107"/>
      <c r="X17" s="107"/>
      <c r="Y17" s="107"/>
      <c r="Z17" s="107"/>
      <c r="AA17" s="107"/>
      <c r="AB17" s="107"/>
      <c r="AC17" s="107"/>
      <c r="AD17" s="107"/>
      <c r="AE17" s="107"/>
      <c r="AF17" s="107"/>
      <c r="AG17" s="107"/>
      <c r="AH17" s="107"/>
      <c r="AI17" s="107"/>
      <c r="AJ17" s="107"/>
      <c r="AK17" s="107"/>
      <c r="AL17" s="107"/>
      <c r="AM17" s="107"/>
      <c r="AN17" s="107"/>
      <c r="AO17" s="107"/>
    </row>
    <row r="18" spans="1:41" ht="20" customHeight="1" x14ac:dyDescent="0.3">
      <c r="A18" s="274"/>
      <c r="B18" s="1087">
        <v>1.7</v>
      </c>
      <c r="C18" s="1031" t="s">
        <v>1629</v>
      </c>
      <c r="D18" s="1098">
        <f>(D17/100)*D15</f>
        <v>0</v>
      </c>
      <c r="E18" s="1098">
        <f t="shared" ref="E18:R18" si="4">(E17/100)*E15</f>
        <v>0</v>
      </c>
      <c r="F18" s="1098">
        <f t="shared" si="4"/>
        <v>0</v>
      </c>
      <c r="G18" s="1098">
        <f t="shared" si="4"/>
        <v>0</v>
      </c>
      <c r="H18" s="1098">
        <f t="shared" si="4"/>
        <v>0</v>
      </c>
      <c r="I18" s="1098">
        <f t="shared" si="4"/>
        <v>0</v>
      </c>
      <c r="J18" s="1098">
        <f t="shared" si="4"/>
        <v>0</v>
      </c>
      <c r="K18" s="1098">
        <f t="shared" si="4"/>
        <v>0</v>
      </c>
      <c r="L18" s="1098">
        <f t="shared" si="4"/>
        <v>0</v>
      </c>
      <c r="M18" s="1098">
        <f t="shared" si="4"/>
        <v>0</v>
      </c>
      <c r="N18" s="1098">
        <f t="shared" si="4"/>
        <v>0</v>
      </c>
      <c r="O18" s="1098">
        <f t="shared" si="4"/>
        <v>0</v>
      </c>
      <c r="P18" s="1098">
        <f t="shared" si="4"/>
        <v>0</v>
      </c>
      <c r="Q18" s="1098">
        <f t="shared" si="4"/>
        <v>0</v>
      </c>
      <c r="R18" s="1098">
        <f t="shared" si="4"/>
        <v>0</v>
      </c>
      <c r="S18" s="1099">
        <f>SUM(D18:R18)</f>
        <v>0</v>
      </c>
      <c r="T18" s="277"/>
      <c r="U18" s="107"/>
      <c r="V18" s="107"/>
      <c r="W18" s="107"/>
      <c r="X18" s="107"/>
      <c r="Y18" s="107"/>
      <c r="Z18" s="107"/>
      <c r="AA18" s="107"/>
      <c r="AB18" s="107"/>
      <c r="AC18" s="107"/>
      <c r="AD18" s="107"/>
      <c r="AE18" s="107"/>
      <c r="AF18" s="107"/>
      <c r="AG18" s="107"/>
      <c r="AH18" s="107"/>
      <c r="AI18" s="107"/>
      <c r="AJ18" s="107"/>
      <c r="AK18" s="107"/>
      <c r="AL18" s="107"/>
      <c r="AM18" s="107"/>
      <c r="AN18" s="107"/>
      <c r="AO18" s="107"/>
    </row>
    <row r="19" spans="1:41" ht="20" customHeight="1" x14ac:dyDescent="0.3">
      <c r="A19" s="274"/>
      <c r="B19" s="1087">
        <v>2.1</v>
      </c>
      <c r="C19" s="1101" t="s">
        <v>2001</v>
      </c>
      <c r="D19" s="1096"/>
      <c r="E19" s="1096"/>
      <c r="F19" s="1096"/>
      <c r="G19" s="1096">
        <f>IF(ABS(SUMIF(D16:G16,"&gt;0"))&gt;ABS(SUMIF(D16:G16,"&lt;0")),ABS(SUMIF(D16:G16,"&lt;0")),ABS(SUMIF(D16:G16,"&gt;0")))</f>
        <v>0</v>
      </c>
      <c r="H19" s="1096"/>
      <c r="I19" s="1096"/>
      <c r="J19" s="1096">
        <f>IF(ABS(SUMIF(H16:J16,"&gt;0"))&gt;ABS(SUMIF(H16:J16,"&gt;0")),ABS(SUMIF(H16:J16,"&lt;0")),ABS(SUMIF(H16:J16,"&gt;0")))</f>
        <v>0</v>
      </c>
      <c r="K19" s="1096"/>
      <c r="L19" s="1096"/>
      <c r="M19" s="1096"/>
      <c r="N19" s="1096"/>
      <c r="O19" s="1096"/>
      <c r="P19" s="1096"/>
      <c r="Q19" s="1096"/>
      <c r="R19" s="1096">
        <f>IF(ABS(SUMIF(K16:R16,"&gt;0"))&lt;ABS(SUMIF(K16:R16,"&lt;0")),ABS(SUMIF(K16:R16,"&gt;0")),ABS(SUMIF(K16:R16,"&lt;0")))</f>
        <v>0</v>
      </c>
      <c r="S19" s="1096"/>
      <c r="T19" s="277"/>
      <c r="U19" s="107"/>
      <c r="V19" s="107"/>
      <c r="W19" s="107"/>
      <c r="X19" s="107"/>
      <c r="Y19" s="107"/>
      <c r="Z19" s="107"/>
      <c r="AA19" s="107"/>
      <c r="AB19" s="107"/>
      <c r="AC19" s="107"/>
      <c r="AD19" s="107"/>
      <c r="AE19" s="107"/>
      <c r="AF19" s="107"/>
      <c r="AG19" s="107"/>
      <c r="AH19" s="107"/>
      <c r="AI19" s="107"/>
      <c r="AJ19" s="107"/>
      <c r="AK19" s="107"/>
      <c r="AL19" s="107"/>
      <c r="AM19" s="107"/>
      <c r="AN19" s="107"/>
      <c r="AO19" s="107"/>
    </row>
    <row r="20" spans="1:41" ht="20" customHeight="1" x14ac:dyDescent="0.3">
      <c r="A20" s="274"/>
      <c r="B20" s="1087">
        <v>2.2000000000000002</v>
      </c>
      <c r="C20" s="1101" t="s">
        <v>2002</v>
      </c>
      <c r="D20" s="1096"/>
      <c r="E20" s="1096"/>
      <c r="F20" s="1096"/>
      <c r="G20" s="1096">
        <f>IF(ABS(SUMIF(D16:G16,"&gt;0"))&gt;ABS(SUMIF(D16:G16,"&lt;0")),ABS(SUMIF(D16:G16,"&gt;0"))+ABS(SUMIF(D16:G16,"&lt;0")),ABS(SUMIF(D16:G16,"&lt;0"))+ABS(SUMIF(D16:G16,"&gt;0")))</f>
        <v>0</v>
      </c>
      <c r="H20" s="1096"/>
      <c r="I20" s="1096"/>
      <c r="J20" s="1096">
        <f>IF(ABS(SUMIF(H16:J16,"&gt;0"))&gt;ABS(SUMIF(H16:J16,"&gt;0")),SUMIF(H16:J16,"&gt;0")+SUMIF(H16:J16,"&lt;0"),SUMIF(H16:J16,"&lt;0")+SUMIF(H16:J16,"&gt;0"))</f>
        <v>0</v>
      </c>
      <c r="K20" s="1096"/>
      <c r="L20" s="1096"/>
      <c r="M20" s="1096"/>
      <c r="N20" s="1096"/>
      <c r="O20" s="1096"/>
      <c r="P20" s="1096"/>
      <c r="Q20" s="1096"/>
      <c r="R20" s="1096">
        <f>IF(ABS(SUMIF(K16:R16,"&gt;0"))&lt;ABS(SUMIF(K16:R16,"&lt;0")),SUMIF(K16:R16,"&lt;0")+SUMIF(K16:R16,"&gt;0"),SUMIF(K16:R16,"&gt;0")+SUMIF(K16:R16,"&lt;0"))</f>
        <v>0</v>
      </c>
      <c r="S20" s="1096"/>
      <c r="T20" s="277"/>
      <c r="U20" s="107"/>
      <c r="V20" s="107"/>
      <c r="W20" s="107"/>
      <c r="X20" s="107"/>
      <c r="Y20" s="107"/>
      <c r="Z20" s="107"/>
      <c r="AA20" s="107"/>
      <c r="AB20" s="107"/>
      <c r="AC20" s="107"/>
      <c r="AD20" s="107"/>
      <c r="AE20" s="107"/>
      <c r="AF20" s="107"/>
      <c r="AG20" s="107"/>
      <c r="AH20" s="107"/>
      <c r="AI20" s="107"/>
      <c r="AJ20" s="107"/>
      <c r="AK20" s="107"/>
      <c r="AL20" s="107"/>
      <c r="AM20" s="107"/>
      <c r="AN20" s="107"/>
      <c r="AO20" s="107"/>
    </row>
    <row r="21" spans="1:41" ht="20" customHeight="1" x14ac:dyDescent="0.3">
      <c r="A21" s="274"/>
      <c r="B21" s="1087" t="s">
        <v>1630</v>
      </c>
      <c r="C21" s="1101" t="s">
        <v>1576</v>
      </c>
      <c r="D21" s="1096"/>
      <c r="E21" s="1096"/>
      <c r="F21" s="1096"/>
      <c r="G21" s="1100">
        <v>40</v>
      </c>
      <c r="H21" s="1096"/>
      <c r="I21" s="1096"/>
      <c r="J21" s="1096">
        <v>30</v>
      </c>
      <c r="K21" s="1096"/>
      <c r="L21" s="1096"/>
      <c r="M21" s="1096"/>
      <c r="N21" s="1096"/>
      <c r="O21" s="1096"/>
      <c r="P21" s="1096"/>
      <c r="Q21" s="1096"/>
      <c r="R21" s="1096">
        <v>30</v>
      </c>
      <c r="S21" s="1096"/>
      <c r="T21" s="277"/>
      <c r="U21" s="107"/>
      <c r="V21" s="107"/>
      <c r="W21" s="107"/>
      <c r="X21" s="107"/>
      <c r="Y21" s="107"/>
      <c r="Z21" s="107"/>
      <c r="AA21" s="107"/>
      <c r="AB21" s="107"/>
      <c r="AC21" s="107"/>
      <c r="AD21" s="107"/>
      <c r="AE21" s="107"/>
      <c r="AF21" s="107"/>
      <c r="AG21" s="107"/>
      <c r="AH21" s="107"/>
      <c r="AI21" s="107"/>
      <c r="AJ21" s="107"/>
      <c r="AK21" s="107"/>
      <c r="AL21" s="107"/>
      <c r="AM21" s="107"/>
      <c r="AN21" s="107"/>
      <c r="AO21" s="107"/>
    </row>
    <row r="22" spans="1:41" ht="20" customHeight="1" x14ac:dyDescent="0.3">
      <c r="A22" s="274"/>
      <c r="B22" s="1087">
        <v>2.2999999999999998</v>
      </c>
      <c r="C22" s="1031" t="s">
        <v>1631</v>
      </c>
      <c r="D22" s="1096"/>
      <c r="E22" s="1096"/>
      <c r="F22" s="1096"/>
      <c r="G22" s="1100">
        <f>(G21/100)*G19</f>
        <v>0</v>
      </c>
      <c r="H22" s="1096"/>
      <c r="I22" s="1096"/>
      <c r="J22" s="1096">
        <f>(J21/100)*J19</f>
        <v>0</v>
      </c>
      <c r="K22" s="1096"/>
      <c r="L22" s="1096"/>
      <c r="M22" s="1096"/>
      <c r="N22" s="1096"/>
      <c r="O22" s="1096"/>
      <c r="P22" s="1096"/>
      <c r="Q22" s="1096"/>
      <c r="R22" s="1096">
        <f>(R21/100)*R19</f>
        <v>0</v>
      </c>
      <c r="S22" s="1099">
        <f>SUM(D22:R22)</f>
        <v>0</v>
      </c>
      <c r="T22" s="277"/>
      <c r="U22" s="107"/>
      <c r="V22" s="107"/>
      <c r="W22" s="107"/>
      <c r="X22" s="107"/>
      <c r="Y22" s="107"/>
      <c r="Z22" s="107"/>
      <c r="AA22" s="107"/>
      <c r="AB22" s="107"/>
      <c r="AC22" s="107"/>
      <c r="AD22" s="107"/>
      <c r="AE22" s="107"/>
      <c r="AF22" s="107"/>
      <c r="AG22" s="107"/>
      <c r="AH22" s="107"/>
      <c r="AI22" s="107"/>
      <c r="AJ22" s="107"/>
      <c r="AK22" s="107"/>
      <c r="AL22" s="107"/>
      <c r="AM22" s="107"/>
      <c r="AN22" s="107"/>
      <c r="AO22" s="107"/>
    </row>
    <row r="23" spans="1:41" ht="20" customHeight="1" x14ac:dyDescent="0.3">
      <c r="A23" s="274"/>
      <c r="B23" s="1087">
        <v>3.1</v>
      </c>
      <c r="C23" s="1102" t="s">
        <v>2001</v>
      </c>
      <c r="D23" s="1096"/>
      <c r="E23" s="1096"/>
      <c r="F23" s="1096"/>
      <c r="G23" s="1096"/>
      <c r="H23" s="1096"/>
      <c r="I23" s="1096"/>
      <c r="J23" s="1096">
        <f>IF(ABS(G20)&lt;ABS(J20),ABS(G20),ABS(J20))</f>
        <v>0</v>
      </c>
      <c r="K23" s="1096"/>
      <c r="L23" s="1096"/>
      <c r="M23" s="1096"/>
      <c r="N23" s="1096"/>
      <c r="O23" s="1096"/>
      <c r="P23" s="1096"/>
      <c r="Q23" s="1096"/>
      <c r="R23" s="1096"/>
      <c r="S23" s="1096"/>
      <c r="T23" s="277"/>
      <c r="U23" s="107"/>
      <c r="V23" s="107"/>
      <c r="W23" s="107"/>
      <c r="X23" s="107"/>
      <c r="Y23" s="107"/>
      <c r="Z23" s="107"/>
      <c r="AA23" s="107"/>
      <c r="AB23" s="107"/>
      <c r="AC23" s="107"/>
      <c r="AD23" s="107"/>
      <c r="AE23" s="107"/>
      <c r="AF23" s="107"/>
      <c r="AG23" s="107"/>
      <c r="AH23" s="107"/>
      <c r="AI23" s="107"/>
      <c r="AJ23" s="107"/>
      <c r="AK23" s="107"/>
      <c r="AL23" s="107"/>
      <c r="AM23" s="107"/>
      <c r="AN23" s="107"/>
      <c r="AO23" s="107"/>
    </row>
    <row r="24" spans="1:41" ht="20" customHeight="1" x14ac:dyDescent="0.3">
      <c r="A24" s="274"/>
      <c r="B24" s="1087">
        <v>3.2</v>
      </c>
      <c r="C24" s="1103" t="s">
        <v>2003</v>
      </c>
      <c r="D24" s="1096"/>
      <c r="E24" s="1096"/>
      <c r="F24" s="1096"/>
      <c r="G24" s="1096"/>
      <c r="H24" s="1096"/>
      <c r="I24" s="1096"/>
      <c r="J24" s="1096">
        <f>IF(ABS(G20)&gt;ABS(J20),(G20)+(J20),(J20)+(G20))</f>
        <v>0</v>
      </c>
      <c r="K24" s="1096"/>
      <c r="L24" s="1096"/>
      <c r="M24" s="1096"/>
      <c r="N24" s="1096"/>
      <c r="O24" s="1096"/>
      <c r="P24" s="1096"/>
      <c r="Q24" s="1096"/>
      <c r="R24" s="1096"/>
      <c r="S24" s="1096"/>
      <c r="T24" s="277"/>
      <c r="U24" s="107"/>
      <c r="V24" s="107"/>
      <c r="W24" s="107"/>
      <c r="X24" s="107"/>
      <c r="Y24" s="107"/>
      <c r="Z24" s="107"/>
      <c r="AA24" s="107"/>
      <c r="AB24" s="107"/>
      <c r="AC24" s="107"/>
      <c r="AD24" s="107"/>
      <c r="AE24" s="107"/>
      <c r="AF24" s="107"/>
      <c r="AG24" s="107"/>
      <c r="AH24" s="107"/>
      <c r="AI24" s="107"/>
      <c r="AJ24" s="107"/>
      <c r="AK24" s="107"/>
      <c r="AL24" s="107"/>
      <c r="AM24" s="107"/>
      <c r="AN24" s="107"/>
      <c r="AO24" s="107"/>
    </row>
    <row r="25" spans="1:41" ht="20" customHeight="1" x14ac:dyDescent="0.3">
      <c r="A25" s="274"/>
      <c r="B25" s="1087" t="s">
        <v>395</v>
      </c>
      <c r="C25" s="1102" t="s">
        <v>1576</v>
      </c>
      <c r="D25" s="1096"/>
      <c r="E25" s="1096"/>
      <c r="F25" s="1096"/>
      <c r="G25" s="1096"/>
      <c r="H25" s="1096"/>
      <c r="I25" s="1096"/>
      <c r="J25" s="1096">
        <v>40</v>
      </c>
      <c r="K25" s="1096"/>
      <c r="L25" s="1096"/>
      <c r="M25" s="1096"/>
      <c r="N25" s="1096"/>
      <c r="O25" s="1096"/>
      <c r="P25" s="1096"/>
      <c r="Q25" s="1096"/>
      <c r="R25" s="1096"/>
      <c r="S25" s="1096"/>
      <c r="T25" s="277"/>
      <c r="U25" s="107"/>
      <c r="V25" s="107"/>
      <c r="W25" s="107"/>
      <c r="X25" s="107"/>
      <c r="Y25" s="107"/>
      <c r="Z25" s="107"/>
      <c r="AA25" s="107"/>
      <c r="AB25" s="107"/>
      <c r="AC25" s="107"/>
      <c r="AD25" s="107"/>
      <c r="AE25" s="107"/>
      <c r="AF25" s="107"/>
      <c r="AG25" s="107"/>
      <c r="AH25" s="107"/>
      <c r="AI25" s="107"/>
      <c r="AJ25" s="107"/>
      <c r="AK25" s="107"/>
      <c r="AL25" s="107"/>
      <c r="AM25" s="107"/>
      <c r="AN25" s="107"/>
      <c r="AO25" s="107"/>
    </row>
    <row r="26" spans="1:41" ht="20" customHeight="1" x14ac:dyDescent="0.3">
      <c r="A26" s="274"/>
      <c r="B26" s="1087">
        <v>3.3</v>
      </c>
      <c r="C26" s="1031" t="s">
        <v>1632</v>
      </c>
      <c r="D26" s="1096"/>
      <c r="E26" s="1096"/>
      <c r="F26" s="1096"/>
      <c r="G26" s="1096"/>
      <c r="H26" s="1096"/>
      <c r="I26" s="1096"/>
      <c r="J26" s="1096">
        <f>(J25/100)*J23</f>
        <v>0</v>
      </c>
      <c r="K26" s="1096"/>
      <c r="L26" s="1096"/>
      <c r="M26" s="1096"/>
      <c r="N26" s="1096"/>
      <c r="O26" s="1096"/>
      <c r="P26" s="1096"/>
      <c r="Q26" s="1096"/>
      <c r="R26" s="1096"/>
      <c r="S26" s="1099">
        <f>SUM(D26:R26)</f>
        <v>0</v>
      </c>
      <c r="T26" s="277"/>
      <c r="U26" s="107"/>
      <c r="V26" s="107"/>
      <c r="W26" s="107"/>
      <c r="X26" s="107"/>
      <c r="Y26" s="107"/>
      <c r="Z26" s="107"/>
      <c r="AA26" s="107"/>
      <c r="AB26" s="107"/>
      <c r="AC26" s="107"/>
      <c r="AD26" s="107"/>
      <c r="AE26" s="107"/>
      <c r="AF26" s="107"/>
      <c r="AG26" s="107"/>
      <c r="AH26" s="107"/>
      <c r="AI26" s="107"/>
      <c r="AJ26" s="107"/>
      <c r="AK26" s="107"/>
      <c r="AL26" s="107"/>
      <c r="AM26" s="107"/>
      <c r="AN26" s="107"/>
      <c r="AO26" s="107"/>
    </row>
    <row r="27" spans="1:41" ht="20" customHeight="1" x14ac:dyDescent="0.3">
      <c r="A27" s="274"/>
      <c r="B27" s="1087">
        <v>4.0999999999999996</v>
      </c>
      <c r="C27" s="1102" t="s">
        <v>2001</v>
      </c>
      <c r="D27" s="1096"/>
      <c r="E27" s="1096"/>
      <c r="F27" s="1096"/>
      <c r="G27" s="1096"/>
      <c r="H27" s="1096"/>
      <c r="I27" s="1096"/>
      <c r="J27" s="1096"/>
      <c r="K27" s="1096"/>
      <c r="L27" s="1096"/>
      <c r="M27" s="1096"/>
      <c r="N27" s="1096"/>
      <c r="O27" s="1096"/>
      <c r="P27" s="1096"/>
      <c r="Q27" s="1096"/>
      <c r="R27" s="1096">
        <f>IF(ABS(R20)&lt;ABS(J24),ABS(R20),ABS(J24))</f>
        <v>0</v>
      </c>
      <c r="S27" s="1096"/>
      <c r="T27" s="277"/>
      <c r="U27" s="107"/>
      <c r="V27" s="107"/>
      <c r="W27" s="107"/>
      <c r="X27" s="107"/>
      <c r="Y27" s="107"/>
      <c r="Z27" s="107"/>
      <c r="AA27" s="107"/>
      <c r="AB27" s="107"/>
      <c r="AC27" s="107"/>
      <c r="AD27" s="107"/>
      <c r="AE27" s="107"/>
      <c r="AF27" s="107"/>
      <c r="AG27" s="107"/>
      <c r="AH27" s="107"/>
      <c r="AI27" s="107"/>
      <c r="AJ27" s="107"/>
      <c r="AK27" s="107"/>
      <c r="AL27" s="107"/>
      <c r="AM27" s="107"/>
      <c r="AN27" s="107"/>
      <c r="AO27" s="107"/>
    </row>
    <row r="28" spans="1:41" ht="20" customHeight="1" x14ac:dyDescent="0.3">
      <c r="A28" s="274"/>
      <c r="B28" s="1087">
        <v>4.2</v>
      </c>
      <c r="C28" s="1103" t="s">
        <v>2003</v>
      </c>
      <c r="D28" s="1096"/>
      <c r="E28" s="1096"/>
      <c r="F28" s="1096"/>
      <c r="G28" s="1096"/>
      <c r="H28" s="1096"/>
      <c r="I28" s="1096"/>
      <c r="J28" s="1096"/>
      <c r="K28" s="1096"/>
      <c r="L28" s="1096"/>
      <c r="M28" s="1096"/>
      <c r="N28" s="1096"/>
      <c r="O28" s="1096"/>
      <c r="P28" s="1096"/>
      <c r="Q28" s="1096"/>
      <c r="R28" s="1096">
        <f>IF(ABS(R20)&gt;ABS(J24),(R20)+(J24),(J24)+(R20))</f>
        <v>0</v>
      </c>
      <c r="S28" s="1096"/>
      <c r="T28" s="277"/>
      <c r="U28" s="107"/>
      <c r="V28" s="107"/>
      <c r="W28" s="107"/>
      <c r="X28" s="107"/>
      <c r="Y28" s="107"/>
      <c r="Z28" s="107"/>
      <c r="AA28" s="107"/>
      <c r="AB28" s="107"/>
      <c r="AC28" s="107"/>
      <c r="AD28" s="107"/>
      <c r="AE28" s="107"/>
      <c r="AF28" s="107"/>
      <c r="AG28" s="107"/>
      <c r="AH28" s="107"/>
      <c r="AI28" s="107"/>
      <c r="AJ28" s="107"/>
      <c r="AK28" s="107"/>
      <c r="AL28" s="107"/>
      <c r="AM28" s="107"/>
      <c r="AN28" s="107"/>
      <c r="AO28" s="107"/>
    </row>
    <row r="29" spans="1:41" ht="20" customHeight="1" x14ac:dyDescent="0.3">
      <c r="A29" s="274"/>
      <c r="B29" s="1087" t="s">
        <v>1633</v>
      </c>
      <c r="C29" s="1102" t="s">
        <v>1576</v>
      </c>
      <c r="D29" s="1096"/>
      <c r="E29" s="1096"/>
      <c r="F29" s="1096"/>
      <c r="G29" s="1096"/>
      <c r="H29" s="1096"/>
      <c r="I29" s="1096"/>
      <c r="J29" s="1096"/>
      <c r="K29" s="1096"/>
      <c r="L29" s="1096"/>
      <c r="M29" s="1096"/>
      <c r="N29" s="1096"/>
      <c r="O29" s="1096"/>
      <c r="P29" s="1096"/>
      <c r="Q29" s="1096"/>
      <c r="R29" s="1096">
        <v>40</v>
      </c>
      <c r="S29" s="1096"/>
      <c r="T29" s="277"/>
      <c r="U29" s="107"/>
      <c r="V29" s="107"/>
      <c r="W29" s="107"/>
      <c r="X29" s="107"/>
      <c r="Y29" s="107"/>
      <c r="Z29" s="107"/>
      <c r="AA29" s="107"/>
      <c r="AB29" s="107"/>
      <c r="AC29" s="107"/>
      <c r="AD29" s="107"/>
      <c r="AE29" s="107"/>
      <c r="AF29" s="107"/>
      <c r="AG29" s="107"/>
      <c r="AH29" s="107"/>
      <c r="AI29" s="107"/>
      <c r="AJ29" s="107"/>
      <c r="AK29" s="107"/>
      <c r="AL29" s="107"/>
      <c r="AM29" s="107"/>
      <c r="AN29" s="107"/>
      <c r="AO29" s="107"/>
    </row>
    <row r="30" spans="1:41" ht="20" customHeight="1" x14ac:dyDescent="0.3">
      <c r="A30" s="274"/>
      <c r="B30" s="1087">
        <v>4.3</v>
      </c>
      <c r="C30" s="1104" t="s">
        <v>1634</v>
      </c>
      <c r="D30" s="1096"/>
      <c r="E30" s="1096"/>
      <c r="F30" s="1096"/>
      <c r="G30" s="1096"/>
      <c r="H30" s="1096"/>
      <c r="I30" s="1096"/>
      <c r="J30" s="1096"/>
      <c r="K30" s="1096"/>
      <c r="L30" s="1096"/>
      <c r="M30" s="1096"/>
      <c r="N30" s="1096"/>
      <c r="O30" s="1096"/>
      <c r="P30" s="1096"/>
      <c r="Q30" s="1096"/>
      <c r="R30" s="1096">
        <f>(R29/100)*R27</f>
        <v>0</v>
      </c>
      <c r="S30" s="1099">
        <f>R30</f>
        <v>0</v>
      </c>
      <c r="T30" s="277"/>
      <c r="U30" s="107"/>
      <c r="V30" s="107"/>
      <c r="W30" s="107"/>
      <c r="X30" s="107"/>
      <c r="Y30" s="107"/>
      <c r="Z30" s="107"/>
      <c r="AA30" s="107"/>
      <c r="AB30" s="107"/>
      <c r="AC30" s="107"/>
      <c r="AD30" s="107"/>
      <c r="AE30" s="107"/>
      <c r="AF30" s="107"/>
      <c r="AG30" s="107"/>
      <c r="AH30" s="107"/>
      <c r="AI30" s="107"/>
      <c r="AJ30" s="107"/>
      <c r="AK30" s="107"/>
      <c r="AL30" s="107"/>
      <c r="AM30" s="107"/>
      <c r="AN30" s="107"/>
      <c r="AO30" s="107"/>
    </row>
    <row r="31" spans="1:41" ht="20" customHeight="1" x14ac:dyDescent="0.3">
      <c r="A31" s="274"/>
      <c r="B31" s="1087">
        <v>5.0999999999999996</v>
      </c>
      <c r="C31" s="1105" t="s">
        <v>1635</v>
      </c>
      <c r="D31" s="1096"/>
      <c r="E31" s="1096"/>
      <c r="F31" s="1096"/>
      <c r="G31" s="1096"/>
      <c r="H31" s="1096"/>
      <c r="I31" s="1096"/>
      <c r="J31" s="1096"/>
      <c r="K31" s="1096"/>
      <c r="L31" s="1096"/>
      <c r="M31" s="1096"/>
      <c r="N31" s="1096"/>
      <c r="O31" s="1096"/>
      <c r="P31" s="1096"/>
      <c r="Q31" s="1096"/>
      <c r="R31" s="1096"/>
      <c r="S31" s="1099">
        <f>R28</f>
        <v>0</v>
      </c>
      <c r="T31" s="277"/>
      <c r="U31" s="107"/>
      <c r="V31" s="107"/>
      <c r="W31" s="107"/>
      <c r="X31" s="107"/>
      <c r="Y31" s="107"/>
      <c r="Z31" s="107"/>
      <c r="AA31" s="107"/>
      <c r="AB31" s="107"/>
      <c r="AC31" s="107"/>
      <c r="AD31" s="107"/>
      <c r="AE31" s="107"/>
      <c r="AF31" s="107"/>
      <c r="AG31" s="107"/>
      <c r="AH31" s="107"/>
      <c r="AI31" s="107"/>
      <c r="AJ31" s="107"/>
      <c r="AK31" s="107"/>
      <c r="AL31" s="107"/>
      <c r="AM31" s="107"/>
      <c r="AN31" s="107"/>
      <c r="AO31" s="107"/>
    </row>
    <row r="32" spans="1:41" ht="20" customHeight="1" x14ac:dyDescent="0.3">
      <c r="A32" s="274"/>
      <c r="B32" s="1087">
        <v>6</v>
      </c>
      <c r="C32" s="1104" t="s">
        <v>1636</v>
      </c>
      <c r="D32" s="1096"/>
      <c r="E32" s="1096"/>
      <c r="F32" s="1096"/>
      <c r="G32" s="1096"/>
      <c r="H32" s="1096"/>
      <c r="I32" s="1096"/>
      <c r="J32" s="1096"/>
      <c r="K32" s="1096"/>
      <c r="L32" s="1096"/>
      <c r="M32" s="1096"/>
      <c r="N32" s="1096"/>
      <c r="O32" s="1096"/>
      <c r="P32" s="1096"/>
      <c r="Q32" s="1096"/>
      <c r="R32" s="1096"/>
      <c r="S32" s="1099">
        <f>SUM(S18 + S22 + S26+S30 + S31)</f>
        <v>0</v>
      </c>
      <c r="T32" s="277"/>
      <c r="U32" s="107"/>
      <c r="V32" s="107"/>
      <c r="W32" s="107"/>
      <c r="X32" s="107"/>
      <c r="Y32" s="107"/>
      <c r="Z32" s="107"/>
      <c r="AA32" s="107"/>
      <c r="AB32" s="107"/>
      <c r="AC32" s="107"/>
      <c r="AD32" s="107"/>
      <c r="AE32" s="107"/>
      <c r="AF32" s="107"/>
      <c r="AG32" s="107"/>
      <c r="AH32" s="107"/>
      <c r="AI32" s="107"/>
      <c r="AJ32" s="107"/>
      <c r="AK32" s="107"/>
      <c r="AL32" s="107"/>
      <c r="AM32" s="107"/>
      <c r="AN32" s="107"/>
      <c r="AO32" s="107"/>
    </row>
    <row r="33" spans="1:41" ht="20" customHeight="1" x14ac:dyDescent="0.3">
      <c r="A33" s="274"/>
      <c r="B33" s="1088">
        <v>7</v>
      </c>
      <c r="C33" s="1104" t="s">
        <v>1995</v>
      </c>
      <c r="D33" s="1096"/>
      <c r="E33" s="1096"/>
      <c r="F33" s="1096"/>
      <c r="G33" s="1096"/>
      <c r="H33" s="1096"/>
      <c r="I33" s="1096"/>
      <c r="J33" s="1096"/>
      <c r="K33" s="1096"/>
      <c r="L33" s="1096"/>
      <c r="M33" s="1096"/>
      <c r="N33" s="1096"/>
      <c r="O33" s="1096"/>
      <c r="P33" s="1096"/>
      <c r="Q33" s="1096"/>
      <c r="R33" s="1096"/>
      <c r="S33" s="1099">
        <f>S32*12.5</f>
        <v>0</v>
      </c>
      <c r="T33" s="277"/>
      <c r="U33" s="107"/>
      <c r="V33" s="107"/>
      <c r="W33" s="107"/>
      <c r="X33" s="107"/>
      <c r="Y33" s="107"/>
      <c r="Z33" s="107"/>
      <c r="AA33" s="107"/>
      <c r="AB33" s="107"/>
      <c r="AC33" s="107"/>
      <c r="AD33" s="107"/>
      <c r="AE33" s="107"/>
      <c r="AF33" s="107"/>
      <c r="AG33" s="107"/>
      <c r="AH33" s="107"/>
      <c r="AI33" s="107"/>
      <c r="AJ33" s="107"/>
      <c r="AK33" s="107"/>
      <c r="AL33" s="107"/>
      <c r="AM33" s="107"/>
      <c r="AN33" s="107"/>
      <c r="AO33" s="107"/>
    </row>
    <row r="34" spans="1:41" ht="15" customHeight="1" x14ac:dyDescent="0.25">
      <c r="A34" s="274"/>
      <c r="D34" s="107"/>
      <c r="E34" s="107"/>
      <c r="F34" s="107"/>
      <c r="G34" s="107"/>
      <c r="H34" s="107"/>
      <c r="I34" s="107"/>
      <c r="J34" s="107"/>
      <c r="K34" s="107"/>
      <c r="L34" s="107"/>
      <c r="M34" s="107"/>
      <c r="N34" s="107"/>
      <c r="O34" s="107"/>
      <c r="P34" s="107"/>
      <c r="Q34" s="107"/>
      <c r="R34" s="107"/>
      <c r="S34" s="107"/>
      <c r="T34" s="277"/>
      <c r="U34" s="107"/>
      <c r="V34" s="107"/>
      <c r="W34" s="107"/>
      <c r="X34" s="107"/>
      <c r="Y34" s="107"/>
      <c r="Z34" s="107"/>
      <c r="AA34" s="107"/>
      <c r="AB34" s="107"/>
      <c r="AC34" s="107"/>
      <c r="AD34" s="107"/>
      <c r="AE34" s="107"/>
      <c r="AF34" s="107"/>
      <c r="AG34" s="107"/>
      <c r="AH34" s="107"/>
      <c r="AI34" s="107"/>
      <c r="AJ34" s="107"/>
      <c r="AK34" s="107"/>
      <c r="AL34" s="107"/>
      <c r="AM34" s="107"/>
      <c r="AN34" s="107"/>
      <c r="AO34" s="107"/>
    </row>
    <row r="35" spans="1:41" ht="15" customHeight="1" x14ac:dyDescent="0.3">
      <c r="A35" s="274"/>
      <c r="B35" s="641" t="s">
        <v>1999</v>
      </c>
      <c r="C35" s="3156" t="s">
        <v>2000</v>
      </c>
      <c r="D35" s="3156"/>
      <c r="E35" s="3156"/>
      <c r="F35" s="3156"/>
      <c r="G35" s="3156"/>
      <c r="H35" s="3156"/>
      <c r="I35" s="3156"/>
      <c r="J35" s="3156"/>
      <c r="K35" s="107"/>
      <c r="L35" s="107"/>
      <c r="M35" s="107"/>
      <c r="N35" s="107"/>
      <c r="O35" s="107"/>
      <c r="P35" s="107"/>
      <c r="Q35" s="107"/>
      <c r="R35" s="107"/>
      <c r="S35" s="107"/>
      <c r="T35" s="277"/>
      <c r="U35" s="107"/>
      <c r="V35" s="107"/>
      <c r="W35" s="107"/>
      <c r="X35" s="107"/>
      <c r="Y35" s="107"/>
      <c r="Z35" s="107"/>
      <c r="AA35" s="107"/>
      <c r="AB35" s="107"/>
      <c r="AC35" s="107"/>
      <c r="AD35" s="107"/>
      <c r="AE35" s="107"/>
      <c r="AF35" s="107"/>
      <c r="AG35" s="107"/>
      <c r="AH35" s="107"/>
      <c r="AI35" s="107"/>
      <c r="AJ35" s="107"/>
      <c r="AK35" s="107"/>
      <c r="AL35" s="107"/>
      <c r="AM35" s="107"/>
      <c r="AN35" s="107"/>
      <c r="AO35" s="107"/>
    </row>
    <row r="36" spans="1:41" ht="15" customHeight="1" x14ac:dyDescent="0.25">
      <c r="A36" s="274"/>
      <c r="B36" s="107"/>
      <c r="C36" s="3156" t="s">
        <v>1637</v>
      </c>
      <c r="D36" s="3156"/>
      <c r="E36" s="3156"/>
      <c r="F36" s="3156"/>
      <c r="G36" s="3156"/>
      <c r="H36" s="3156"/>
      <c r="I36" s="3156"/>
      <c r="J36" s="3156"/>
      <c r="K36" s="107"/>
      <c r="L36" s="107"/>
      <c r="M36" s="107"/>
      <c r="N36" s="107"/>
      <c r="O36" s="107"/>
      <c r="P36" s="107"/>
      <c r="Q36" s="107"/>
      <c r="R36" s="107"/>
      <c r="S36" s="107"/>
      <c r="T36" s="277"/>
      <c r="U36" s="107"/>
      <c r="V36" s="107"/>
      <c r="W36" s="107"/>
      <c r="X36" s="107"/>
      <c r="Y36" s="107"/>
      <c r="Z36" s="107"/>
      <c r="AA36" s="107"/>
      <c r="AB36" s="107"/>
      <c r="AC36" s="107"/>
      <c r="AD36" s="107"/>
      <c r="AE36" s="107"/>
      <c r="AF36" s="107"/>
      <c r="AG36" s="107"/>
      <c r="AH36" s="107"/>
      <c r="AI36" s="107"/>
      <c r="AJ36" s="107"/>
      <c r="AK36" s="107"/>
      <c r="AL36" s="107"/>
      <c r="AM36" s="107"/>
      <c r="AN36" s="107"/>
      <c r="AO36" s="107"/>
    </row>
    <row r="37" spans="1:41" ht="15" customHeight="1" x14ac:dyDescent="0.25">
      <c r="A37" s="274"/>
      <c r="B37" s="107"/>
      <c r="C37" s="3156" t="s">
        <v>1638</v>
      </c>
      <c r="D37" s="3156"/>
      <c r="E37" s="3156"/>
      <c r="F37" s="3156"/>
      <c r="G37" s="3156"/>
      <c r="H37" s="3156"/>
      <c r="I37" s="3156"/>
      <c r="J37" s="3156"/>
      <c r="K37" s="107"/>
      <c r="L37" s="107"/>
      <c r="M37" s="107"/>
      <c r="N37" s="107"/>
      <c r="O37" s="107"/>
      <c r="P37" s="107"/>
      <c r="Q37" s="107"/>
      <c r="R37" s="107"/>
      <c r="S37" s="107"/>
      <c r="T37" s="277"/>
      <c r="U37" s="107"/>
      <c r="V37" s="107"/>
      <c r="W37" s="107"/>
      <c r="X37" s="107"/>
      <c r="Y37" s="107"/>
      <c r="Z37" s="107"/>
      <c r="AA37" s="107"/>
      <c r="AB37" s="107"/>
      <c r="AC37" s="107"/>
      <c r="AD37" s="107"/>
      <c r="AE37" s="107"/>
      <c r="AF37" s="107"/>
      <c r="AG37" s="107"/>
      <c r="AH37" s="107"/>
      <c r="AI37" s="107"/>
      <c r="AJ37" s="107"/>
      <c r="AK37" s="107"/>
      <c r="AL37" s="107"/>
      <c r="AM37" s="107"/>
      <c r="AN37" s="107"/>
      <c r="AO37" s="107"/>
    </row>
    <row r="38" spans="1:41" ht="15" customHeight="1" x14ac:dyDescent="0.25">
      <c r="A38" s="274"/>
      <c r="B38" s="107"/>
      <c r="C38" s="3156" t="s">
        <v>1639</v>
      </c>
      <c r="D38" s="3156"/>
      <c r="E38" s="3156"/>
      <c r="F38" s="3156"/>
      <c r="G38" s="3156"/>
      <c r="H38" s="3156"/>
      <c r="I38" s="3156"/>
      <c r="J38" s="3156"/>
      <c r="K38" s="107"/>
      <c r="L38" s="107"/>
      <c r="M38" s="107"/>
      <c r="N38" s="107"/>
      <c r="O38" s="107"/>
      <c r="P38" s="107"/>
      <c r="Q38" s="107"/>
      <c r="R38" s="107"/>
      <c r="S38" s="107"/>
      <c r="T38" s="277"/>
      <c r="U38" s="107"/>
      <c r="V38" s="107"/>
      <c r="W38" s="107"/>
      <c r="X38" s="107"/>
      <c r="Y38" s="107"/>
      <c r="Z38" s="107"/>
      <c r="AA38" s="107"/>
      <c r="AB38" s="107"/>
      <c r="AC38" s="107"/>
      <c r="AD38" s="107"/>
      <c r="AE38" s="107"/>
      <c r="AF38" s="107"/>
      <c r="AG38" s="107"/>
      <c r="AH38" s="107"/>
      <c r="AI38" s="107"/>
      <c r="AJ38" s="107"/>
      <c r="AK38" s="107"/>
      <c r="AL38" s="107"/>
      <c r="AM38" s="107"/>
      <c r="AN38" s="107"/>
      <c r="AO38" s="107"/>
    </row>
    <row r="39" spans="1:41" ht="15" customHeight="1" x14ac:dyDescent="0.25">
      <c r="A39" s="274"/>
      <c r="B39" s="107"/>
      <c r="C39" s="3156" t="s">
        <v>1640</v>
      </c>
      <c r="D39" s="3156"/>
      <c r="E39" s="3156"/>
      <c r="F39" s="3156"/>
      <c r="G39" s="3156"/>
      <c r="H39" s="3156"/>
      <c r="I39" s="3156"/>
      <c r="J39" s="3156"/>
      <c r="K39" s="107"/>
      <c r="L39" s="107"/>
      <c r="M39" s="107"/>
      <c r="N39" s="107"/>
      <c r="O39" s="107"/>
      <c r="P39" s="107"/>
      <c r="Q39" s="107"/>
      <c r="R39" s="107"/>
      <c r="S39" s="107"/>
      <c r="T39" s="277"/>
      <c r="U39" s="107"/>
      <c r="V39" s="107"/>
      <c r="W39" s="107"/>
      <c r="X39" s="107"/>
      <c r="Y39" s="107"/>
      <c r="Z39" s="107"/>
      <c r="AA39" s="107"/>
      <c r="AB39" s="107"/>
      <c r="AC39" s="107"/>
      <c r="AD39" s="107"/>
      <c r="AE39" s="107"/>
      <c r="AF39" s="107"/>
      <c r="AG39" s="107"/>
      <c r="AH39" s="107"/>
      <c r="AI39" s="107"/>
      <c r="AJ39" s="107"/>
      <c r="AK39" s="107"/>
      <c r="AL39" s="107"/>
      <c r="AM39" s="107"/>
      <c r="AN39" s="107"/>
      <c r="AO39" s="107"/>
    </row>
    <row r="40" spans="1:41" ht="15" customHeight="1" x14ac:dyDescent="0.25">
      <c r="A40" s="274"/>
      <c r="B40" s="107"/>
      <c r="C40" s="3156" t="s">
        <v>1641</v>
      </c>
      <c r="D40" s="3156"/>
      <c r="E40" s="3156"/>
      <c r="F40" s="3156"/>
      <c r="G40" s="3156"/>
      <c r="H40" s="3156"/>
      <c r="I40" s="3156"/>
      <c r="J40" s="3156"/>
      <c r="K40" s="107"/>
      <c r="L40" s="107"/>
      <c r="M40" s="107"/>
      <c r="N40" s="107"/>
      <c r="O40" s="107"/>
      <c r="P40" s="107"/>
      <c r="Q40" s="107"/>
      <c r="R40" s="107"/>
      <c r="S40" s="107"/>
      <c r="T40" s="277"/>
      <c r="U40" s="107"/>
      <c r="V40" s="107"/>
      <c r="W40" s="107"/>
      <c r="X40" s="107"/>
      <c r="Y40" s="107"/>
      <c r="Z40" s="107"/>
      <c r="AA40" s="107"/>
      <c r="AB40" s="107"/>
      <c r="AC40" s="107"/>
      <c r="AD40" s="107"/>
      <c r="AE40" s="107"/>
      <c r="AF40" s="107"/>
      <c r="AG40" s="107"/>
      <c r="AH40" s="107"/>
      <c r="AI40" s="107"/>
      <c r="AJ40" s="107"/>
      <c r="AK40" s="107"/>
      <c r="AL40" s="107"/>
      <c r="AM40" s="107"/>
      <c r="AN40" s="107"/>
      <c r="AO40" s="107"/>
    </row>
    <row r="41" spans="1:41" ht="15" customHeight="1" x14ac:dyDescent="0.25">
      <c r="A41" s="274"/>
      <c r="B41" s="107"/>
      <c r="C41" s="3156" t="s">
        <v>2005</v>
      </c>
      <c r="D41" s="3156"/>
      <c r="E41" s="3156"/>
      <c r="F41" s="3156"/>
      <c r="G41" s="3156"/>
      <c r="H41" s="3156"/>
      <c r="I41" s="3156"/>
      <c r="J41" s="3156"/>
      <c r="K41" s="107"/>
      <c r="L41" s="107"/>
      <c r="M41" s="107"/>
      <c r="N41" s="107"/>
      <c r="O41" s="107"/>
      <c r="P41" s="107"/>
      <c r="Q41" s="107"/>
      <c r="R41" s="107"/>
      <c r="S41" s="107"/>
      <c r="T41" s="277"/>
      <c r="U41" s="107"/>
      <c r="V41" s="107"/>
      <c r="W41" s="107"/>
      <c r="X41" s="107"/>
      <c r="Y41" s="107"/>
      <c r="Z41" s="107"/>
      <c r="AA41" s="107"/>
      <c r="AB41" s="107"/>
      <c r="AC41" s="107"/>
      <c r="AD41" s="107"/>
      <c r="AE41" s="107"/>
      <c r="AF41" s="107"/>
      <c r="AG41" s="107"/>
      <c r="AH41" s="107"/>
      <c r="AI41" s="107"/>
      <c r="AJ41" s="107"/>
      <c r="AK41" s="107"/>
      <c r="AL41" s="107"/>
      <c r="AM41" s="107"/>
      <c r="AN41" s="107"/>
      <c r="AO41" s="107"/>
    </row>
    <row r="42" spans="1:41" ht="15" customHeight="1" x14ac:dyDescent="0.25">
      <c r="A42" s="274"/>
      <c r="B42" s="107"/>
      <c r="C42" s="3156" t="s">
        <v>1642</v>
      </c>
      <c r="D42" s="3156"/>
      <c r="E42" s="3156"/>
      <c r="F42" s="3156"/>
      <c r="G42" s="3156"/>
      <c r="H42" s="3156"/>
      <c r="I42" s="3156"/>
      <c r="J42" s="3156"/>
      <c r="K42" s="107"/>
      <c r="L42" s="107"/>
      <c r="M42" s="107"/>
      <c r="N42" s="107"/>
      <c r="O42" s="107"/>
      <c r="P42" s="107"/>
      <c r="Q42" s="107"/>
      <c r="R42" s="107"/>
      <c r="S42" s="107"/>
      <c r="T42" s="277"/>
      <c r="U42" s="107"/>
      <c r="V42" s="107"/>
      <c r="W42" s="107"/>
      <c r="X42" s="107"/>
      <c r="Y42" s="107"/>
      <c r="Z42" s="107"/>
      <c r="AA42" s="107"/>
      <c r="AB42" s="107"/>
      <c r="AC42" s="107"/>
      <c r="AD42" s="107"/>
      <c r="AE42" s="107"/>
      <c r="AF42" s="107"/>
      <c r="AG42" s="107"/>
      <c r="AH42" s="107"/>
      <c r="AI42" s="107"/>
      <c r="AJ42" s="107"/>
      <c r="AK42" s="107"/>
      <c r="AL42" s="107"/>
      <c r="AM42" s="107"/>
      <c r="AN42" s="107"/>
      <c r="AO42" s="107"/>
    </row>
    <row r="43" spans="1:41" ht="15" customHeight="1" x14ac:dyDescent="0.25">
      <c r="A43" s="274"/>
      <c r="B43" s="107"/>
      <c r="C43" s="3156" t="s">
        <v>1643</v>
      </c>
      <c r="D43" s="3156"/>
      <c r="E43" s="3156"/>
      <c r="F43" s="3156"/>
      <c r="G43" s="3156"/>
      <c r="H43" s="3156"/>
      <c r="I43" s="3156"/>
      <c r="J43" s="3156"/>
      <c r="K43" s="107"/>
      <c r="L43" s="107"/>
      <c r="M43" s="107"/>
      <c r="N43" s="107"/>
      <c r="O43" s="107"/>
      <c r="P43" s="107"/>
      <c r="Q43" s="107"/>
      <c r="R43" s="107"/>
      <c r="S43" s="107"/>
      <c r="T43" s="277"/>
      <c r="U43" s="107"/>
      <c r="V43" s="107"/>
      <c r="W43" s="107"/>
      <c r="X43" s="107"/>
      <c r="Y43" s="107"/>
      <c r="Z43" s="107"/>
      <c r="AA43" s="107"/>
      <c r="AB43" s="107"/>
      <c r="AC43" s="107"/>
      <c r="AD43" s="107"/>
      <c r="AE43" s="107"/>
      <c r="AF43" s="107"/>
      <c r="AG43" s="107"/>
      <c r="AH43" s="107"/>
      <c r="AI43" s="107"/>
      <c r="AJ43" s="107"/>
      <c r="AK43" s="107"/>
      <c r="AL43" s="107"/>
      <c r="AM43" s="107"/>
      <c r="AN43" s="107"/>
      <c r="AO43" s="107"/>
    </row>
    <row r="44" spans="1:41" ht="15" customHeight="1" x14ac:dyDescent="0.25">
      <c r="A44" s="274"/>
      <c r="B44" s="107"/>
      <c r="C44" s="3156" t="s">
        <v>2006</v>
      </c>
      <c r="D44" s="3156"/>
      <c r="E44" s="3156"/>
      <c r="F44" s="3156"/>
      <c r="G44" s="3156"/>
      <c r="H44" s="3156"/>
      <c r="I44" s="3156"/>
      <c r="J44" s="3156"/>
      <c r="K44" s="107"/>
      <c r="L44" s="107"/>
      <c r="M44" s="107"/>
      <c r="N44" s="107"/>
      <c r="O44" s="107"/>
      <c r="P44" s="107"/>
      <c r="Q44" s="107"/>
      <c r="R44" s="107"/>
      <c r="S44" s="107"/>
      <c r="T44" s="277"/>
      <c r="U44" s="107"/>
      <c r="V44" s="107"/>
      <c r="W44" s="107"/>
      <c r="X44" s="107"/>
      <c r="Y44" s="107"/>
      <c r="Z44" s="107"/>
      <c r="AA44" s="107"/>
      <c r="AB44" s="107"/>
      <c r="AC44" s="107"/>
      <c r="AD44" s="107"/>
      <c r="AE44" s="107"/>
      <c r="AF44" s="107"/>
      <c r="AG44" s="107"/>
      <c r="AH44" s="107"/>
      <c r="AI44" s="107"/>
      <c r="AJ44" s="107"/>
      <c r="AK44" s="107"/>
      <c r="AL44" s="107"/>
      <c r="AM44" s="107"/>
      <c r="AN44" s="107"/>
      <c r="AO44" s="107"/>
    </row>
    <row r="45" spans="1:41" ht="15" customHeight="1" thickBot="1" x14ac:dyDescent="0.3">
      <c r="A45" s="278"/>
      <c r="B45" s="309"/>
      <c r="C45" s="309"/>
      <c r="D45" s="309"/>
      <c r="E45" s="309"/>
      <c r="F45" s="309"/>
      <c r="G45" s="309"/>
      <c r="H45" s="309"/>
      <c r="I45" s="309"/>
      <c r="J45" s="309"/>
      <c r="K45" s="309"/>
      <c r="L45" s="309"/>
      <c r="M45" s="309"/>
      <c r="N45" s="309"/>
      <c r="O45" s="309"/>
      <c r="P45" s="309"/>
      <c r="Q45" s="309"/>
      <c r="R45" s="309"/>
      <c r="S45" s="309"/>
      <c r="T45" s="279"/>
      <c r="U45" s="107"/>
      <c r="V45" s="107"/>
      <c r="W45" s="107"/>
      <c r="X45" s="107"/>
      <c r="Y45" s="107"/>
      <c r="Z45" s="107"/>
      <c r="AA45" s="107"/>
      <c r="AB45" s="107"/>
      <c r="AC45" s="107"/>
      <c r="AD45" s="107"/>
      <c r="AE45" s="107"/>
      <c r="AF45" s="107"/>
      <c r="AG45" s="107"/>
      <c r="AH45" s="107"/>
      <c r="AI45" s="107"/>
      <c r="AJ45" s="107"/>
      <c r="AK45" s="107"/>
      <c r="AL45" s="107"/>
      <c r="AM45" s="107"/>
      <c r="AN45" s="107"/>
      <c r="AO45" s="107"/>
    </row>
    <row r="46" spans="1:41" ht="12.75" customHeight="1" x14ac:dyDescent="0.25">
      <c r="A46" s="107"/>
      <c r="B46" s="107"/>
      <c r="C46" s="107"/>
      <c r="D46" s="107"/>
      <c r="E46" s="107"/>
      <c r="F46" s="107"/>
      <c r="G46" s="107"/>
      <c r="H46" s="107"/>
      <c r="I46" s="107"/>
      <c r="J46" s="107"/>
      <c r="K46" s="107"/>
      <c r="L46" s="107"/>
      <c r="M46" s="107"/>
      <c r="N46" s="107"/>
      <c r="O46" s="107"/>
      <c r="P46" s="107"/>
      <c r="Q46" s="107"/>
      <c r="R46" s="107"/>
      <c r="S46" s="107"/>
      <c r="T46" s="107"/>
      <c r="U46" s="107"/>
      <c r="V46" s="107"/>
      <c r="W46" s="107"/>
      <c r="X46" s="107"/>
      <c r="Y46" s="107"/>
      <c r="Z46" s="107"/>
      <c r="AA46" s="107"/>
      <c r="AB46" s="107"/>
      <c r="AC46" s="107"/>
      <c r="AD46" s="107"/>
      <c r="AE46" s="107"/>
      <c r="AF46" s="107"/>
      <c r="AG46" s="107"/>
      <c r="AH46" s="107"/>
      <c r="AI46" s="107"/>
      <c r="AJ46" s="107"/>
      <c r="AK46" s="107"/>
      <c r="AL46" s="107"/>
      <c r="AM46" s="107"/>
      <c r="AN46" s="107"/>
      <c r="AO46" s="107"/>
    </row>
    <row r="47" spans="1:41" ht="12.75" customHeight="1" x14ac:dyDescent="0.25">
      <c r="A47" s="107"/>
      <c r="B47" s="107"/>
      <c r="C47" s="107"/>
      <c r="D47" s="107"/>
      <c r="E47" s="107"/>
      <c r="F47" s="107"/>
      <c r="G47" s="107"/>
      <c r="H47" s="107"/>
      <c r="I47" s="107"/>
      <c r="J47" s="107"/>
      <c r="K47" s="107"/>
      <c r="L47" s="107"/>
      <c r="M47" s="107"/>
      <c r="N47" s="107"/>
      <c r="O47" s="107"/>
      <c r="P47" s="107"/>
      <c r="Q47" s="107"/>
      <c r="R47" s="107"/>
      <c r="S47" s="107"/>
      <c r="T47" s="107"/>
      <c r="U47" s="107"/>
      <c r="V47" s="107"/>
      <c r="W47" s="107"/>
      <c r="X47" s="107"/>
      <c r="Y47" s="107"/>
      <c r="Z47" s="107"/>
      <c r="AA47" s="107"/>
      <c r="AB47" s="107"/>
      <c r="AC47" s="107"/>
      <c r="AD47" s="107"/>
      <c r="AE47" s="107"/>
      <c r="AF47" s="107"/>
      <c r="AG47" s="107"/>
      <c r="AH47" s="107"/>
      <c r="AI47" s="107"/>
      <c r="AJ47" s="107"/>
      <c r="AK47" s="107"/>
      <c r="AL47" s="107"/>
      <c r="AM47" s="107"/>
      <c r="AN47" s="107"/>
      <c r="AO47" s="107"/>
    </row>
    <row r="48" spans="1:41" ht="12.75" customHeight="1" x14ac:dyDescent="0.25">
      <c r="A48" s="107"/>
      <c r="B48" s="107"/>
      <c r="C48" s="107"/>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7"/>
      <c r="AK48" s="107"/>
      <c r="AL48" s="107"/>
      <c r="AM48" s="107"/>
      <c r="AN48" s="107"/>
      <c r="AO48" s="107"/>
    </row>
    <row r="49" spans="1:41" ht="12.75" customHeight="1" x14ac:dyDescent="0.25">
      <c r="A49" s="107"/>
      <c r="B49" s="107"/>
      <c r="C49" s="107"/>
      <c r="D49" s="107"/>
      <c r="E49" s="107"/>
      <c r="F49" s="107"/>
      <c r="G49" s="107"/>
      <c r="H49" s="107"/>
      <c r="I49" s="107"/>
      <c r="J49" s="107"/>
      <c r="K49" s="107"/>
      <c r="L49" s="107"/>
      <c r="M49" s="107"/>
      <c r="N49" s="107"/>
      <c r="O49" s="107"/>
      <c r="P49" s="107"/>
      <c r="Q49" s="107"/>
      <c r="R49" s="107"/>
      <c r="S49" s="107"/>
      <c r="T49" s="107"/>
      <c r="U49" s="107"/>
      <c r="V49" s="107"/>
      <c r="W49" s="107"/>
      <c r="X49" s="107"/>
      <c r="Y49" s="107"/>
      <c r="Z49" s="107"/>
      <c r="AA49" s="107"/>
      <c r="AB49" s="107"/>
      <c r="AC49" s="107"/>
      <c r="AD49" s="107"/>
      <c r="AE49" s="107"/>
      <c r="AF49" s="107"/>
      <c r="AG49" s="107"/>
      <c r="AH49" s="107"/>
      <c r="AI49" s="107"/>
      <c r="AJ49" s="107"/>
      <c r="AK49" s="107"/>
      <c r="AL49" s="107"/>
      <c r="AM49" s="107"/>
      <c r="AN49" s="107"/>
      <c r="AO49" s="107"/>
    </row>
    <row r="50" spans="1:41" ht="12.75" customHeight="1" x14ac:dyDescent="0.25">
      <c r="A50" s="107"/>
      <c r="B50" s="107"/>
      <c r="C50" s="107"/>
      <c r="D50" s="107"/>
      <c r="E50" s="107"/>
      <c r="F50" s="107"/>
      <c r="G50" s="107"/>
      <c r="H50" s="107"/>
      <c r="I50" s="107"/>
      <c r="J50" s="107"/>
      <c r="K50" s="107"/>
      <c r="L50" s="107"/>
      <c r="M50" s="107"/>
      <c r="N50" s="107"/>
      <c r="O50" s="107"/>
      <c r="P50" s="107"/>
      <c r="Q50" s="107"/>
      <c r="R50" s="107"/>
      <c r="S50" s="107"/>
      <c r="T50" s="107"/>
      <c r="U50" s="107"/>
      <c r="V50" s="107"/>
      <c r="W50" s="107"/>
      <c r="X50" s="107"/>
      <c r="Y50" s="107"/>
      <c r="Z50" s="107"/>
      <c r="AA50" s="107"/>
      <c r="AB50" s="107"/>
      <c r="AC50" s="107"/>
      <c r="AD50" s="107"/>
      <c r="AE50" s="107"/>
      <c r="AF50" s="107"/>
      <c r="AG50" s="107"/>
      <c r="AH50" s="107"/>
      <c r="AI50" s="107"/>
      <c r="AJ50" s="107"/>
      <c r="AK50" s="107"/>
      <c r="AL50" s="107"/>
      <c r="AM50" s="107"/>
      <c r="AN50" s="107"/>
      <c r="AO50" s="107"/>
    </row>
    <row r="51" spans="1:41" ht="12.75" customHeight="1" x14ac:dyDescent="0.25">
      <c r="A51" s="107"/>
      <c r="B51" s="107"/>
      <c r="C51" s="107"/>
      <c r="D51" s="107"/>
      <c r="E51" s="107"/>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c r="AE51" s="107"/>
      <c r="AF51" s="107"/>
      <c r="AG51" s="107"/>
      <c r="AH51" s="107"/>
      <c r="AI51" s="107"/>
      <c r="AJ51" s="107"/>
      <c r="AK51" s="107"/>
      <c r="AL51" s="107"/>
      <c r="AM51" s="107"/>
      <c r="AN51" s="107"/>
      <c r="AO51" s="107"/>
    </row>
    <row r="52" spans="1:41" ht="12.75" customHeight="1" x14ac:dyDescent="0.25">
      <c r="A52" s="107"/>
      <c r="B52" s="107"/>
      <c r="C52" s="107"/>
      <c r="D52" s="107"/>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c r="AO52" s="107"/>
    </row>
    <row r="53" spans="1:41" ht="13.5" customHeight="1" x14ac:dyDescent="0.25">
      <c r="A53" s="107"/>
      <c r="B53" s="107"/>
      <c r="C53" s="107"/>
      <c r="D53" s="107"/>
      <c r="E53" s="107"/>
      <c r="F53" s="107"/>
      <c r="G53" s="107"/>
      <c r="H53" s="107"/>
      <c r="I53" s="107"/>
      <c r="J53" s="107"/>
      <c r="K53" s="107"/>
      <c r="L53" s="107"/>
      <c r="M53" s="107"/>
      <c r="N53" s="107"/>
      <c r="O53" s="107"/>
      <c r="P53" s="107"/>
      <c r="Q53" s="107"/>
      <c r="R53" s="107"/>
      <c r="S53" s="107"/>
      <c r="T53" s="107"/>
      <c r="U53" s="107"/>
      <c r="V53" s="107"/>
      <c r="W53" s="107"/>
      <c r="X53" s="107"/>
      <c r="Y53" s="107"/>
      <c r="Z53" s="107"/>
      <c r="AA53" s="107"/>
      <c r="AB53" s="107"/>
      <c r="AC53" s="107"/>
      <c r="AD53" s="107"/>
      <c r="AE53" s="107"/>
      <c r="AF53" s="107"/>
      <c r="AG53" s="107"/>
      <c r="AH53" s="107"/>
      <c r="AI53" s="107"/>
      <c r="AJ53" s="107"/>
      <c r="AK53" s="107"/>
      <c r="AL53" s="107"/>
      <c r="AM53" s="107"/>
      <c r="AN53" s="107"/>
      <c r="AO53" s="107"/>
    </row>
    <row r="54" spans="1:41" x14ac:dyDescent="0.25">
      <c r="A54" s="107"/>
      <c r="B54" s="107"/>
      <c r="C54" s="107"/>
      <c r="D54" s="107"/>
      <c r="E54" s="107"/>
      <c r="F54" s="107"/>
      <c r="G54" s="107"/>
      <c r="H54" s="107"/>
      <c r="I54" s="107"/>
      <c r="J54" s="107"/>
      <c r="K54" s="107"/>
      <c r="L54" s="107"/>
      <c r="M54" s="107"/>
      <c r="N54" s="107"/>
      <c r="O54" s="107"/>
      <c r="P54" s="107"/>
      <c r="Q54" s="107"/>
      <c r="R54" s="107"/>
      <c r="S54" s="107"/>
      <c r="T54" s="107"/>
      <c r="U54" s="107"/>
      <c r="V54" s="107"/>
      <c r="W54" s="107"/>
      <c r="X54" s="107"/>
      <c r="Y54" s="107"/>
      <c r="Z54" s="107"/>
      <c r="AA54" s="107"/>
      <c r="AB54" s="107"/>
      <c r="AC54" s="107"/>
      <c r="AD54" s="107"/>
      <c r="AE54" s="107"/>
      <c r="AF54" s="107"/>
      <c r="AG54" s="107"/>
      <c r="AH54" s="107"/>
      <c r="AI54" s="107"/>
      <c r="AJ54" s="107"/>
      <c r="AK54" s="107"/>
      <c r="AL54" s="107"/>
      <c r="AM54" s="107"/>
      <c r="AN54" s="107"/>
      <c r="AO54" s="107"/>
    </row>
    <row r="55" spans="1:41" x14ac:dyDescent="0.25">
      <c r="A55" s="107"/>
      <c r="B55" s="107"/>
      <c r="C55" s="107"/>
      <c r="D55" s="107"/>
      <c r="E55" s="107"/>
      <c r="F55" s="107"/>
      <c r="G55" s="107"/>
      <c r="H55" s="107"/>
      <c r="I55" s="107"/>
      <c r="J55" s="107"/>
      <c r="K55" s="107"/>
      <c r="L55" s="107"/>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c r="AJ55" s="107"/>
      <c r="AK55" s="107"/>
      <c r="AL55" s="107"/>
      <c r="AM55" s="107"/>
      <c r="AN55" s="107"/>
      <c r="AO55" s="107"/>
    </row>
    <row r="56" spans="1:41" x14ac:dyDescent="0.25">
      <c r="A56" s="107"/>
      <c r="B56" s="107"/>
      <c r="C56" s="107"/>
      <c r="D56" s="107"/>
      <c r="E56" s="107"/>
      <c r="F56" s="107"/>
      <c r="G56" s="107"/>
      <c r="H56" s="107"/>
      <c r="I56" s="107"/>
      <c r="J56" s="107"/>
      <c r="K56" s="107"/>
      <c r="L56" s="107"/>
      <c r="M56" s="107"/>
      <c r="N56" s="107"/>
      <c r="O56" s="107"/>
      <c r="P56" s="107"/>
      <c r="Q56" s="107"/>
      <c r="R56" s="107"/>
      <c r="S56" s="107"/>
      <c r="T56" s="107"/>
      <c r="U56" s="107"/>
      <c r="V56" s="107"/>
      <c r="W56" s="107"/>
      <c r="X56" s="107"/>
      <c r="Y56" s="107"/>
      <c r="Z56" s="107"/>
      <c r="AA56" s="107"/>
      <c r="AB56" s="107"/>
      <c r="AC56" s="107"/>
      <c r="AD56" s="107"/>
      <c r="AE56" s="107"/>
      <c r="AF56" s="107"/>
      <c r="AG56" s="107"/>
      <c r="AH56" s="107"/>
      <c r="AI56" s="107"/>
      <c r="AJ56" s="107"/>
      <c r="AK56" s="107"/>
      <c r="AL56" s="107"/>
      <c r="AM56" s="107"/>
      <c r="AN56" s="107"/>
      <c r="AO56" s="107"/>
    </row>
    <row r="57" spans="1:41" x14ac:dyDescent="0.25">
      <c r="A57" s="107"/>
      <c r="B57" s="107"/>
      <c r="C57" s="107"/>
      <c r="D57" s="107"/>
      <c r="E57" s="107"/>
      <c r="F57" s="107"/>
      <c r="G57" s="107"/>
      <c r="H57" s="107"/>
      <c r="I57" s="107"/>
      <c r="J57" s="107"/>
      <c r="K57" s="107"/>
      <c r="L57" s="107"/>
      <c r="M57" s="107"/>
      <c r="N57" s="107"/>
      <c r="O57" s="107"/>
      <c r="P57" s="107"/>
      <c r="Q57" s="107"/>
      <c r="R57" s="107"/>
      <c r="S57" s="107"/>
      <c r="T57" s="107"/>
      <c r="U57" s="107"/>
      <c r="V57" s="107"/>
      <c r="W57" s="107"/>
      <c r="X57" s="107"/>
      <c r="Y57" s="107"/>
      <c r="Z57" s="107"/>
      <c r="AA57" s="107"/>
      <c r="AB57" s="107"/>
      <c r="AC57" s="107"/>
      <c r="AD57" s="107"/>
      <c r="AE57" s="107"/>
      <c r="AF57" s="107"/>
      <c r="AG57" s="107"/>
      <c r="AH57" s="107"/>
      <c r="AI57" s="107"/>
      <c r="AJ57" s="107"/>
      <c r="AK57" s="107"/>
      <c r="AL57" s="107"/>
      <c r="AM57" s="107"/>
      <c r="AN57" s="107"/>
      <c r="AO57" s="107"/>
    </row>
    <row r="58" spans="1:41" x14ac:dyDescent="0.25">
      <c r="A58" s="107"/>
      <c r="B58" s="107"/>
      <c r="C58" s="107"/>
      <c r="D58" s="107"/>
      <c r="E58" s="107"/>
      <c r="F58" s="107"/>
      <c r="G58" s="107"/>
      <c r="H58" s="107"/>
      <c r="I58" s="107"/>
      <c r="J58" s="107"/>
      <c r="K58" s="107"/>
      <c r="L58" s="107"/>
      <c r="M58" s="107"/>
      <c r="N58" s="107"/>
      <c r="O58" s="107"/>
      <c r="P58" s="107"/>
      <c r="Q58" s="107"/>
      <c r="R58" s="107"/>
      <c r="S58" s="107"/>
      <c r="T58" s="107"/>
      <c r="U58" s="107"/>
      <c r="V58" s="107"/>
      <c r="W58" s="107"/>
      <c r="X58" s="107"/>
      <c r="Y58" s="107"/>
      <c r="Z58" s="107"/>
      <c r="AA58" s="107"/>
      <c r="AB58" s="107"/>
      <c r="AC58" s="107"/>
      <c r="AD58" s="107"/>
      <c r="AE58" s="107"/>
      <c r="AF58" s="107"/>
      <c r="AG58" s="107"/>
      <c r="AH58" s="107"/>
      <c r="AI58" s="107"/>
      <c r="AJ58" s="107"/>
      <c r="AK58" s="107"/>
      <c r="AL58" s="107"/>
      <c r="AM58" s="107"/>
      <c r="AN58" s="107"/>
      <c r="AO58" s="107"/>
    </row>
    <row r="59" spans="1:41" x14ac:dyDescent="0.25">
      <c r="A59" s="107"/>
      <c r="B59" s="107"/>
      <c r="C59" s="107"/>
      <c r="D59" s="107"/>
      <c r="E59" s="107"/>
      <c r="F59" s="107"/>
      <c r="G59" s="107"/>
      <c r="H59" s="107"/>
      <c r="I59" s="107"/>
      <c r="J59" s="107"/>
      <c r="K59" s="107"/>
      <c r="L59" s="107"/>
      <c r="M59" s="107"/>
      <c r="N59" s="107"/>
      <c r="O59" s="107"/>
      <c r="P59" s="107"/>
      <c r="Q59" s="107"/>
      <c r="R59" s="107"/>
      <c r="S59" s="107"/>
      <c r="T59" s="107"/>
      <c r="U59" s="107"/>
      <c r="V59" s="107"/>
      <c r="W59" s="107"/>
      <c r="X59" s="107"/>
      <c r="Y59" s="107"/>
      <c r="Z59" s="107"/>
      <c r="AA59" s="107"/>
      <c r="AB59" s="107"/>
      <c r="AC59" s="107"/>
      <c r="AD59" s="107"/>
      <c r="AE59" s="107"/>
      <c r="AF59" s="107"/>
      <c r="AG59" s="107"/>
      <c r="AH59" s="107"/>
      <c r="AI59" s="107"/>
      <c r="AJ59" s="107"/>
      <c r="AK59" s="107"/>
      <c r="AL59" s="107"/>
      <c r="AM59" s="107"/>
      <c r="AN59" s="107"/>
      <c r="AO59" s="107"/>
    </row>
    <row r="60" spans="1:41" x14ac:dyDescent="0.25">
      <c r="A60" s="107"/>
      <c r="B60" s="107"/>
      <c r="C60" s="107"/>
      <c r="D60" s="107"/>
      <c r="E60" s="107"/>
      <c r="F60" s="107"/>
      <c r="G60" s="107"/>
      <c r="H60" s="107"/>
      <c r="I60" s="107"/>
      <c r="J60" s="107"/>
      <c r="K60" s="107"/>
      <c r="L60" s="107"/>
      <c r="M60" s="107"/>
      <c r="N60" s="107"/>
      <c r="O60" s="107"/>
      <c r="P60" s="107"/>
      <c r="Q60" s="107"/>
      <c r="R60" s="107"/>
      <c r="S60" s="107"/>
      <c r="T60" s="107"/>
      <c r="U60" s="107"/>
      <c r="V60" s="107"/>
      <c r="W60" s="107"/>
      <c r="X60" s="107"/>
      <c r="Y60" s="107"/>
      <c r="Z60" s="107"/>
      <c r="AA60" s="107"/>
      <c r="AB60" s="107"/>
      <c r="AC60" s="107"/>
      <c r="AD60" s="107"/>
      <c r="AE60" s="107"/>
      <c r="AF60" s="107"/>
      <c r="AG60" s="107"/>
      <c r="AH60" s="107"/>
      <c r="AI60" s="107"/>
      <c r="AJ60" s="107"/>
      <c r="AK60" s="107"/>
      <c r="AL60" s="107"/>
      <c r="AM60" s="107"/>
      <c r="AN60" s="107"/>
      <c r="AO60" s="107"/>
    </row>
    <row r="61" spans="1:41" x14ac:dyDescent="0.25">
      <c r="A61" s="107"/>
      <c r="B61" s="107"/>
      <c r="C61" s="107"/>
      <c r="D61" s="107"/>
      <c r="E61" s="107"/>
      <c r="F61" s="107"/>
      <c r="G61" s="107"/>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row>
    <row r="62" spans="1:41" x14ac:dyDescent="0.25">
      <c r="A62" s="107"/>
      <c r="B62" s="107"/>
      <c r="C62" s="107"/>
      <c r="D62" s="107"/>
      <c r="E62" s="107"/>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107"/>
      <c r="AI62" s="107"/>
      <c r="AJ62" s="107"/>
      <c r="AK62" s="107"/>
      <c r="AL62" s="107"/>
      <c r="AM62" s="107"/>
      <c r="AN62" s="107"/>
      <c r="AO62" s="107"/>
    </row>
    <row r="63" spans="1:41" x14ac:dyDescent="0.25">
      <c r="A63" s="107"/>
      <c r="B63" s="107"/>
      <c r="C63" s="107"/>
      <c r="D63" s="107"/>
      <c r="E63" s="107"/>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row>
    <row r="64" spans="1:41" x14ac:dyDescent="0.25">
      <c r="A64" s="107"/>
      <c r="B64" s="107"/>
      <c r="C64" s="107"/>
      <c r="D64" s="107"/>
      <c r="E64" s="107"/>
      <c r="F64" s="107"/>
      <c r="G64" s="107"/>
      <c r="H64" s="107"/>
      <c r="I64" s="107"/>
      <c r="J64" s="107"/>
      <c r="K64" s="107"/>
      <c r="L64" s="107"/>
      <c r="M64" s="107"/>
      <c r="N64" s="107"/>
      <c r="O64" s="107"/>
      <c r="P64" s="107"/>
      <c r="Q64" s="107"/>
      <c r="R64" s="107"/>
      <c r="S64" s="107"/>
      <c r="T64" s="107"/>
      <c r="U64" s="107"/>
      <c r="V64" s="107"/>
      <c r="W64" s="107"/>
      <c r="X64" s="107"/>
      <c r="Y64" s="107"/>
      <c r="Z64" s="107"/>
      <c r="AA64" s="107"/>
      <c r="AB64" s="107"/>
      <c r="AC64" s="107"/>
      <c r="AD64" s="107"/>
      <c r="AE64" s="107"/>
      <c r="AF64" s="107"/>
      <c r="AG64" s="107"/>
      <c r="AH64" s="107"/>
      <c r="AI64" s="107"/>
      <c r="AJ64" s="107"/>
      <c r="AK64" s="107"/>
      <c r="AL64" s="107"/>
      <c r="AM64" s="107"/>
      <c r="AN64" s="107"/>
      <c r="AO64" s="107"/>
    </row>
    <row r="65" spans="1:41" x14ac:dyDescent="0.25">
      <c r="A65" s="107"/>
      <c r="B65" s="107"/>
      <c r="C65" s="107"/>
      <c r="D65" s="107"/>
      <c r="E65" s="107"/>
      <c r="F65" s="107"/>
      <c r="G65" s="107"/>
      <c r="H65" s="107"/>
      <c r="I65" s="107"/>
      <c r="J65" s="107"/>
      <c r="K65" s="107"/>
      <c r="L65" s="107"/>
      <c r="M65" s="107"/>
      <c r="N65" s="107"/>
      <c r="O65" s="107"/>
      <c r="P65" s="107"/>
      <c r="Q65" s="107"/>
      <c r="R65" s="107"/>
      <c r="S65" s="107"/>
      <c r="T65" s="107"/>
      <c r="U65" s="107"/>
      <c r="V65" s="107"/>
      <c r="W65" s="107"/>
      <c r="X65" s="107"/>
      <c r="Y65" s="107"/>
      <c r="Z65" s="107"/>
      <c r="AA65" s="107"/>
      <c r="AB65" s="107"/>
      <c r="AC65" s="107"/>
      <c r="AD65" s="107"/>
      <c r="AE65" s="107"/>
      <c r="AF65" s="107"/>
      <c r="AG65" s="107"/>
      <c r="AH65" s="107"/>
      <c r="AI65" s="107"/>
      <c r="AJ65" s="107"/>
      <c r="AK65" s="107"/>
      <c r="AL65" s="107"/>
      <c r="AM65" s="107"/>
      <c r="AN65" s="107"/>
      <c r="AO65" s="107"/>
    </row>
    <row r="66" spans="1:41" x14ac:dyDescent="0.25">
      <c r="A66" s="107"/>
      <c r="B66" s="107"/>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107"/>
      <c r="AI66" s="107"/>
      <c r="AJ66" s="107"/>
      <c r="AK66" s="107"/>
      <c r="AL66" s="107"/>
      <c r="AM66" s="107"/>
      <c r="AN66" s="107"/>
      <c r="AO66" s="107"/>
    </row>
    <row r="67" spans="1:41" ht="13.5" customHeight="1" x14ac:dyDescent="0.25">
      <c r="A67" s="107"/>
      <c r="B67" s="107"/>
      <c r="C67" s="107"/>
      <c r="D67" s="107"/>
      <c r="E67" s="107"/>
      <c r="F67" s="107"/>
      <c r="G67" s="107"/>
      <c r="H67" s="107"/>
      <c r="I67" s="107"/>
      <c r="J67" s="107"/>
      <c r="K67" s="107"/>
      <c r="L67" s="107"/>
      <c r="M67" s="107"/>
      <c r="N67" s="107"/>
      <c r="O67" s="107"/>
      <c r="P67" s="107"/>
      <c r="Q67" s="107"/>
      <c r="R67" s="107"/>
      <c r="S67" s="107"/>
      <c r="T67" s="107"/>
      <c r="U67" s="107"/>
      <c r="V67" s="107"/>
      <c r="W67" s="107"/>
      <c r="X67" s="107"/>
      <c r="Y67" s="107"/>
      <c r="Z67" s="107"/>
      <c r="AA67" s="107"/>
      <c r="AB67" s="107"/>
      <c r="AC67" s="107"/>
      <c r="AD67" s="107"/>
      <c r="AE67" s="107"/>
      <c r="AF67" s="107"/>
      <c r="AG67" s="107"/>
      <c r="AH67" s="107"/>
      <c r="AI67" s="107"/>
      <c r="AJ67" s="107"/>
      <c r="AK67" s="107"/>
      <c r="AL67" s="107"/>
      <c r="AM67" s="107"/>
      <c r="AN67" s="107"/>
      <c r="AO67" s="107"/>
    </row>
    <row r="68" spans="1:41" ht="12.75" customHeight="1" x14ac:dyDescent="0.25">
      <c r="A68" s="107"/>
      <c r="B68" s="107"/>
      <c r="C68" s="107"/>
      <c r="D68" s="107"/>
      <c r="E68" s="107"/>
      <c r="F68" s="107"/>
      <c r="G68" s="107"/>
      <c r="H68" s="107"/>
      <c r="I68" s="107"/>
      <c r="J68" s="107"/>
      <c r="K68" s="107"/>
      <c r="L68" s="107"/>
      <c r="M68" s="107"/>
      <c r="N68" s="107"/>
      <c r="O68" s="107"/>
      <c r="P68" s="107"/>
      <c r="Q68" s="107"/>
      <c r="R68" s="107"/>
      <c r="S68" s="107"/>
      <c r="T68" s="107"/>
      <c r="U68" s="107"/>
      <c r="V68" s="107"/>
      <c r="W68" s="107"/>
      <c r="X68" s="107"/>
      <c r="Y68" s="107"/>
      <c r="Z68" s="107"/>
      <c r="AA68" s="107"/>
      <c r="AB68" s="107"/>
      <c r="AC68" s="107"/>
      <c r="AD68" s="107"/>
      <c r="AE68" s="107"/>
      <c r="AF68" s="107"/>
      <c r="AG68" s="107"/>
      <c r="AH68" s="107"/>
      <c r="AI68" s="107"/>
      <c r="AJ68" s="107"/>
      <c r="AK68" s="107"/>
      <c r="AL68" s="107"/>
      <c r="AM68" s="107"/>
      <c r="AN68" s="107"/>
      <c r="AO68" s="107"/>
    </row>
    <row r="69" spans="1:41" x14ac:dyDescent="0.25">
      <c r="A69" s="107"/>
      <c r="B69" s="107"/>
      <c r="C69" s="107"/>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7"/>
      <c r="AK69" s="107"/>
      <c r="AL69" s="107"/>
      <c r="AM69" s="107"/>
      <c r="AN69" s="107"/>
      <c r="AO69" s="107"/>
    </row>
    <row r="70" spans="1:41" ht="12.75" customHeight="1" x14ac:dyDescent="0.25">
      <c r="A70" s="107"/>
      <c r="B70" s="107"/>
      <c r="C70" s="107"/>
      <c r="D70" s="107"/>
      <c r="E70" s="107"/>
      <c r="F70" s="107"/>
      <c r="G70" s="107"/>
      <c r="H70" s="107"/>
      <c r="I70" s="107"/>
      <c r="J70" s="107"/>
      <c r="K70" s="107"/>
      <c r="L70" s="107"/>
      <c r="M70" s="107"/>
      <c r="N70" s="107"/>
      <c r="O70" s="107"/>
      <c r="P70" s="107"/>
      <c r="Q70" s="107"/>
      <c r="R70" s="107"/>
      <c r="S70" s="107"/>
      <c r="T70" s="107"/>
      <c r="U70" s="107"/>
      <c r="V70" s="107"/>
      <c r="W70" s="107"/>
      <c r="X70" s="107"/>
      <c r="Y70" s="107"/>
      <c r="Z70" s="107"/>
      <c r="AA70" s="107"/>
      <c r="AB70" s="107"/>
      <c r="AC70" s="107"/>
      <c r="AD70" s="107"/>
      <c r="AE70" s="107"/>
      <c r="AF70" s="107"/>
      <c r="AG70" s="107"/>
      <c r="AH70" s="107"/>
      <c r="AI70" s="107"/>
      <c r="AJ70" s="107"/>
      <c r="AK70" s="107"/>
      <c r="AL70" s="107"/>
      <c r="AM70" s="107"/>
      <c r="AN70" s="107"/>
      <c r="AO70" s="107"/>
    </row>
    <row r="71" spans="1:41" x14ac:dyDescent="0.25">
      <c r="A71" s="107"/>
      <c r="B71" s="107"/>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c r="AL71" s="107"/>
      <c r="AM71" s="107"/>
      <c r="AN71" s="107"/>
      <c r="AO71" s="107"/>
    </row>
    <row r="72" spans="1:41" x14ac:dyDescent="0.25">
      <c r="A72" s="107"/>
      <c r="B72" s="107"/>
      <c r="C72" s="107"/>
      <c r="D72" s="107"/>
      <c r="E72" s="107"/>
      <c r="F72" s="107"/>
      <c r="G72" s="107"/>
      <c r="H72" s="107"/>
      <c r="I72" s="107"/>
      <c r="J72" s="107"/>
      <c r="K72" s="107"/>
      <c r="L72" s="107"/>
      <c r="M72" s="107"/>
      <c r="N72" s="107"/>
      <c r="O72" s="107"/>
      <c r="P72" s="107"/>
      <c r="Q72" s="107"/>
      <c r="R72" s="107"/>
      <c r="S72" s="107"/>
      <c r="T72" s="107"/>
      <c r="U72" s="107"/>
      <c r="V72" s="107"/>
      <c r="W72" s="107"/>
      <c r="X72" s="107"/>
      <c r="Y72" s="107"/>
      <c r="Z72" s="107"/>
      <c r="AA72" s="107"/>
      <c r="AB72" s="107"/>
      <c r="AC72" s="107"/>
      <c r="AD72" s="107"/>
      <c r="AE72" s="107"/>
      <c r="AF72" s="107"/>
      <c r="AG72" s="107"/>
      <c r="AH72" s="107"/>
      <c r="AI72" s="107"/>
      <c r="AJ72" s="107"/>
      <c r="AK72" s="107"/>
      <c r="AL72" s="107"/>
      <c r="AM72" s="107"/>
      <c r="AN72" s="107"/>
      <c r="AO72" s="107"/>
    </row>
    <row r="73" spans="1:41" x14ac:dyDescent="0.25">
      <c r="A73" s="107"/>
      <c r="B73" s="107"/>
      <c r="C73" s="107"/>
      <c r="D73" s="107"/>
      <c r="E73" s="107"/>
      <c r="F73" s="107"/>
      <c r="G73" s="107"/>
      <c r="H73" s="107"/>
      <c r="I73" s="107"/>
      <c r="J73" s="107"/>
      <c r="K73" s="107"/>
      <c r="L73" s="107"/>
      <c r="M73" s="107"/>
      <c r="N73" s="107"/>
      <c r="O73" s="107"/>
      <c r="P73" s="107"/>
      <c r="Q73" s="107"/>
      <c r="R73" s="107"/>
      <c r="S73" s="107"/>
      <c r="T73" s="107"/>
      <c r="U73" s="107"/>
      <c r="V73" s="107"/>
      <c r="W73" s="107"/>
      <c r="X73" s="107"/>
      <c r="Y73" s="107"/>
      <c r="Z73" s="107"/>
      <c r="AA73" s="107"/>
      <c r="AB73" s="107"/>
      <c r="AC73" s="107"/>
      <c r="AD73" s="107"/>
      <c r="AE73" s="107"/>
      <c r="AF73" s="107"/>
      <c r="AG73" s="107"/>
      <c r="AH73" s="107"/>
      <c r="AI73" s="107"/>
      <c r="AJ73" s="107"/>
      <c r="AK73" s="107"/>
      <c r="AL73" s="107"/>
      <c r="AM73" s="107"/>
      <c r="AN73" s="107"/>
      <c r="AO73" s="107"/>
    </row>
    <row r="74" spans="1:41" x14ac:dyDescent="0.25">
      <c r="A74" s="107"/>
      <c r="B74" s="107"/>
      <c r="C74" s="107"/>
      <c r="D74" s="107"/>
      <c r="E74" s="107"/>
      <c r="F74" s="107"/>
      <c r="G74" s="107"/>
      <c r="H74" s="107"/>
      <c r="I74" s="107"/>
      <c r="J74" s="107"/>
      <c r="K74" s="107"/>
      <c r="L74" s="107"/>
      <c r="M74" s="107"/>
      <c r="N74" s="107"/>
      <c r="O74" s="107"/>
      <c r="P74" s="107"/>
      <c r="Q74" s="107"/>
      <c r="R74" s="107"/>
      <c r="S74" s="107"/>
      <c r="T74" s="107"/>
      <c r="U74" s="107"/>
      <c r="V74" s="107"/>
      <c r="W74" s="107"/>
      <c r="X74" s="107"/>
      <c r="Y74" s="107"/>
      <c r="Z74" s="107"/>
      <c r="AA74" s="107"/>
      <c r="AB74" s="107"/>
      <c r="AC74" s="107"/>
      <c r="AD74" s="107"/>
      <c r="AE74" s="107"/>
      <c r="AF74" s="107"/>
      <c r="AG74" s="107"/>
      <c r="AH74" s="107"/>
      <c r="AI74" s="107"/>
      <c r="AJ74" s="107"/>
      <c r="AK74" s="107"/>
      <c r="AL74" s="107"/>
      <c r="AM74" s="107"/>
      <c r="AN74" s="107"/>
      <c r="AO74" s="107"/>
    </row>
    <row r="75" spans="1:41" x14ac:dyDescent="0.25">
      <c r="A75" s="107"/>
      <c r="B75" s="107"/>
      <c r="C75" s="107"/>
      <c r="D75" s="107"/>
      <c r="E75" s="107"/>
      <c r="F75" s="107"/>
      <c r="G75" s="107"/>
      <c r="H75" s="107"/>
      <c r="I75" s="107"/>
      <c r="J75" s="107"/>
      <c r="K75" s="107"/>
      <c r="L75" s="107"/>
      <c r="M75" s="107"/>
      <c r="N75" s="107"/>
      <c r="O75" s="107"/>
      <c r="P75" s="107"/>
      <c r="Q75" s="107"/>
      <c r="R75" s="107"/>
      <c r="S75" s="107"/>
      <c r="T75" s="107"/>
      <c r="U75" s="107"/>
      <c r="V75" s="107"/>
      <c r="W75" s="107"/>
      <c r="X75" s="107"/>
      <c r="Y75" s="107"/>
      <c r="Z75" s="107"/>
      <c r="AA75" s="107"/>
      <c r="AB75" s="107"/>
      <c r="AC75" s="107"/>
      <c r="AD75" s="107"/>
      <c r="AE75" s="107"/>
      <c r="AF75" s="107"/>
      <c r="AG75" s="107"/>
      <c r="AH75" s="107"/>
      <c r="AI75" s="107"/>
      <c r="AJ75" s="107"/>
      <c r="AK75" s="107"/>
      <c r="AL75" s="107"/>
      <c r="AM75" s="107"/>
      <c r="AN75" s="107"/>
      <c r="AO75" s="107"/>
    </row>
    <row r="76" spans="1:41" x14ac:dyDescent="0.25">
      <c r="A76" s="107"/>
      <c r="B76" s="107"/>
      <c r="C76" s="107"/>
      <c r="D76" s="107"/>
      <c r="E76" s="107"/>
      <c r="F76" s="107"/>
      <c r="G76" s="107"/>
      <c r="H76" s="107"/>
      <c r="I76" s="107"/>
      <c r="J76" s="107"/>
      <c r="K76" s="107"/>
      <c r="L76" s="107"/>
      <c r="M76" s="107"/>
      <c r="N76" s="107"/>
      <c r="O76" s="107"/>
      <c r="P76" s="107"/>
      <c r="Q76" s="107"/>
      <c r="R76" s="107"/>
      <c r="S76" s="107"/>
      <c r="T76" s="107"/>
      <c r="U76" s="107"/>
      <c r="V76" s="107"/>
      <c r="W76" s="107"/>
      <c r="X76" s="107"/>
      <c r="Y76" s="107"/>
      <c r="Z76" s="107"/>
      <c r="AA76" s="107"/>
      <c r="AB76" s="107"/>
      <c r="AC76" s="107"/>
      <c r="AD76" s="107"/>
      <c r="AE76" s="107"/>
      <c r="AF76" s="107"/>
      <c r="AG76" s="107"/>
      <c r="AH76" s="107"/>
      <c r="AI76" s="107"/>
      <c r="AJ76" s="107"/>
      <c r="AK76" s="107"/>
      <c r="AL76" s="107"/>
      <c r="AM76" s="107"/>
      <c r="AN76" s="107"/>
      <c r="AO76" s="107"/>
    </row>
    <row r="77" spans="1:41" x14ac:dyDescent="0.25">
      <c r="A77" s="107"/>
      <c r="B77" s="107"/>
      <c r="C77" s="107"/>
      <c r="D77" s="107"/>
      <c r="E77" s="107"/>
      <c r="F77" s="107"/>
      <c r="G77" s="107"/>
      <c r="H77" s="107"/>
      <c r="I77" s="107"/>
      <c r="J77" s="107"/>
      <c r="K77" s="107"/>
      <c r="L77" s="107"/>
      <c r="M77" s="107"/>
      <c r="N77" s="107"/>
      <c r="O77" s="107"/>
      <c r="P77" s="107"/>
      <c r="Q77" s="107"/>
      <c r="R77" s="107"/>
      <c r="S77" s="107"/>
      <c r="T77" s="107"/>
      <c r="U77" s="107"/>
      <c r="V77" s="107"/>
      <c r="W77" s="107"/>
      <c r="X77" s="107"/>
      <c r="Y77" s="107"/>
      <c r="Z77" s="107"/>
      <c r="AA77" s="107"/>
      <c r="AB77" s="107"/>
      <c r="AC77" s="107"/>
      <c r="AD77" s="107"/>
      <c r="AE77" s="107"/>
      <c r="AF77" s="107"/>
      <c r="AG77" s="107"/>
      <c r="AH77" s="107"/>
      <c r="AI77" s="107"/>
      <c r="AJ77" s="107"/>
      <c r="AK77" s="107"/>
      <c r="AL77" s="107"/>
      <c r="AM77" s="107"/>
      <c r="AN77" s="107"/>
      <c r="AO77" s="107"/>
    </row>
    <row r="78" spans="1:41" x14ac:dyDescent="0.25">
      <c r="A78" s="107"/>
      <c r="B78" s="107"/>
      <c r="C78" s="107"/>
      <c r="D78" s="107"/>
      <c r="E78" s="107"/>
      <c r="F78" s="107"/>
      <c r="G78" s="107"/>
      <c r="H78" s="107"/>
      <c r="I78" s="107"/>
      <c r="J78" s="107"/>
      <c r="K78" s="107"/>
      <c r="L78" s="107"/>
      <c r="M78" s="107"/>
      <c r="N78" s="107"/>
      <c r="O78" s="107"/>
      <c r="P78" s="107"/>
      <c r="Q78" s="107"/>
      <c r="R78" s="107"/>
      <c r="S78" s="107"/>
      <c r="T78" s="107"/>
      <c r="U78" s="107"/>
      <c r="V78" s="107"/>
      <c r="W78" s="107"/>
      <c r="X78" s="107"/>
      <c r="Y78" s="107"/>
      <c r="Z78" s="107"/>
      <c r="AA78" s="107"/>
      <c r="AB78" s="107"/>
      <c r="AC78" s="107"/>
      <c r="AD78" s="107"/>
      <c r="AE78" s="107"/>
      <c r="AF78" s="107"/>
      <c r="AG78" s="107"/>
      <c r="AH78" s="107"/>
      <c r="AI78" s="107"/>
      <c r="AJ78" s="107"/>
      <c r="AK78" s="107"/>
      <c r="AL78" s="107"/>
      <c r="AM78" s="107"/>
      <c r="AN78" s="107"/>
      <c r="AO78" s="107"/>
    </row>
    <row r="79" spans="1:41" x14ac:dyDescent="0.25">
      <c r="A79" s="107"/>
      <c r="B79" s="107"/>
      <c r="C79" s="107"/>
      <c r="D79" s="107"/>
      <c r="E79" s="107"/>
      <c r="F79" s="107"/>
      <c r="G79" s="107"/>
      <c r="H79" s="107"/>
      <c r="I79" s="107"/>
      <c r="J79" s="107"/>
      <c r="K79" s="107"/>
      <c r="L79" s="107"/>
      <c r="M79" s="107"/>
      <c r="N79" s="107"/>
      <c r="O79" s="107"/>
      <c r="P79" s="107"/>
      <c r="Q79" s="107"/>
      <c r="R79" s="107"/>
      <c r="S79" s="107"/>
      <c r="T79" s="107"/>
      <c r="U79" s="107"/>
      <c r="V79" s="107"/>
      <c r="W79" s="107"/>
      <c r="X79" s="107"/>
      <c r="Y79" s="107"/>
      <c r="Z79" s="107"/>
      <c r="AA79" s="107"/>
      <c r="AB79" s="107"/>
      <c r="AC79" s="107"/>
      <c r="AD79" s="107"/>
      <c r="AE79" s="107"/>
      <c r="AF79" s="107"/>
      <c r="AG79" s="107"/>
      <c r="AH79" s="107"/>
      <c r="AI79" s="107"/>
      <c r="AJ79" s="107"/>
      <c r="AK79" s="107"/>
      <c r="AL79" s="107"/>
      <c r="AM79" s="107"/>
      <c r="AN79" s="107"/>
      <c r="AO79" s="107"/>
    </row>
    <row r="80" spans="1:41" x14ac:dyDescent="0.25">
      <c r="A80" s="107"/>
      <c r="B80" s="107"/>
      <c r="C80" s="107"/>
      <c r="D80" s="107"/>
      <c r="E80" s="107"/>
      <c r="F80" s="107"/>
      <c r="G80" s="107"/>
      <c r="H80" s="107"/>
      <c r="I80" s="107"/>
      <c r="J80" s="107"/>
      <c r="K80" s="107"/>
      <c r="L80" s="107"/>
      <c r="M80" s="107"/>
      <c r="N80" s="107"/>
      <c r="O80" s="107"/>
      <c r="P80" s="107"/>
      <c r="Q80" s="107"/>
      <c r="R80" s="107"/>
      <c r="S80" s="107"/>
      <c r="T80" s="107"/>
      <c r="U80" s="107"/>
      <c r="V80" s="107"/>
      <c r="W80" s="107"/>
      <c r="X80" s="107"/>
      <c r="Y80" s="107"/>
      <c r="Z80" s="107"/>
      <c r="AA80" s="107"/>
      <c r="AB80" s="107"/>
      <c r="AC80" s="107"/>
      <c r="AD80" s="107"/>
      <c r="AE80" s="107"/>
      <c r="AF80" s="107"/>
      <c r="AG80" s="107"/>
      <c r="AH80" s="107"/>
      <c r="AI80" s="107"/>
      <c r="AJ80" s="107"/>
      <c r="AK80" s="107"/>
      <c r="AL80" s="107"/>
      <c r="AM80" s="107"/>
      <c r="AN80" s="107"/>
      <c r="AO80" s="107"/>
    </row>
    <row r="81" spans="1:41" x14ac:dyDescent="0.25">
      <c r="A81" s="107"/>
      <c r="B81" s="107"/>
      <c r="C81" s="107"/>
      <c r="D81" s="107"/>
      <c r="E81" s="107"/>
      <c r="F81" s="107"/>
      <c r="G81" s="107"/>
      <c r="H81" s="107"/>
      <c r="I81" s="107"/>
      <c r="J81" s="107"/>
      <c r="K81" s="107"/>
      <c r="L81" s="107"/>
      <c r="M81" s="107"/>
      <c r="N81" s="107"/>
      <c r="O81" s="107"/>
      <c r="P81" s="107"/>
      <c r="Q81" s="107"/>
      <c r="R81" s="107"/>
      <c r="S81" s="107"/>
      <c r="T81" s="107"/>
      <c r="U81" s="107"/>
      <c r="V81" s="107"/>
      <c r="W81" s="107"/>
      <c r="X81" s="107"/>
      <c r="Y81" s="107"/>
      <c r="Z81" s="107"/>
      <c r="AA81" s="107"/>
      <c r="AB81" s="107"/>
      <c r="AC81" s="107"/>
      <c r="AD81" s="107"/>
      <c r="AE81" s="107"/>
      <c r="AF81" s="107"/>
      <c r="AG81" s="107"/>
      <c r="AH81" s="107"/>
      <c r="AI81" s="107"/>
      <c r="AJ81" s="107"/>
      <c r="AK81" s="107"/>
      <c r="AL81" s="107"/>
      <c r="AM81" s="107"/>
      <c r="AN81" s="107"/>
      <c r="AO81" s="107"/>
    </row>
    <row r="82" spans="1:41" x14ac:dyDescent="0.25">
      <c r="A82" s="107"/>
      <c r="B82" s="107"/>
      <c r="C82" s="107"/>
      <c r="D82" s="107"/>
      <c r="E82" s="107"/>
      <c r="F82" s="107"/>
      <c r="G82" s="107"/>
      <c r="H82" s="107"/>
      <c r="I82" s="107"/>
      <c r="J82" s="107"/>
      <c r="K82" s="107"/>
      <c r="L82" s="107"/>
      <c r="M82" s="107"/>
      <c r="N82" s="107"/>
      <c r="O82" s="107"/>
      <c r="P82" s="107"/>
      <c r="Q82" s="107"/>
      <c r="R82" s="107"/>
      <c r="S82" s="107"/>
      <c r="T82" s="107"/>
      <c r="U82" s="107"/>
      <c r="V82" s="107"/>
      <c r="W82" s="107"/>
      <c r="X82" s="107"/>
      <c r="Y82" s="107"/>
      <c r="Z82" s="107"/>
      <c r="AA82" s="107"/>
      <c r="AB82" s="107"/>
      <c r="AC82" s="107"/>
      <c r="AD82" s="107"/>
      <c r="AE82" s="107"/>
      <c r="AF82" s="107"/>
      <c r="AG82" s="107"/>
      <c r="AH82" s="107"/>
      <c r="AI82" s="107"/>
      <c r="AJ82" s="107"/>
      <c r="AK82" s="107"/>
      <c r="AL82" s="107"/>
      <c r="AM82" s="107"/>
      <c r="AN82" s="107"/>
      <c r="AO82" s="107"/>
    </row>
    <row r="83" spans="1:41" x14ac:dyDescent="0.25">
      <c r="A83" s="107"/>
      <c r="B83" s="107"/>
      <c r="C83" s="107"/>
      <c r="D83" s="107"/>
      <c r="E83" s="107"/>
      <c r="F83" s="107"/>
      <c r="G83" s="107"/>
      <c r="H83" s="107"/>
      <c r="I83" s="107"/>
      <c r="J83" s="107"/>
      <c r="K83" s="107"/>
      <c r="L83" s="107"/>
      <c r="M83" s="107"/>
      <c r="N83" s="107"/>
      <c r="O83" s="107"/>
      <c r="P83" s="107"/>
      <c r="Q83" s="107"/>
      <c r="R83" s="107"/>
      <c r="S83" s="107"/>
      <c r="T83" s="107"/>
      <c r="U83" s="107"/>
      <c r="V83" s="107"/>
      <c r="W83" s="107"/>
      <c r="X83" s="107"/>
      <c r="Y83" s="107"/>
      <c r="Z83" s="107"/>
      <c r="AA83" s="107"/>
      <c r="AB83" s="107"/>
      <c r="AC83" s="107"/>
      <c r="AD83" s="107"/>
      <c r="AE83" s="107"/>
      <c r="AF83" s="107"/>
      <c r="AG83" s="107"/>
      <c r="AH83" s="107"/>
      <c r="AI83" s="107"/>
      <c r="AJ83" s="107"/>
      <c r="AK83" s="107"/>
      <c r="AL83" s="107"/>
      <c r="AM83" s="107"/>
      <c r="AN83" s="107"/>
      <c r="AO83" s="107"/>
    </row>
    <row r="84" spans="1:41" x14ac:dyDescent="0.25">
      <c r="A84" s="107"/>
      <c r="B84" s="107"/>
      <c r="C84" s="107"/>
      <c r="D84" s="107"/>
      <c r="E84" s="107"/>
      <c r="F84" s="107"/>
      <c r="G84" s="107"/>
      <c r="H84" s="107"/>
      <c r="I84" s="107"/>
      <c r="J84" s="107"/>
      <c r="K84" s="107"/>
      <c r="L84" s="107"/>
      <c r="M84" s="107"/>
      <c r="N84" s="107"/>
      <c r="O84" s="107"/>
      <c r="P84" s="107"/>
      <c r="Q84" s="107"/>
      <c r="R84" s="107"/>
      <c r="S84" s="107"/>
      <c r="T84" s="107"/>
      <c r="U84" s="107"/>
      <c r="V84" s="107"/>
      <c r="W84" s="107"/>
      <c r="X84" s="107"/>
      <c r="Y84" s="107"/>
      <c r="Z84" s="107"/>
      <c r="AA84" s="107"/>
      <c r="AB84" s="107"/>
      <c r="AC84" s="107"/>
      <c r="AD84" s="107"/>
      <c r="AE84" s="107"/>
      <c r="AF84" s="107"/>
      <c r="AG84" s="107"/>
      <c r="AH84" s="107"/>
      <c r="AI84" s="107"/>
      <c r="AJ84" s="107"/>
      <c r="AK84" s="107"/>
      <c r="AL84" s="107"/>
      <c r="AM84" s="107"/>
      <c r="AN84" s="107"/>
      <c r="AO84" s="107"/>
    </row>
    <row r="85" spans="1:41" x14ac:dyDescent="0.25">
      <c r="A85" s="107"/>
      <c r="B85" s="107"/>
      <c r="C85" s="107"/>
      <c r="D85" s="107"/>
      <c r="E85" s="107"/>
      <c r="F85" s="107"/>
      <c r="G85" s="107"/>
      <c r="H85" s="107"/>
      <c r="I85" s="107"/>
      <c r="J85" s="107"/>
      <c r="K85" s="107"/>
      <c r="L85" s="107"/>
      <c r="M85" s="107"/>
      <c r="N85" s="107"/>
      <c r="O85" s="107"/>
      <c r="P85" s="107"/>
      <c r="Q85" s="107"/>
      <c r="R85" s="107"/>
      <c r="S85" s="107"/>
      <c r="T85" s="107"/>
      <c r="U85" s="107"/>
      <c r="V85" s="107"/>
      <c r="W85" s="107"/>
      <c r="X85" s="107"/>
      <c r="Y85" s="107"/>
      <c r="Z85" s="107"/>
      <c r="AA85" s="107"/>
      <c r="AB85" s="107"/>
      <c r="AC85" s="107"/>
      <c r="AD85" s="107"/>
      <c r="AE85" s="107"/>
      <c r="AF85" s="107"/>
      <c r="AG85" s="107"/>
      <c r="AH85" s="107"/>
      <c r="AI85" s="107"/>
      <c r="AJ85" s="107"/>
      <c r="AK85" s="107"/>
      <c r="AL85" s="107"/>
      <c r="AM85" s="107"/>
      <c r="AN85" s="107"/>
      <c r="AO85" s="107"/>
    </row>
    <row r="86" spans="1:41" x14ac:dyDescent="0.25">
      <c r="A86" s="107"/>
      <c r="B86" s="107"/>
      <c r="C86" s="107"/>
      <c r="D86" s="107"/>
      <c r="E86" s="107"/>
      <c r="F86" s="107"/>
      <c r="G86" s="107"/>
      <c r="H86" s="107"/>
      <c r="I86" s="107"/>
      <c r="J86" s="107"/>
      <c r="K86" s="107"/>
      <c r="L86" s="107"/>
      <c r="M86" s="107"/>
      <c r="N86" s="107"/>
      <c r="O86" s="107"/>
      <c r="P86" s="107"/>
      <c r="Q86" s="107"/>
      <c r="R86" s="107"/>
      <c r="S86" s="107"/>
      <c r="T86" s="107"/>
      <c r="U86" s="107"/>
      <c r="V86" s="107"/>
      <c r="W86" s="107"/>
      <c r="X86" s="107"/>
      <c r="Y86" s="107"/>
      <c r="Z86" s="107"/>
      <c r="AA86" s="107"/>
      <c r="AB86" s="107"/>
      <c r="AC86" s="107"/>
      <c r="AD86" s="107"/>
      <c r="AE86" s="107"/>
      <c r="AF86" s="107"/>
      <c r="AG86" s="107"/>
      <c r="AH86" s="107"/>
      <c r="AI86" s="107"/>
      <c r="AJ86" s="107"/>
      <c r="AK86" s="107"/>
      <c r="AL86" s="107"/>
      <c r="AM86" s="107"/>
      <c r="AN86" s="107"/>
      <c r="AO86" s="107"/>
    </row>
    <row r="87" spans="1:41" x14ac:dyDescent="0.25">
      <c r="A87" s="107"/>
      <c r="B87" s="107"/>
      <c r="C87" s="107"/>
      <c r="D87" s="107"/>
      <c r="E87" s="107"/>
      <c r="F87" s="107"/>
      <c r="G87" s="107"/>
      <c r="H87" s="107"/>
      <c r="I87" s="107"/>
      <c r="J87" s="107"/>
      <c r="K87" s="107"/>
      <c r="L87" s="107"/>
      <c r="M87" s="107"/>
      <c r="N87" s="107"/>
      <c r="O87" s="107"/>
      <c r="P87" s="107"/>
      <c r="Q87" s="107"/>
      <c r="R87" s="107"/>
      <c r="S87" s="107"/>
      <c r="T87" s="107"/>
      <c r="U87" s="107"/>
      <c r="V87" s="107"/>
      <c r="W87" s="107"/>
      <c r="X87" s="107"/>
      <c r="Y87" s="107"/>
      <c r="Z87" s="107"/>
      <c r="AA87" s="107"/>
      <c r="AB87" s="107"/>
      <c r="AC87" s="107"/>
      <c r="AD87" s="107"/>
      <c r="AE87" s="107"/>
      <c r="AF87" s="107"/>
      <c r="AG87" s="107"/>
      <c r="AH87" s="107"/>
      <c r="AI87" s="107"/>
      <c r="AJ87" s="107"/>
      <c r="AK87" s="107"/>
      <c r="AL87" s="107"/>
      <c r="AM87" s="107"/>
      <c r="AN87" s="107"/>
      <c r="AO87" s="107"/>
    </row>
    <row r="88" spans="1:41" x14ac:dyDescent="0.25">
      <c r="A88" s="107"/>
      <c r="B88" s="107"/>
      <c r="C88" s="107"/>
      <c r="D88" s="107"/>
      <c r="E88" s="107"/>
      <c r="F88" s="107"/>
      <c r="G88" s="107"/>
      <c r="H88" s="107"/>
      <c r="I88" s="107"/>
      <c r="J88" s="107"/>
      <c r="K88" s="107"/>
      <c r="L88" s="107"/>
      <c r="M88" s="107"/>
      <c r="N88" s="107"/>
      <c r="O88" s="107"/>
      <c r="P88" s="107"/>
      <c r="Q88" s="107"/>
      <c r="R88" s="107"/>
      <c r="S88" s="107"/>
      <c r="T88" s="107"/>
      <c r="U88" s="107"/>
      <c r="V88" s="107"/>
      <c r="W88" s="107"/>
      <c r="X88" s="107"/>
      <c r="Y88" s="107"/>
      <c r="Z88" s="107"/>
      <c r="AA88" s="107"/>
      <c r="AB88" s="107"/>
      <c r="AC88" s="107"/>
      <c r="AD88" s="107"/>
      <c r="AE88" s="107"/>
      <c r="AF88" s="107"/>
      <c r="AG88" s="107"/>
      <c r="AH88" s="107"/>
      <c r="AI88" s="107"/>
      <c r="AJ88" s="107"/>
      <c r="AK88" s="107"/>
      <c r="AL88" s="107"/>
      <c r="AM88" s="107"/>
      <c r="AN88" s="107"/>
      <c r="AO88" s="107"/>
    </row>
    <row r="89" spans="1:41" x14ac:dyDescent="0.25">
      <c r="A89" s="107"/>
      <c r="B89" s="107"/>
      <c r="C89" s="107"/>
      <c r="D89" s="107"/>
      <c r="E89" s="107"/>
      <c r="F89" s="107"/>
      <c r="G89" s="107"/>
      <c r="H89" s="107"/>
      <c r="I89" s="107"/>
      <c r="J89" s="107"/>
      <c r="K89" s="107"/>
      <c r="L89" s="107"/>
      <c r="M89" s="107"/>
      <c r="N89" s="107"/>
      <c r="O89" s="107"/>
      <c r="P89" s="107"/>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row>
    <row r="90" spans="1:41" x14ac:dyDescent="0.25">
      <c r="A90" s="107"/>
      <c r="B90" s="107"/>
      <c r="C90" s="107"/>
      <c r="D90" s="107"/>
      <c r="E90" s="107"/>
      <c r="F90" s="107"/>
      <c r="G90" s="107"/>
      <c r="H90" s="107"/>
      <c r="I90" s="107"/>
      <c r="J90" s="107"/>
      <c r="K90" s="107"/>
      <c r="L90" s="107"/>
      <c r="M90" s="107"/>
      <c r="N90" s="107"/>
      <c r="O90" s="107"/>
      <c r="P90" s="107"/>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row>
    <row r="91" spans="1:41" x14ac:dyDescent="0.25">
      <c r="A91" s="107"/>
      <c r="B91" s="107"/>
      <c r="C91" s="107"/>
      <c r="D91" s="107"/>
      <c r="E91" s="107"/>
      <c r="F91" s="107"/>
      <c r="G91" s="107"/>
      <c r="H91" s="107"/>
      <c r="I91" s="107"/>
      <c r="J91" s="107"/>
      <c r="K91" s="107"/>
      <c r="L91" s="107"/>
      <c r="M91" s="107"/>
      <c r="N91" s="107"/>
      <c r="O91" s="107"/>
      <c r="P91" s="107"/>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row>
    <row r="92" spans="1:41" x14ac:dyDescent="0.25">
      <c r="A92" s="107"/>
      <c r="B92" s="107"/>
      <c r="C92" s="107"/>
      <c r="D92" s="107"/>
      <c r="E92" s="107"/>
      <c r="F92" s="107"/>
      <c r="G92" s="107"/>
      <c r="H92" s="107"/>
      <c r="I92" s="107"/>
      <c r="J92" s="107"/>
      <c r="K92" s="107"/>
      <c r="L92" s="107"/>
      <c r="M92" s="107"/>
      <c r="N92" s="107"/>
      <c r="O92" s="107"/>
      <c r="P92" s="107"/>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row>
    <row r="93" spans="1:41" x14ac:dyDescent="0.25">
      <c r="A93" s="107"/>
      <c r="B93" s="107"/>
      <c r="C93" s="107"/>
      <c r="D93" s="107"/>
      <c r="E93" s="107"/>
      <c r="F93" s="107"/>
      <c r="G93" s="107"/>
      <c r="H93" s="107"/>
      <c r="I93" s="107"/>
      <c r="J93" s="107"/>
      <c r="K93" s="107"/>
      <c r="L93" s="107"/>
      <c r="M93" s="107"/>
      <c r="N93" s="107"/>
      <c r="O93" s="107"/>
      <c r="P93" s="107"/>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row>
    <row r="94" spans="1:41" x14ac:dyDescent="0.25">
      <c r="A94" s="107"/>
      <c r="B94" s="107"/>
      <c r="C94" s="107"/>
      <c r="D94" s="107"/>
      <c r="E94" s="107"/>
      <c r="F94" s="107"/>
      <c r="G94" s="107"/>
      <c r="H94" s="107"/>
      <c r="I94" s="107"/>
      <c r="J94" s="107"/>
      <c r="K94" s="107"/>
      <c r="L94" s="107"/>
      <c r="M94" s="107"/>
      <c r="N94" s="107"/>
      <c r="O94" s="107"/>
      <c r="P94" s="107"/>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row>
    <row r="95" spans="1:41" x14ac:dyDescent="0.25">
      <c r="A95" s="107"/>
      <c r="B95" s="107"/>
      <c r="C95" s="107"/>
      <c r="D95" s="107"/>
      <c r="E95" s="107"/>
      <c r="F95" s="107"/>
      <c r="G95" s="107"/>
      <c r="H95" s="107"/>
      <c r="I95" s="107"/>
      <c r="J95" s="107"/>
      <c r="K95" s="107"/>
      <c r="L95" s="107"/>
      <c r="M95" s="107"/>
      <c r="N95" s="107"/>
      <c r="O95" s="107"/>
      <c r="P95" s="107"/>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row>
    <row r="96" spans="1:41" x14ac:dyDescent="0.25">
      <c r="A96" s="107"/>
      <c r="B96" s="107"/>
      <c r="C96" s="107"/>
      <c r="D96" s="107"/>
      <c r="E96" s="107"/>
      <c r="F96" s="107"/>
      <c r="G96" s="107"/>
      <c r="H96" s="107"/>
      <c r="I96" s="107"/>
      <c r="J96" s="107"/>
      <c r="K96" s="107"/>
      <c r="L96" s="107"/>
      <c r="M96" s="107"/>
      <c r="N96" s="107"/>
      <c r="O96" s="107"/>
      <c r="P96" s="107"/>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row>
    <row r="97" spans="1:41" x14ac:dyDescent="0.25">
      <c r="A97" s="107"/>
      <c r="B97" s="107"/>
      <c r="C97" s="107"/>
      <c r="D97" s="107"/>
      <c r="E97" s="107"/>
      <c r="F97" s="107"/>
      <c r="G97" s="107"/>
      <c r="H97" s="107"/>
      <c r="I97" s="107"/>
      <c r="J97" s="107"/>
      <c r="K97" s="107"/>
      <c r="L97" s="107"/>
      <c r="M97" s="107"/>
      <c r="N97" s="107"/>
      <c r="O97" s="107"/>
      <c r="P97" s="107"/>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row>
    <row r="98" spans="1:41" x14ac:dyDescent="0.25">
      <c r="A98" s="107"/>
      <c r="B98" s="107"/>
      <c r="C98" s="107"/>
      <c r="D98" s="107"/>
      <c r="E98" s="107"/>
      <c r="F98" s="107"/>
      <c r="G98" s="107"/>
      <c r="H98" s="107"/>
      <c r="I98" s="107"/>
      <c r="J98" s="107"/>
      <c r="K98" s="107"/>
      <c r="L98" s="107"/>
      <c r="M98" s="107"/>
      <c r="N98" s="107"/>
      <c r="O98" s="107"/>
      <c r="P98" s="107"/>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row>
    <row r="99" spans="1:41" x14ac:dyDescent="0.25">
      <c r="A99" s="107"/>
      <c r="B99" s="107"/>
      <c r="C99" s="107"/>
      <c r="D99" s="107"/>
      <c r="E99" s="107"/>
      <c r="F99" s="107"/>
      <c r="G99" s="107"/>
      <c r="H99" s="107"/>
      <c r="I99" s="107"/>
      <c r="J99" s="107"/>
      <c r="K99" s="107"/>
      <c r="L99" s="107"/>
      <c r="M99" s="107"/>
      <c r="N99" s="107"/>
      <c r="O99" s="107"/>
      <c r="P99" s="107"/>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row>
    <row r="100" spans="1:41" x14ac:dyDescent="0.25">
      <c r="A100" s="107"/>
      <c r="B100" s="107"/>
      <c r="C100" s="107"/>
      <c r="D100" s="107"/>
      <c r="E100" s="107"/>
      <c r="F100" s="107"/>
      <c r="G100" s="107"/>
      <c r="H100" s="107"/>
      <c r="I100" s="107"/>
      <c r="J100" s="107"/>
      <c r="K100" s="107"/>
      <c r="L100" s="107"/>
      <c r="M100" s="107"/>
      <c r="N100" s="107"/>
      <c r="O100" s="107"/>
      <c r="P100" s="107"/>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row>
    <row r="101" spans="1:41" x14ac:dyDescent="0.25">
      <c r="A101" s="107"/>
      <c r="B101" s="107"/>
      <c r="C101" s="107"/>
      <c r="D101" s="107"/>
      <c r="E101" s="107"/>
      <c r="F101" s="107"/>
      <c r="G101" s="107"/>
      <c r="H101" s="107"/>
      <c r="I101" s="107"/>
      <c r="J101" s="107"/>
      <c r="K101" s="107"/>
      <c r="L101" s="107"/>
      <c r="M101" s="107"/>
      <c r="N101" s="107"/>
      <c r="O101" s="107"/>
      <c r="P101" s="107"/>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row>
    <row r="102" spans="1:41" x14ac:dyDescent="0.25">
      <c r="A102" s="107"/>
      <c r="B102" s="107"/>
      <c r="C102" s="107"/>
      <c r="D102" s="107"/>
      <c r="E102" s="107"/>
      <c r="F102" s="107"/>
      <c r="G102" s="107"/>
      <c r="H102" s="107"/>
      <c r="I102" s="107"/>
      <c r="J102" s="107"/>
      <c r="K102" s="107"/>
      <c r="L102" s="107"/>
      <c r="M102" s="107"/>
      <c r="N102" s="107"/>
      <c r="O102" s="107"/>
      <c r="P102" s="107"/>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row>
    <row r="103" spans="1:41" x14ac:dyDescent="0.25">
      <c r="A103" s="107"/>
      <c r="B103" s="107"/>
      <c r="C103" s="107"/>
      <c r="D103" s="107"/>
      <c r="E103" s="107"/>
      <c r="F103" s="107"/>
      <c r="G103" s="107"/>
      <c r="H103" s="107"/>
      <c r="I103" s="107"/>
      <c r="J103" s="107"/>
      <c r="K103" s="107"/>
      <c r="L103" s="107"/>
      <c r="M103" s="107"/>
      <c r="N103" s="107"/>
      <c r="O103" s="107"/>
      <c r="P103" s="107"/>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row>
    <row r="104" spans="1:41" x14ac:dyDescent="0.25">
      <c r="A104" s="107"/>
      <c r="B104" s="107"/>
      <c r="C104" s="107"/>
      <c r="D104" s="107"/>
      <c r="E104" s="107"/>
      <c r="F104" s="107"/>
      <c r="G104" s="107"/>
      <c r="H104" s="107"/>
      <c r="I104" s="107"/>
      <c r="J104" s="107"/>
      <c r="K104" s="107"/>
      <c r="L104" s="107"/>
      <c r="M104" s="107"/>
      <c r="N104" s="107"/>
      <c r="O104" s="107"/>
      <c r="P104" s="107"/>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row>
    <row r="105" spans="1:41" x14ac:dyDescent="0.25">
      <c r="A105" s="107"/>
      <c r="B105" s="107"/>
      <c r="C105" s="107"/>
      <c r="D105" s="107"/>
      <c r="E105" s="107"/>
      <c r="F105" s="107"/>
      <c r="G105" s="107"/>
      <c r="H105" s="107"/>
      <c r="I105" s="107"/>
      <c r="J105" s="107"/>
      <c r="K105" s="107"/>
      <c r="L105" s="107"/>
      <c r="M105" s="107"/>
      <c r="N105" s="107"/>
      <c r="O105" s="107"/>
      <c r="P105" s="107"/>
      <c r="Q105" s="107"/>
      <c r="R105" s="107"/>
      <c r="S105" s="107"/>
      <c r="T105" s="107"/>
      <c r="U105" s="107"/>
      <c r="V105" s="107"/>
      <c r="W105" s="107"/>
      <c r="X105" s="107"/>
      <c r="Y105" s="107"/>
      <c r="Z105" s="107"/>
      <c r="AA105" s="107"/>
      <c r="AB105" s="107"/>
      <c r="AC105" s="107"/>
      <c r="AD105" s="107"/>
      <c r="AE105" s="107"/>
      <c r="AF105" s="107"/>
      <c r="AG105" s="107"/>
      <c r="AH105" s="107"/>
      <c r="AI105" s="107"/>
      <c r="AJ105" s="107"/>
      <c r="AK105" s="107"/>
      <c r="AL105" s="107"/>
      <c r="AM105" s="107"/>
      <c r="AN105" s="107"/>
      <c r="AO105" s="107"/>
    </row>
    <row r="106" spans="1:41" x14ac:dyDescent="0.25">
      <c r="A106" s="107"/>
      <c r="B106" s="107"/>
      <c r="C106" s="107"/>
      <c r="D106" s="107"/>
      <c r="E106" s="107"/>
      <c r="F106" s="107"/>
      <c r="G106" s="107"/>
      <c r="H106" s="107"/>
      <c r="I106" s="107"/>
      <c r="J106" s="107"/>
      <c r="K106" s="107"/>
      <c r="L106" s="107"/>
      <c r="M106" s="107"/>
      <c r="N106" s="107"/>
      <c r="O106" s="107"/>
      <c r="P106" s="107"/>
      <c r="Q106" s="107"/>
      <c r="R106" s="107"/>
      <c r="S106" s="107"/>
      <c r="T106" s="107"/>
      <c r="U106" s="107"/>
      <c r="V106" s="107"/>
      <c r="W106" s="107"/>
      <c r="X106" s="107"/>
      <c r="Y106" s="107"/>
      <c r="Z106" s="107"/>
      <c r="AA106" s="107"/>
      <c r="AB106" s="107"/>
      <c r="AC106" s="107"/>
      <c r="AD106" s="107"/>
      <c r="AE106" s="107"/>
      <c r="AF106" s="107"/>
      <c r="AG106" s="107"/>
      <c r="AH106" s="107"/>
      <c r="AI106" s="107"/>
      <c r="AJ106" s="107"/>
      <c r="AK106" s="107"/>
      <c r="AL106" s="107"/>
      <c r="AM106" s="107"/>
      <c r="AN106" s="107"/>
      <c r="AO106" s="107"/>
    </row>
    <row r="107" spans="1:41" x14ac:dyDescent="0.25">
      <c r="A107" s="107"/>
      <c r="B107" s="107"/>
      <c r="C107" s="107"/>
      <c r="D107" s="107"/>
      <c r="E107" s="107"/>
      <c r="F107" s="107"/>
      <c r="G107" s="107"/>
      <c r="H107" s="107"/>
      <c r="I107" s="107"/>
      <c r="J107" s="107"/>
      <c r="K107" s="107"/>
      <c r="L107" s="107"/>
      <c r="M107" s="107"/>
      <c r="N107" s="107"/>
      <c r="O107" s="107"/>
      <c r="P107" s="107"/>
      <c r="Q107" s="107"/>
      <c r="R107" s="107"/>
      <c r="S107" s="107"/>
      <c r="T107" s="107"/>
      <c r="U107" s="107"/>
      <c r="V107" s="107"/>
      <c r="W107" s="107"/>
      <c r="X107" s="107"/>
      <c r="Y107" s="107"/>
      <c r="Z107" s="107"/>
      <c r="AA107" s="107"/>
      <c r="AB107" s="107"/>
      <c r="AC107" s="107"/>
      <c r="AD107" s="107"/>
      <c r="AE107" s="107"/>
      <c r="AF107" s="107"/>
      <c r="AG107" s="107"/>
      <c r="AH107" s="107"/>
      <c r="AI107" s="107"/>
      <c r="AJ107" s="107"/>
      <c r="AK107" s="107"/>
      <c r="AL107" s="107"/>
      <c r="AM107" s="107"/>
      <c r="AN107" s="107"/>
      <c r="AO107" s="107"/>
    </row>
    <row r="108" spans="1:41" ht="15.75" customHeight="1" x14ac:dyDescent="0.25">
      <c r="A108" s="107"/>
      <c r="B108" s="107"/>
      <c r="C108" s="107"/>
      <c r="D108" s="107"/>
      <c r="E108" s="107"/>
      <c r="F108" s="107"/>
      <c r="G108" s="107"/>
      <c r="H108" s="107"/>
      <c r="I108" s="107"/>
      <c r="J108" s="107"/>
      <c r="K108" s="107"/>
      <c r="L108" s="107"/>
      <c r="M108" s="107"/>
      <c r="N108" s="107"/>
      <c r="O108" s="107"/>
      <c r="P108" s="107"/>
      <c r="Q108" s="107"/>
      <c r="R108" s="107"/>
      <c r="S108" s="107"/>
      <c r="T108" s="107"/>
      <c r="U108" s="107"/>
      <c r="V108" s="107"/>
      <c r="W108" s="107"/>
      <c r="X108" s="107"/>
      <c r="Y108" s="107"/>
      <c r="Z108" s="107"/>
      <c r="AA108" s="107"/>
      <c r="AB108" s="107"/>
      <c r="AC108" s="107"/>
      <c r="AD108" s="107"/>
      <c r="AE108" s="107"/>
      <c r="AF108" s="107"/>
      <c r="AG108" s="107"/>
      <c r="AH108" s="107"/>
      <c r="AI108" s="107"/>
      <c r="AJ108" s="107"/>
      <c r="AK108" s="107"/>
      <c r="AL108" s="107"/>
      <c r="AM108" s="107"/>
      <c r="AN108" s="107"/>
      <c r="AO108" s="107"/>
    </row>
    <row r="109" spans="1:41" ht="15" customHeight="1" x14ac:dyDescent="0.25">
      <c r="A109" s="107"/>
      <c r="B109" s="107"/>
      <c r="C109" s="107"/>
      <c r="D109" s="107"/>
      <c r="E109" s="107"/>
      <c r="F109" s="107"/>
      <c r="G109" s="107"/>
      <c r="H109" s="107"/>
      <c r="I109" s="107"/>
      <c r="J109" s="107"/>
      <c r="K109" s="107"/>
      <c r="L109" s="107"/>
      <c r="M109" s="107"/>
      <c r="N109" s="107"/>
      <c r="O109" s="107"/>
      <c r="P109" s="107"/>
      <c r="Q109" s="107"/>
      <c r="R109" s="107"/>
      <c r="S109" s="107"/>
      <c r="T109" s="107"/>
      <c r="U109" s="107"/>
      <c r="V109" s="107"/>
      <c r="W109" s="107"/>
      <c r="X109" s="107"/>
      <c r="Y109" s="107"/>
      <c r="Z109" s="107"/>
      <c r="AA109" s="107"/>
      <c r="AB109" s="107"/>
      <c r="AC109" s="107"/>
      <c r="AD109" s="107"/>
      <c r="AE109" s="107"/>
      <c r="AF109" s="107"/>
      <c r="AG109" s="107"/>
      <c r="AH109" s="107"/>
      <c r="AI109" s="107"/>
      <c r="AJ109" s="107"/>
      <c r="AK109" s="107"/>
      <c r="AL109" s="107"/>
      <c r="AM109" s="107"/>
      <c r="AN109" s="107"/>
      <c r="AO109" s="107"/>
    </row>
    <row r="110" spans="1:41" x14ac:dyDescent="0.25">
      <c r="A110" s="107"/>
      <c r="B110" s="107"/>
      <c r="C110" s="107"/>
      <c r="D110" s="107"/>
      <c r="E110" s="107"/>
      <c r="F110" s="107"/>
      <c r="G110" s="107"/>
      <c r="H110" s="107"/>
      <c r="I110" s="107"/>
      <c r="J110" s="107"/>
      <c r="K110" s="107"/>
      <c r="L110" s="107"/>
      <c r="M110" s="107"/>
      <c r="N110" s="107"/>
      <c r="O110" s="107"/>
      <c r="P110" s="107"/>
      <c r="Q110" s="107"/>
      <c r="R110" s="107"/>
      <c r="S110" s="107"/>
      <c r="T110" s="107"/>
      <c r="U110" s="107"/>
      <c r="V110" s="107"/>
      <c r="W110" s="107"/>
      <c r="X110" s="107"/>
      <c r="Y110" s="107"/>
      <c r="Z110" s="107"/>
      <c r="AA110" s="107"/>
      <c r="AB110" s="107"/>
      <c r="AC110" s="107"/>
      <c r="AD110" s="107"/>
      <c r="AE110" s="107"/>
      <c r="AF110" s="107"/>
      <c r="AG110" s="107"/>
      <c r="AH110" s="107"/>
      <c r="AI110" s="107"/>
      <c r="AJ110" s="107"/>
      <c r="AK110" s="107"/>
      <c r="AL110" s="107"/>
      <c r="AM110" s="107"/>
      <c r="AN110" s="107"/>
      <c r="AO110" s="107"/>
    </row>
    <row r="111" spans="1:41" ht="16.5" customHeight="1" x14ac:dyDescent="0.25">
      <c r="A111" s="107"/>
      <c r="B111" s="107"/>
      <c r="C111" s="107"/>
      <c r="D111" s="107"/>
      <c r="E111" s="107"/>
      <c r="F111" s="107"/>
      <c r="G111" s="107"/>
      <c r="H111" s="107"/>
      <c r="I111" s="107"/>
      <c r="J111" s="107"/>
      <c r="K111" s="107"/>
      <c r="L111" s="107"/>
      <c r="M111" s="107"/>
      <c r="N111" s="107"/>
      <c r="O111" s="107"/>
      <c r="P111" s="107"/>
      <c r="Q111" s="107"/>
      <c r="R111" s="107"/>
      <c r="S111" s="107"/>
      <c r="T111" s="107"/>
      <c r="U111" s="107"/>
      <c r="V111" s="107"/>
      <c r="W111" s="107"/>
      <c r="X111" s="107"/>
      <c r="Y111" s="107"/>
      <c r="Z111" s="107"/>
      <c r="AA111" s="107"/>
      <c r="AB111" s="107"/>
      <c r="AC111" s="107"/>
      <c r="AD111" s="107"/>
      <c r="AE111" s="107"/>
      <c r="AF111" s="107"/>
      <c r="AG111" s="107"/>
      <c r="AH111" s="107"/>
      <c r="AI111" s="107"/>
      <c r="AJ111" s="107"/>
      <c r="AK111" s="107"/>
      <c r="AL111" s="107"/>
      <c r="AM111" s="107"/>
      <c r="AN111" s="107"/>
      <c r="AO111" s="107"/>
    </row>
    <row r="112" spans="1:41" x14ac:dyDescent="0.25">
      <c r="A112" s="107"/>
      <c r="B112" s="107"/>
      <c r="C112" s="107"/>
      <c r="D112" s="107"/>
      <c r="E112" s="107"/>
      <c r="F112" s="107"/>
      <c r="G112" s="107"/>
      <c r="H112" s="107"/>
      <c r="I112" s="107"/>
      <c r="J112" s="107"/>
      <c r="K112" s="107"/>
      <c r="L112" s="107"/>
      <c r="M112" s="107"/>
      <c r="N112" s="107"/>
      <c r="O112" s="107"/>
      <c r="P112" s="107"/>
      <c r="Q112" s="107"/>
      <c r="R112" s="107"/>
      <c r="S112" s="107"/>
      <c r="T112" s="107"/>
      <c r="U112" s="107"/>
      <c r="V112" s="107"/>
      <c r="W112" s="107"/>
      <c r="X112" s="107"/>
      <c r="Y112" s="107"/>
      <c r="Z112" s="107"/>
      <c r="AA112" s="107"/>
      <c r="AB112" s="107"/>
      <c r="AC112" s="107"/>
      <c r="AD112" s="107"/>
      <c r="AE112" s="107"/>
      <c r="AF112" s="107"/>
      <c r="AG112" s="107"/>
      <c r="AH112" s="107"/>
      <c r="AI112" s="107"/>
      <c r="AJ112" s="107"/>
      <c r="AK112" s="107"/>
      <c r="AL112" s="107"/>
      <c r="AM112" s="107"/>
      <c r="AN112" s="107"/>
      <c r="AO112" s="107"/>
    </row>
    <row r="113" spans="1:41" x14ac:dyDescent="0.25">
      <c r="A113" s="107"/>
      <c r="B113" s="107"/>
      <c r="C113" s="107"/>
      <c r="D113" s="107"/>
      <c r="E113" s="107"/>
      <c r="F113" s="107"/>
      <c r="G113" s="107"/>
      <c r="H113" s="107"/>
      <c r="I113" s="107"/>
      <c r="J113" s="107"/>
      <c r="K113" s="107"/>
      <c r="L113" s="107"/>
      <c r="M113" s="107"/>
      <c r="N113" s="107"/>
      <c r="O113" s="107"/>
      <c r="P113" s="107"/>
      <c r="Q113" s="107"/>
      <c r="R113" s="107"/>
      <c r="S113" s="107"/>
      <c r="T113" s="107"/>
      <c r="U113" s="107"/>
      <c r="V113" s="107"/>
      <c r="W113" s="107"/>
      <c r="X113" s="107"/>
      <c r="Y113" s="107"/>
      <c r="Z113" s="107"/>
      <c r="AA113" s="107"/>
      <c r="AB113" s="107"/>
      <c r="AC113" s="107"/>
      <c r="AD113" s="107"/>
      <c r="AE113" s="107"/>
      <c r="AF113" s="107"/>
      <c r="AG113" s="107"/>
      <c r="AH113" s="107"/>
      <c r="AI113" s="107"/>
      <c r="AJ113" s="107"/>
      <c r="AK113" s="107"/>
      <c r="AL113" s="107"/>
      <c r="AM113" s="107"/>
      <c r="AN113" s="107"/>
      <c r="AO113" s="107"/>
    </row>
    <row r="114" spans="1:41" x14ac:dyDescent="0.25">
      <c r="A114" s="107"/>
      <c r="B114" s="107"/>
      <c r="C114" s="107"/>
      <c r="D114" s="107"/>
      <c r="E114" s="107"/>
      <c r="F114" s="107"/>
      <c r="G114" s="107"/>
      <c r="H114" s="107"/>
      <c r="I114" s="107"/>
      <c r="J114" s="107"/>
      <c r="K114" s="107"/>
      <c r="L114" s="107"/>
      <c r="M114" s="107"/>
      <c r="N114" s="107"/>
      <c r="O114" s="107"/>
      <c r="P114" s="107"/>
      <c r="Q114" s="107"/>
      <c r="R114" s="107"/>
      <c r="S114" s="107"/>
      <c r="T114" s="107"/>
      <c r="U114" s="107"/>
      <c r="V114" s="107"/>
      <c r="W114" s="107"/>
      <c r="X114" s="107"/>
      <c r="Y114" s="107"/>
      <c r="Z114" s="107"/>
      <c r="AA114" s="107"/>
      <c r="AB114" s="107"/>
      <c r="AC114" s="107"/>
      <c r="AD114" s="107"/>
      <c r="AE114" s="107"/>
      <c r="AF114" s="107"/>
      <c r="AG114" s="107"/>
      <c r="AH114" s="107"/>
      <c r="AI114" s="107"/>
      <c r="AJ114" s="107"/>
      <c r="AK114" s="107"/>
      <c r="AL114" s="107"/>
      <c r="AM114" s="107"/>
      <c r="AN114" s="107"/>
      <c r="AO114" s="107"/>
    </row>
    <row r="115" spans="1:41" x14ac:dyDescent="0.25">
      <c r="A115" s="107"/>
      <c r="B115" s="107"/>
      <c r="C115" s="107"/>
      <c r="D115" s="107"/>
      <c r="E115" s="107"/>
      <c r="F115" s="107"/>
      <c r="G115" s="107"/>
      <c r="H115" s="107"/>
      <c r="I115" s="107"/>
      <c r="J115" s="107"/>
      <c r="K115" s="107"/>
      <c r="L115" s="107"/>
      <c r="M115" s="107"/>
      <c r="N115" s="107"/>
      <c r="O115" s="107"/>
      <c r="P115" s="107"/>
      <c r="Q115" s="107"/>
      <c r="R115" s="107"/>
      <c r="S115" s="107"/>
      <c r="T115" s="107"/>
      <c r="U115" s="107"/>
      <c r="V115" s="107"/>
      <c r="W115" s="107"/>
      <c r="X115" s="107"/>
      <c r="Y115" s="107"/>
      <c r="Z115" s="107"/>
      <c r="AA115" s="107"/>
      <c r="AB115" s="107"/>
      <c r="AC115" s="107"/>
      <c r="AD115" s="107"/>
      <c r="AE115" s="107"/>
      <c r="AF115" s="107"/>
      <c r="AG115" s="107"/>
      <c r="AH115" s="107"/>
      <c r="AI115" s="107"/>
      <c r="AJ115" s="107"/>
      <c r="AK115" s="107"/>
      <c r="AL115" s="107"/>
      <c r="AM115" s="107"/>
      <c r="AN115" s="107"/>
      <c r="AO115" s="107"/>
    </row>
    <row r="116" spans="1:41" x14ac:dyDescent="0.25">
      <c r="A116" s="107"/>
      <c r="B116" s="107"/>
      <c r="C116" s="107"/>
      <c r="D116" s="107"/>
      <c r="E116" s="107"/>
      <c r="F116" s="107"/>
      <c r="G116" s="107"/>
      <c r="H116" s="107"/>
      <c r="I116" s="107"/>
      <c r="J116" s="107"/>
      <c r="K116" s="107"/>
      <c r="L116" s="107"/>
      <c r="M116" s="107"/>
      <c r="N116" s="107"/>
      <c r="O116" s="107"/>
      <c r="P116" s="107"/>
      <c r="Q116" s="107"/>
      <c r="R116" s="107"/>
      <c r="S116" s="107"/>
      <c r="T116" s="107"/>
      <c r="U116" s="107"/>
      <c r="V116" s="107"/>
      <c r="W116" s="107"/>
      <c r="X116" s="107"/>
      <c r="Y116" s="107"/>
      <c r="Z116" s="107"/>
      <c r="AA116" s="107"/>
      <c r="AB116" s="107"/>
      <c r="AC116" s="107"/>
      <c r="AD116" s="107"/>
      <c r="AE116" s="107"/>
      <c r="AF116" s="107"/>
      <c r="AG116" s="107"/>
      <c r="AH116" s="107"/>
      <c r="AI116" s="107"/>
      <c r="AJ116" s="107"/>
      <c r="AK116" s="107"/>
      <c r="AL116" s="107"/>
      <c r="AM116" s="107"/>
      <c r="AN116" s="107"/>
      <c r="AO116" s="107"/>
    </row>
    <row r="117" spans="1:41" x14ac:dyDescent="0.25">
      <c r="A117" s="107"/>
      <c r="B117" s="107"/>
      <c r="C117" s="107"/>
      <c r="D117" s="107"/>
      <c r="E117" s="107"/>
      <c r="F117" s="107"/>
      <c r="G117" s="107"/>
      <c r="H117" s="107"/>
      <c r="I117" s="107"/>
      <c r="J117" s="107"/>
      <c r="K117" s="107"/>
      <c r="L117" s="107"/>
      <c r="M117" s="107"/>
      <c r="N117" s="107"/>
      <c r="O117" s="107"/>
      <c r="P117" s="107"/>
      <c r="Q117" s="107"/>
      <c r="R117" s="107"/>
      <c r="S117" s="107"/>
      <c r="T117" s="107"/>
      <c r="U117" s="107"/>
      <c r="V117" s="107"/>
      <c r="W117" s="107"/>
      <c r="X117" s="107"/>
      <c r="Y117" s="107"/>
      <c r="Z117" s="107"/>
      <c r="AA117" s="107"/>
      <c r="AB117" s="107"/>
      <c r="AC117" s="107"/>
      <c r="AD117" s="107"/>
      <c r="AE117" s="107"/>
      <c r="AF117" s="107"/>
      <c r="AG117" s="107"/>
      <c r="AH117" s="107"/>
      <c r="AI117" s="107"/>
      <c r="AJ117" s="107"/>
      <c r="AK117" s="107"/>
      <c r="AL117" s="107"/>
      <c r="AM117" s="107"/>
      <c r="AN117" s="107"/>
      <c r="AO117" s="107"/>
    </row>
    <row r="118" spans="1:41" x14ac:dyDescent="0.25">
      <c r="A118" s="107"/>
      <c r="B118" s="107"/>
      <c r="C118" s="107"/>
      <c r="D118" s="107"/>
      <c r="E118" s="107"/>
      <c r="F118" s="107"/>
      <c r="G118" s="107"/>
      <c r="H118" s="107"/>
      <c r="I118" s="107"/>
      <c r="J118" s="107"/>
      <c r="K118" s="107"/>
      <c r="L118" s="107"/>
      <c r="M118" s="107"/>
      <c r="N118" s="107"/>
      <c r="O118" s="107"/>
      <c r="P118" s="107"/>
      <c r="Q118" s="107"/>
      <c r="R118" s="107"/>
      <c r="S118" s="107"/>
      <c r="T118" s="107"/>
      <c r="U118" s="107"/>
      <c r="V118" s="107"/>
      <c r="W118" s="107"/>
      <c r="X118" s="107"/>
      <c r="Y118" s="107"/>
      <c r="Z118" s="107"/>
      <c r="AA118" s="107"/>
      <c r="AB118" s="107"/>
      <c r="AC118" s="107"/>
      <c r="AD118" s="107"/>
      <c r="AE118" s="107"/>
      <c r="AF118" s="107"/>
      <c r="AG118" s="107"/>
      <c r="AH118" s="107"/>
      <c r="AI118" s="107"/>
      <c r="AJ118" s="107"/>
      <c r="AK118" s="107"/>
      <c r="AL118" s="107"/>
      <c r="AM118" s="107"/>
      <c r="AN118" s="107"/>
      <c r="AO118" s="107"/>
    </row>
    <row r="119" spans="1:41" x14ac:dyDescent="0.25">
      <c r="A119" s="107"/>
      <c r="B119" s="107"/>
      <c r="C119" s="107"/>
      <c r="D119" s="107"/>
      <c r="E119" s="107"/>
      <c r="F119" s="107"/>
      <c r="G119" s="107"/>
      <c r="H119" s="107"/>
      <c r="I119" s="107"/>
      <c r="J119" s="107"/>
      <c r="K119" s="107"/>
      <c r="L119" s="107"/>
      <c r="M119" s="107"/>
      <c r="N119" s="107"/>
      <c r="O119" s="107"/>
      <c r="P119" s="107"/>
      <c r="Q119" s="107"/>
      <c r="R119" s="107"/>
      <c r="S119" s="107"/>
      <c r="T119" s="107"/>
      <c r="U119" s="107"/>
      <c r="V119" s="107"/>
      <c r="W119" s="107"/>
      <c r="X119" s="107"/>
      <c r="Y119" s="107"/>
      <c r="Z119" s="107"/>
      <c r="AA119" s="107"/>
      <c r="AB119" s="107"/>
      <c r="AC119" s="107"/>
      <c r="AD119" s="107"/>
      <c r="AE119" s="107"/>
      <c r="AF119" s="107"/>
      <c r="AG119" s="107"/>
      <c r="AH119" s="107"/>
      <c r="AI119" s="107"/>
      <c r="AJ119" s="107"/>
      <c r="AK119" s="107"/>
      <c r="AL119" s="107"/>
      <c r="AM119" s="107"/>
      <c r="AN119" s="107"/>
      <c r="AO119" s="107"/>
    </row>
    <row r="120" spans="1:41" x14ac:dyDescent="0.25">
      <c r="A120" s="107"/>
      <c r="B120" s="107"/>
      <c r="C120" s="107"/>
      <c r="D120" s="107"/>
      <c r="E120" s="107"/>
      <c r="F120" s="107"/>
      <c r="G120" s="107"/>
      <c r="H120" s="107"/>
      <c r="I120" s="107"/>
      <c r="J120" s="107"/>
      <c r="K120" s="107"/>
      <c r="L120" s="107"/>
      <c r="M120" s="107"/>
      <c r="N120" s="107"/>
      <c r="O120" s="107"/>
      <c r="P120" s="107"/>
      <c r="Q120" s="107"/>
      <c r="R120" s="107"/>
      <c r="S120" s="107"/>
      <c r="T120" s="107"/>
      <c r="U120" s="107"/>
      <c r="V120" s="107"/>
      <c r="W120" s="107"/>
      <c r="X120" s="107"/>
      <c r="Y120" s="107"/>
      <c r="Z120" s="107"/>
      <c r="AA120" s="107"/>
      <c r="AB120" s="107"/>
      <c r="AC120" s="107"/>
      <c r="AD120" s="107"/>
      <c r="AE120" s="107"/>
      <c r="AF120" s="107"/>
      <c r="AG120" s="107"/>
      <c r="AH120" s="107"/>
      <c r="AI120" s="107"/>
      <c r="AJ120" s="107"/>
      <c r="AK120" s="107"/>
      <c r="AL120" s="107"/>
      <c r="AM120" s="107"/>
      <c r="AN120" s="107"/>
      <c r="AO120" s="107"/>
    </row>
    <row r="121" spans="1:41" x14ac:dyDescent="0.25">
      <c r="A121" s="107"/>
      <c r="B121" s="107"/>
      <c r="C121" s="107"/>
      <c r="D121" s="107"/>
      <c r="E121" s="107"/>
      <c r="F121" s="107"/>
      <c r="G121" s="107"/>
      <c r="H121" s="107"/>
      <c r="I121" s="107"/>
      <c r="J121" s="107"/>
      <c r="K121" s="107"/>
      <c r="L121" s="107"/>
      <c r="M121" s="107"/>
      <c r="N121" s="107"/>
      <c r="O121" s="107"/>
      <c r="P121" s="107"/>
      <c r="Q121" s="107"/>
      <c r="R121" s="107"/>
      <c r="S121" s="107"/>
      <c r="T121" s="107"/>
      <c r="U121" s="107"/>
      <c r="V121" s="107"/>
      <c r="W121" s="107"/>
      <c r="X121" s="107"/>
      <c r="Y121" s="107"/>
      <c r="Z121" s="107"/>
      <c r="AA121" s="107"/>
      <c r="AB121" s="107"/>
      <c r="AC121" s="107"/>
      <c r="AD121" s="107"/>
      <c r="AE121" s="107"/>
      <c r="AF121" s="107"/>
      <c r="AG121" s="107"/>
      <c r="AH121" s="107"/>
      <c r="AI121" s="107"/>
      <c r="AJ121" s="107"/>
      <c r="AK121" s="107"/>
      <c r="AL121" s="107"/>
      <c r="AM121" s="107"/>
      <c r="AN121" s="107"/>
      <c r="AO121" s="107"/>
    </row>
    <row r="122" spans="1:41" x14ac:dyDescent="0.25">
      <c r="A122" s="107"/>
      <c r="B122" s="107"/>
      <c r="C122" s="107"/>
      <c r="D122" s="107"/>
      <c r="E122" s="107"/>
      <c r="F122" s="107"/>
      <c r="G122" s="107"/>
      <c r="H122" s="107"/>
      <c r="I122" s="107"/>
      <c r="J122" s="107"/>
      <c r="K122" s="107"/>
      <c r="L122" s="107"/>
      <c r="M122" s="107"/>
      <c r="N122" s="107"/>
      <c r="O122" s="107"/>
      <c r="P122" s="107"/>
      <c r="Q122" s="107"/>
      <c r="R122" s="107"/>
      <c r="S122" s="107"/>
      <c r="T122" s="107"/>
      <c r="U122" s="107"/>
      <c r="V122" s="107"/>
      <c r="W122" s="107"/>
      <c r="X122" s="107"/>
      <c r="Y122" s="107"/>
      <c r="Z122" s="107"/>
      <c r="AA122" s="107"/>
      <c r="AB122" s="107"/>
      <c r="AC122" s="107"/>
      <c r="AD122" s="107"/>
      <c r="AE122" s="107"/>
      <c r="AF122" s="107"/>
      <c r="AG122" s="107"/>
      <c r="AH122" s="107"/>
      <c r="AI122" s="107"/>
      <c r="AJ122" s="107"/>
      <c r="AK122" s="107"/>
      <c r="AL122" s="107"/>
      <c r="AM122" s="107"/>
      <c r="AN122" s="107"/>
      <c r="AO122" s="107"/>
    </row>
    <row r="123" spans="1:41" x14ac:dyDescent="0.25">
      <c r="A123" s="107"/>
      <c r="B123" s="107"/>
      <c r="C123" s="107"/>
      <c r="D123" s="107"/>
      <c r="E123" s="107"/>
      <c r="F123" s="107"/>
      <c r="G123" s="107"/>
      <c r="H123" s="107"/>
      <c r="I123" s="107"/>
      <c r="J123" s="107"/>
      <c r="K123" s="107"/>
      <c r="L123" s="107"/>
      <c r="M123" s="107"/>
      <c r="N123" s="107"/>
      <c r="O123" s="107"/>
      <c r="P123" s="107"/>
      <c r="Q123" s="107"/>
      <c r="R123" s="107"/>
      <c r="S123" s="107"/>
      <c r="T123" s="107"/>
      <c r="U123" s="107"/>
      <c r="V123" s="107"/>
      <c r="W123" s="107"/>
      <c r="X123" s="107"/>
      <c r="Y123" s="107"/>
      <c r="Z123" s="107"/>
      <c r="AA123" s="107"/>
      <c r="AB123" s="107"/>
      <c r="AC123" s="107"/>
      <c r="AD123" s="107"/>
      <c r="AE123" s="107"/>
      <c r="AF123" s="107"/>
      <c r="AG123" s="107"/>
      <c r="AH123" s="107"/>
      <c r="AI123" s="107"/>
      <c r="AJ123" s="107"/>
      <c r="AK123" s="107"/>
      <c r="AL123" s="107"/>
      <c r="AM123" s="107"/>
      <c r="AN123" s="107"/>
      <c r="AO123" s="107"/>
    </row>
    <row r="124" spans="1:41" x14ac:dyDescent="0.25">
      <c r="A124" s="107"/>
      <c r="B124" s="107"/>
      <c r="C124" s="107"/>
      <c r="D124" s="107"/>
      <c r="E124" s="107"/>
      <c r="F124" s="107"/>
      <c r="G124" s="107"/>
      <c r="H124" s="107"/>
      <c r="I124" s="107"/>
      <c r="J124" s="107"/>
      <c r="K124" s="107"/>
      <c r="L124" s="107"/>
      <c r="M124" s="107"/>
      <c r="N124" s="107"/>
      <c r="O124" s="107"/>
      <c r="P124" s="107"/>
      <c r="Q124" s="107"/>
      <c r="R124" s="107"/>
      <c r="S124" s="107"/>
      <c r="T124" s="107"/>
      <c r="U124" s="107"/>
      <c r="V124" s="107"/>
      <c r="W124" s="107"/>
      <c r="X124" s="107"/>
      <c r="Y124" s="107"/>
      <c r="Z124" s="107"/>
      <c r="AA124" s="107"/>
      <c r="AB124" s="107"/>
      <c r="AC124" s="107"/>
      <c r="AD124" s="107"/>
      <c r="AE124" s="107"/>
      <c r="AF124" s="107"/>
      <c r="AG124" s="107"/>
      <c r="AH124" s="107"/>
      <c r="AI124" s="107"/>
      <c r="AJ124" s="107"/>
      <c r="AK124" s="107"/>
      <c r="AL124" s="107"/>
      <c r="AM124" s="107"/>
      <c r="AN124" s="107"/>
      <c r="AO124" s="107"/>
    </row>
    <row r="125" spans="1:41" x14ac:dyDescent="0.25">
      <c r="A125" s="107"/>
      <c r="B125" s="107"/>
      <c r="C125" s="107"/>
      <c r="D125" s="107"/>
      <c r="E125" s="107"/>
      <c r="F125" s="107"/>
      <c r="G125" s="107"/>
      <c r="H125" s="107"/>
      <c r="I125" s="107"/>
      <c r="J125" s="107"/>
      <c r="K125" s="107"/>
      <c r="L125" s="107"/>
      <c r="M125" s="107"/>
      <c r="N125" s="107"/>
      <c r="O125" s="107"/>
      <c r="P125" s="107"/>
      <c r="Q125" s="107"/>
      <c r="R125" s="107"/>
      <c r="S125" s="107"/>
      <c r="T125" s="107"/>
      <c r="U125" s="107"/>
      <c r="V125" s="107"/>
      <c r="W125" s="107"/>
      <c r="X125" s="107"/>
      <c r="Y125" s="107"/>
      <c r="Z125" s="107"/>
      <c r="AA125" s="107"/>
      <c r="AB125" s="107"/>
      <c r="AC125" s="107"/>
      <c r="AD125" s="107"/>
      <c r="AE125" s="107"/>
      <c r="AF125" s="107"/>
      <c r="AG125" s="107"/>
      <c r="AH125" s="107"/>
      <c r="AI125" s="107"/>
      <c r="AJ125" s="107"/>
      <c r="AK125" s="107"/>
      <c r="AL125" s="107"/>
      <c r="AM125" s="107"/>
      <c r="AN125" s="107"/>
      <c r="AO125" s="107"/>
    </row>
    <row r="126" spans="1:41" x14ac:dyDescent="0.25">
      <c r="A126" s="107"/>
      <c r="B126" s="107"/>
      <c r="C126" s="107"/>
      <c r="D126" s="107"/>
      <c r="E126" s="107"/>
      <c r="F126" s="107"/>
      <c r="G126" s="107"/>
      <c r="H126" s="107"/>
      <c r="I126" s="107"/>
      <c r="J126" s="107"/>
      <c r="K126" s="107"/>
      <c r="L126" s="107"/>
      <c r="M126" s="107"/>
      <c r="N126" s="107"/>
      <c r="O126" s="107"/>
      <c r="P126" s="107"/>
      <c r="Q126" s="107"/>
      <c r="R126" s="107"/>
      <c r="S126" s="107"/>
      <c r="T126" s="107"/>
      <c r="U126" s="107"/>
      <c r="V126" s="107"/>
      <c r="W126" s="107"/>
      <c r="X126" s="107"/>
      <c r="Y126" s="107"/>
      <c r="Z126" s="107"/>
      <c r="AA126" s="107"/>
      <c r="AB126" s="107"/>
      <c r="AC126" s="107"/>
      <c r="AD126" s="107"/>
      <c r="AE126" s="107"/>
      <c r="AF126" s="107"/>
      <c r="AG126" s="107"/>
      <c r="AH126" s="107"/>
      <c r="AI126" s="107"/>
      <c r="AJ126" s="107"/>
      <c r="AK126" s="107"/>
      <c r="AL126" s="107"/>
      <c r="AM126" s="107"/>
      <c r="AN126" s="107"/>
      <c r="AO126" s="107"/>
    </row>
    <row r="127" spans="1:41" x14ac:dyDescent="0.25">
      <c r="A127" s="107"/>
      <c r="B127" s="107"/>
      <c r="C127" s="107"/>
      <c r="D127" s="107"/>
      <c r="E127" s="107"/>
      <c r="F127" s="107"/>
      <c r="G127" s="107"/>
      <c r="H127" s="107"/>
      <c r="I127" s="107"/>
      <c r="J127" s="107"/>
      <c r="K127" s="107"/>
      <c r="L127" s="107"/>
      <c r="M127" s="107"/>
      <c r="N127" s="107"/>
      <c r="O127" s="107"/>
      <c r="P127" s="107"/>
      <c r="Q127" s="107"/>
      <c r="R127" s="107"/>
      <c r="S127" s="107"/>
      <c r="T127" s="107"/>
      <c r="U127" s="107"/>
      <c r="V127" s="107"/>
      <c r="W127" s="107"/>
      <c r="X127" s="107"/>
      <c r="Y127" s="107"/>
      <c r="Z127" s="107"/>
      <c r="AA127" s="107"/>
      <c r="AB127" s="107"/>
      <c r="AC127" s="107"/>
      <c r="AD127" s="107"/>
      <c r="AE127" s="107"/>
      <c r="AF127" s="107"/>
      <c r="AG127" s="107"/>
      <c r="AH127" s="107"/>
      <c r="AI127" s="107"/>
      <c r="AJ127" s="107"/>
      <c r="AK127" s="107"/>
      <c r="AL127" s="107"/>
      <c r="AM127" s="107"/>
      <c r="AN127" s="107"/>
      <c r="AO127" s="107"/>
    </row>
    <row r="128" spans="1:41" x14ac:dyDescent="0.25">
      <c r="A128" s="107"/>
      <c r="B128" s="107"/>
      <c r="C128" s="107"/>
      <c r="D128" s="107"/>
      <c r="E128" s="107"/>
      <c r="F128" s="107"/>
      <c r="G128" s="107"/>
      <c r="H128" s="107"/>
      <c r="I128" s="107"/>
      <c r="J128" s="107"/>
      <c r="K128" s="107"/>
      <c r="L128" s="107"/>
      <c r="M128" s="107"/>
      <c r="N128" s="107"/>
      <c r="O128" s="107"/>
      <c r="P128" s="107"/>
      <c r="Q128" s="107"/>
      <c r="R128" s="107"/>
      <c r="S128" s="107"/>
      <c r="T128" s="107"/>
      <c r="U128" s="107"/>
      <c r="V128" s="107"/>
      <c r="W128" s="107"/>
      <c r="X128" s="107"/>
      <c r="Y128" s="107"/>
      <c r="Z128" s="107"/>
      <c r="AA128" s="107"/>
      <c r="AB128" s="107"/>
      <c r="AC128" s="107"/>
      <c r="AD128" s="107"/>
      <c r="AE128" s="107"/>
      <c r="AF128" s="107"/>
      <c r="AG128" s="107"/>
      <c r="AH128" s="107"/>
      <c r="AI128" s="107"/>
      <c r="AJ128" s="107"/>
      <c r="AK128" s="107"/>
      <c r="AL128" s="107"/>
      <c r="AM128" s="107"/>
      <c r="AN128" s="107"/>
      <c r="AO128" s="107"/>
    </row>
    <row r="129" spans="1:41" x14ac:dyDescent="0.25">
      <c r="A129" s="107"/>
      <c r="B129" s="107"/>
      <c r="C129" s="107"/>
      <c r="D129" s="107"/>
      <c r="E129" s="107"/>
      <c r="F129" s="107"/>
      <c r="G129" s="107"/>
      <c r="H129" s="107"/>
      <c r="I129" s="107"/>
      <c r="J129" s="107"/>
      <c r="K129" s="107"/>
      <c r="L129" s="107"/>
      <c r="M129" s="107"/>
      <c r="N129" s="107"/>
      <c r="O129" s="107"/>
      <c r="P129" s="107"/>
      <c r="Q129" s="107"/>
      <c r="R129" s="107"/>
      <c r="S129" s="107"/>
      <c r="T129" s="107"/>
      <c r="U129" s="107"/>
      <c r="V129" s="107"/>
      <c r="W129" s="107"/>
      <c r="X129" s="107"/>
      <c r="Y129" s="107"/>
      <c r="Z129" s="107"/>
      <c r="AA129" s="107"/>
      <c r="AB129" s="107"/>
      <c r="AC129" s="107"/>
      <c r="AD129" s="107"/>
      <c r="AE129" s="107"/>
      <c r="AF129" s="107"/>
      <c r="AG129" s="107"/>
      <c r="AH129" s="107"/>
      <c r="AI129" s="107"/>
      <c r="AJ129" s="107"/>
      <c r="AK129" s="107"/>
      <c r="AL129" s="107"/>
      <c r="AM129" s="107"/>
      <c r="AN129" s="107"/>
      <c r="AO129" s="107"/>
    </row>
    <row r="130" spans="1:41" x14ac:dyDescent="0.25">
      <c r="A130" s="107"/>
      <c r="B130" s="107"/>
      <c r="C130" s="107"/>
      <c r="D130" s="107"/>
      <c r="E130" s="107"/>
      <c r="F130" s="107"/>
      <c r="G130" s="107"/>
      <c r="H130" s="107"/>
      <c r="I130" s="107"/>
      <c r="J130" s="107"/>
      <c r="K130" s="107"/>
      <c r="L130" s="107"/>
      <c r="M130" s="107"/>
      <c r="N130" s="107"/>
      <c r="O130" s="107"/>
      <c r="P130" s="107"/>
      <c r="Q130" s="107"/>
      <c r="R130" s="107"/>
      <c r="S130" s="107"/>
      <c r="T130" s="107"/>
      <c r="U130" s="107"/>
      <c r="V130" s="107"/>
      <c r="W130" s="107"/>
      <c r="X130" s="107"/>
      <c r="Y130" s="107"/>
      <c r="Z130" s="107"/>
      <c r="AA130" s="107"/>
      <c r="AB130" s="107"/>
      <c r="AC130" s="107"/>
      <c r="AD130" s="107"/>
      <c r="AE130" s="107"/>
      <c r="AF130" s="107"/>
      <c r="AG130" s="107"/>
      <c r="AH130" s="107"/>
      <c r="AI130" s="107"/>
      <c r="AJ130" s="107"/>
      <c r="AK130" s="107"/>
      <c r="AL130" s="107"/>
      <c r="AM130" s="107"/>
      <c r="AN130" s="107"/>
      <c r="AO130" s="107"/>
    </row>
    <row r="131" spans="1:41" x14ac:dyDescent="0.25">
      <c r="A131" s="107"/>
      <c r="B131" s="107"/>
      <c r="C131" s="107"/>
      <c r="D131" s="107"/>
      <c r="E131" s="107"/>
      <c r="F131" s="107"/>
      <c r="G131" s="107"/>
      <c r="H131" s="107"/>
      <c r="I131" s="107"/>
      <c r="J131" s="107"/>
      <c r="K131" s="107"/>
      <c r="L131" s="107"/>
      <c r="M131" s="107"/>
      <c r="N131" s="107"/>
      <c r="O131" s="107"/>
      <c r="P131" s="107"/>
      <c r="Q131" s="107"/>
      <c r="R131" s="107"/>
      <c r="S131" s="107"/>
      <c r="T131" s="107"/>
      <c r="U131" s="107"/>
      <c r="V131" s="107"/>
      <c r="W131" s="107"/>
      <c r="X131" s="107"/>
      <c r="Y131" s="107"/>
      <c r="Z131" s="107"/>
      <c r="AA131" s="107"/>
      <c r="AB131" s="107"/>
      <c r="AC131" s="107"/>
      <c r="AD131" s="107"/>
      <c r="AE131" s="107"/>
      <c r="AF131" s="107"/>
      <c r="AG131" s="107"/>
      <c r="AH131" s="107"/>
      <c r="AI131" s="107"/>
      <c r="AJ131" s="107"/>
      <c r="AK131" s="107"/>
      <c r="AL131" s="107"/>
      <c r="AM131" s="107"/>
      <c r="AN131" s="107"/>
      <c r="AO131" s="107"/>
    </row>
    <row r="132" spans="1:41" x14ac:dyDescent="0.25">
      <c r="A132" s="107"/>
      <c r="B132" s="107"/>
      <c r="C132" s="107"/>
      <c r="D132" s="107"/>
      <c r="E132" s="107"/>
      <c r="F132" s="107"/>
      <c r="G132" s="107"/>
      <c r="H132" s="107"/>
      <c r="I132" s="107"/>
      <c r="J132" s="107"/>
      <c r="K132" s="107"/>
      <c r="L132" s="107"/>
      <c r="M132" s="107"/>
      <c r="N132" s="107"/>
      <c r="O132" s="107"/>
      <c r="P132" s="107"/>
      <c r="Q132" s="107"/>
      <c r="R132" s="107"/>
      <c r="S132" s="107"/>
      <c r="T132" s="107"/>
      <c r="U132" s="107"/>
      <c r="V132" s="107"/>
      <c r="W132" s="107"/>
      <c r="X132" s="107"/>
      <c r="Y132" s="107"/>
      <c r="Z132" s="107"/>
      <c r="AA132" s="107"/>
      <c r="AB132" s="107"/>
      <c r="AC132" s="107"/>
      <c r="AD132" s="107"/>
      <c r="AE132" s="107"/>
      <c r="AF132" s="107"/>
      <c r="AG132" s="107"/>
      <c r="AH132" s="107"/>
      <c r="AI132" s="107"/>
      <c r="AJ132" s="107"/>
      <c r="AK132" s="107"/>
      <c r="AL132" s="107"/>
      <c r="AM132" s="107"/>
      <c r="AN132" s="107"/>
      <c r="AO132" s="107"/>
    </row>
    <row r="133" spans="1:41" x14ac:dyDescent="0.25">
      <c r="A133" s="107"/>
      <c r="B133" s="107"/>
      <c r="C133" s="107"/>
      <c r="D133" s="107"/>
      <c r="E133" s="107"/>
      <c r="F133" s="107"/>
      <c r="G133" s="107"/>
      <c r="H133" s="107"/>
      <c r="I133" s="107"/>
      <c r="J133" s="107"/>
      <c r="K133" s="107"/>
      <c r="L133" s="107"/>
      <c r="M133" s="107"/>
      <c r="N133" s="107"/>
      <c r="O133" s="107"/>
      <c r="P133" s="107"/>
      <c r="Q133" s="107"/>
      <c r="R133" s="107"/>
      <c r="S133" s="107"/>
      <c r="T133" s="107"/>
      <c r="U133" s="107"/>
      <c r="V133" s="107"/>
      <c r="W133" s="107"/>
      <c r="X133" s="107"/>
      <c r="Y133" s="107"/>
      <c r="Z133" s="107"/>
      <c r="AA133" s="107"/>
      <c r="AB133" s="107"/>
      <c r="AC133" s="107"/>
      <c r="AD133" s="107"/>
      <c r="AE133" s="107"/>
      <c r="AF133" s="107"/>
      <c r="AG133" s="107"/>
      <c r="AH133" s="107"/>
      <c r="AI133" s="107"/>
      <c r="AJ133" s="107"/>
      <c r="AK133" s="107"/>
      <c r="AL133" s="107"/>
      <c r="AM133" s="107"/>
      <c r="AN133" s="107"/>
      <c r="AO133" s="107"/>
    </row>
    <row r="134" spans="1:41" x14ac:dyDescent="0.25">
      <c r="A134" s="107"/>
      <c r="B134" s="107"/>
      <c r="C134" s="107"/>
      <c r="D134" s="107"/>
      <c r="E134" s="107"/>
      <c r="F134" s="107"/>
      <c r="G134" s="107"/>
      <c r="H134" s="107"/>
      <c r="I134" s="107"/>
      <c r="J134" s="107"/>
      <c r="K134" s="107"/>
      <c r="L134" s="107"/>
      <c r="M134" s="107"/>
      <c r="N134" s="107"/>
      <c r="O134" s="107"/>
      <c r="P134" s="107"/>
      <c r="Q134" s="107"/>
      <c r="R134" s="107"/>
      <c r="S134" s="107"/>
      <c r="T134" s="107"/>
      <c r="U134" s="107"/>
      <c r="V134" s="107"/>
      <c r="W134" s="107"/>
      <c r="X134" s="107"/>
      <c r="Y134" s="107"/>
      <c r="Z134" s="107"/>
      <c r="AA134" s="107"/>
      <c r="AB134" s="107"/>
      <c r="AC134" s="107"/>
      <c r="AD134" s="107"/>
      <c r="AE134" s="107"/>
      <c r="AF134" s="107"/>
      <c r="AG134" s="107"/>
      <c r="AH134" s="107"/>
      <c r="AI134" s="107"/>
      <c r="AJ134" s="107"/>
      <c r="AK134" s="107"/>
      <c r="AL134" s="107"/>
      <c r="AM134" s="107"/>
      <c r="AN134" s="107"/>
      <c r="AO134" s="107"/>
    </row>
    <row r="135" spans="1:41" x14ac:dyDescent="0.25">
      <c r="A135" s="107"/>
      <c r="B135" s="107"/>
      <c r="C135" s="107"/>
      <c r="D135" s="107"/>
      <c r="E135" s="107"/>
      <c r="F135" s="107"/>
      <c r="G135" s="107"/>
      <c r="H135" s="107"/>
      <c r="I135" s="107"/>
      <c r="J135" s="107"/>
      <c r="K135" s="107"/>
      <c r="L135" s="107"/>
      <c r="M135" s="107"/>
      <c r="N135" s="107"/>
      <c r="O135" s="107"/>
      <c r="P135" s="107"/>
      <c r="Q135" s="107"/>
      <c r="R135" s="107"/>
      <c r="S135" s="107"/>
      <c r="T135" s="107"/>
      <c r="U135" s="107"/>
      <c r="V135" s="107"/>
      <c r="W135" s="107"/>
      <c r="X135" s="107"/>
      <c r="Y135" s="107"/>
      <c r="Z135" s="107"/>
      <c r="AA135" s="107"/>
      <c r="AB135" s="107"/>
      <c r="AC135" s="107"/>
      <c r="AD135" s="107"/>
      <c r="AE135" s="107"/>
      <c r="AF135" s="107"/>
      <c r="AG135" s="107"/>
      <c r="AH135" s="107"/>
      <c r="AI135" s="107"/>
      <c r="AJ135" s="107"/>
      <c r="AK135" s="107"/>
      <c r="AL135" s="107"/>
      <c r="AM135" s="107"/>
      <c r="AN135" s="107"/>
      <c r="AO135" s="107"/>
    </row>
    <row r="136" spans="1:41" x14ac:dyDescent="0.25">
      <c r="A136" s="107"/>
      <c r="B136" s="107"/>
      <c r="C136" s="107"/>
      <c r="D136" s="107"/>
      <c r="E136" s="107"/>
      <c r="F136" s="107"/>
      <c r="G136" s="107"/>
      <c r="H136" s="107"/>
      <c r="I136" s="107"/>
      <c r="J136" s="107"/>
      <c r="K136" s="107"/>
      <c r="L136" s="107"/>
      <c r="M136" s="107"/>
      <c r="N136" s="107"/>
      <c r="O136" s="107"/>
      <c r="P136" s="107"/>
      <c r="Q136" s="107"/>
      <c r="R136" s="107"/>
      <c r="S136" s="107"/>
      <c r="T136" s="107"/>
      <c r="U136" s="107"/>
      <c r="V136" s="107"/>
      <c r="W136" s="107"/>
      <c r="X136" s="107"/>
      <c r="Y136" s="107"/>
      <c r="Z136" s="107"/>
      <c r="AA136" s="107"/>
      <c r="AB136" s="107"/>
      <c r="AC136" s="107"/>
      <c r="AD136" s="107"/>
      <c r="AE136" s="107"/>
      <c r="AF136" s="107"/>
      <c r="AG136" s="107"/>
      <c r="AH136" s="107"/>
      <c r="AI136" s="107"/>
      <c r="AJ136" s="107"/>
      <c r="AK136" s="107"/>
      <c r="AL136" s="107"/>
      <c r="AM136" s="107"/>
      <c r="AN136" s="107"/>
      <c r="AO136" s="107"/>
    </row>
    <row r="137" spans="1:41" x14ac:dyDescent="0.25">
      <c r="A137" s="107"/>
      <c r="B137" s="107"/>
      <c r="C137" s="107"/>
      <c r="D137" s="107"/>
      <c r="E137" s="107"/>
      <c r="F137" s="107"/>
      <c r="G137" s="107"/>
      <c r="H137" s="107"/>
      <c r="I137" s="107"/>
      <c r="J137" s="107"/>
      <c r="K137" s="107"/>
      <c r="L137" s="107"/>
      <c r="M137" s="107"/>
      <c r="N137" s="107"/>
      <c r="O137" s="107"/>
      <c r="P137" s="107"/>
      <c r="Q137" s="107"/>
      <c r="R137" s="107"/>
      <c r="S137" s="107"/>
      <c r="T137" s="107"/>
      <c r="U137" s="107"/>
      <c r="V137" s="107"/>
      <c r="W137" s="107"/>
      <c r="X137" s="107"/>
      <c r="Y137" s="107"/>
      <c r="Z137" s="107"/>
      <c r="AA137" s="107"/>
      <c r="AB137" s="107"/>
      <c r="AC137" s="107"/>
      <c r="AD137" s="107"/>
      <c r="AE137" s="107"/>
      <c r="AF137" s="107"/>
      <c r="AG137" s="107"/>
      <c r="AH137" s="107"/>
      <c r="AI137" s="107"/>
      <c r="AJ137" s="107"/>
      <c r="AK137" s="107"/>
      <c r="AL137" s="107"/>
      <c r="AM137" s="107"/>
      <c r="AN137" s="107"/>
      <c r="AO137" s="107"/>
    </row>
    <row r="138" spans="1:41" x14ac:dyDescent="0.25">
      <c r="A138" s="107"/>
      <c r="B138" s="107"/>
      <c r="C138" s="107"/>
      <c r="D138" s="107"/>
      <c r="E138" s="107"/>
      <c r="F138" s="107"/>
      <c r="G138" s="107"/>
      <c r="H138" s="107"/>
      <c r="I138" s="107"/>
      <c r="J138" s="107"/>
      <c r="K138" s="107"/>
      <c r="L138" s="107"/>
      <c r="M138" s="107"/>
      <c r="N138" s="107"/>
      <c r="O138" s="107"/>
      <c r="P138" s="107"/>
      <c r="Q138" s="107"/>
      <c r="R138" s="107"/>
      <c r="S138" s="107"/>
      <c r="T138" s="107"/>
      <c r="U138" s="107"/>
      <c r="V138" s="107"/>
      <c r="W138" s="107"/>
      <c r="X138" s="107"/>
      <c r="Y138" s="107"/>
      <c r="Z138" s="107"/>
      <c r="AA138" s="107"/>
      <c r="AB138" s="107"/>
      <c r="AC138" s="107"/>
      <c r="AD138" s="107"/>
      <c r="AE138" s="107"/>
      <c r="AF138" s="107"/>
      <c r="AG138" s="107"/>
      <c r="AH138" s="107"/>
      <c r="AI138" s="107"/>
      <c r="AJ138" s="107"/>
      <c r="AK138" s="107"/>
      <c r="AL138" s="107"/>
      <c r="AM138" s="107"/>
      <c r="AN138" s="107"/>
      <c r="AO138" s="107"/>
    </row>
    <row r="139" spans="1:41" x14ac:dyDescent="0.25">
      <c r="A139" s="107"/>
      <c r="B139" s="107"/>
      <c r="C139" s="107"/>
      <c r="D139" s="107"/>
      <c r="E139" s="107"/>
      <c r="F139" s="107"/>
      <c r="G139" s="107"/>
      <c r="H139" s="107"/>
      <c r="I139" s="107"/>
      <c r="J139" s="107"/>
      <c r="K139" s="107"/>
      <c r="L139" s="107"/>
      <c r="M139" s="107"/>
      <c r="N139" s="107"/>
      <c r="O139" s="107"/>
      <c r="P139" s="107"/>
      <c r="Q139" s="107"/>
      <c r="R139" s="107"/>
      <c r="S139" s="107"/>
      <c r="T139" s="107"/>
      <c r="U139" s="107"/>
      <c r="V139" s="107"/>
      <c r="W139" s="107"/>
      <c r="X139" s="107"/>
      <c r="Y139" s="107"/>
      <c r="Z139" s="107"/>
      <c r="AA139" s="107"/>
      <c r="AB139" s="107"/>
      <c r="AC139" s="107"/>
      <c r="AD139" s="107"/>
      <c r="AE139" s="107"/>
      <c r="AF139" s="107"/>
      <c r="AG139" s="107"/>
      <c r="AH139" s="107"/>
      <c r="AI139" s="107"/>
      <c r="AJ139" s="107"/>
      <c r="AK139" s="107"/>
      <c r="AL139" s="107"/>
      <c r="AM139" s="107"/>
      <c r="AN139" s="107"/>
      <c r="AO139" s="107"/>
    </row>
    <row r="140" spans="1:41" x14ac:dyDescent="0.25">
      <c r="A140" s="107"/>
      <c r="B140" s="107"/>
      <c r="C140" s="107"/>
      <c r="D140" s="107"/>
      <c r="E140" s="107"/>
      <c r="F140" s="107"/>
      <c r="G140" s="107"/>
      <c r="H140" s="107"/>
      <c r="I140" s="107"/>
      <c r="J140" s="107"/>
      <c r="K140" s="107"/>
      <c r="L140" s="107"/>
      <c r="M140" s="107"/>
      <c r="N140" s="107"/>
      <c r="O140" s="107"/>
      <c r="P140" s="107"/>
      <c r="Q140" s="107"/>
      <c r="R140" s="107"/>
      <c r="S140" s="107"/>
      <c r="T140" s="107"/>
      <c r="U140" s="107"/>
      <c r="V140" s="107"/>
      <c r="W140" s="107"/>
      <c r="X140" s="107"/>
      <c r="Y140" s="107"/>
      <c r="Z140" s="107"/>
      <c r="AA140" s="107"/>
      <c r="AB140" s="107"/>
      <c r="AC140" s="107"/>
      <c r="AD140" s="107"/>
      <c r="AE140" s="107"/>
      <c r="AF140" s="107"/>
      <c r="AG140" s="107"/>
      <c r="AH140" s="107"/>
      <c r="AI140" s="107"/>
      <c r="AJ140" s="107"/>
      <c r="AK140" s="107"/>
      <c r="AL140" s="107"/>
      <c r="AM140" s="107"/>
      <c r="AN140" s="107"/>
      <c r="AO140" s="107"/>
    </row>
    <row r="141" spans="1:41" x14ac:dyDescent="0.25">
      <c r="A141" s="107"/>
      <c r="B141" s="107"/>
      <c r="C141" s="107"/>
      <c r="D141" s="107"/>
      <c r="E141" s="107"/>
      <c r="F141" s="107"/>
      <c r="G141" s="107"/>
      <c r="H141" s="107"/>
      <c r="I141" s="107"/>
      <c r="J141" s="107"/>
      <c r="K141" s="107"/>
      <c r="L141" s="107"/>
      <c r="M141" s="107"/>
      <c r="N141" s="107"/>
      <c r="O141" s="107"/>
      <c r="P141" s="107"/>
      <c r="Q141" s="107"/>
      <c r="R141" s="107"/>
      <c r="S141" s="107"/>
      <c r="T141" s="107"/>
      <c r="U141" s="107"/>
      <c r="V141" s="107"/>
      <c r="W141" s="107"/>
      <c r="X141" s="107"/>
      <c r="Y141" s="107"/>
      <c r="Z141" s="107"/>
      <c r="AA141" s="107"/>
      <c r="AB141" s="107"/>
      <c r="AC141" s="107"/>
      <c r="AD141" s="107"/>
      <c r="AE141" s="107"/>
      <c r="AF141" s="107"/>
      <c r="AG141" s="107"/>
      <c r="AH141" s="107"/>
      <c r="AI141" s="107"/>
      <c r="AJ141" s="107"/>
      <c r="AK141" s="107"/>
      <c r="AL141" s="107"/>
      <c r="AM141" s="107"/>
      <c r="AN141" s="107"/>
      <c r="AO141" s="107"/>
    </row>
    <row r="142" spans="1:41" x14ac:dyDescent="0.25">
      <c r="A142" s="107"/>
      <c r="B142" s="107"/>
      <c r="C142" s="107"/>
      <c r="D142" s="107"/>
      <c r="E142" s="107"/>
      <c r="F142" s="107"/>
      <c r="G142" s="107"/>
      <c r="H142" s="107"/>
      <c r="I142" s="107"/>
      <c r="J142" s="107"/>
      <c r="K142" s="107"/>
      <c r="L142" s="107"/>
      <c r="M142" s="107"/>
      <c r="N142" s="107"/>
      <c r="O142" s="107"/>
      <c r="P142" s="107"/>
      <c r="Q142" s="107"/>
      <c r="R142" s="107"/>
      <c r="S142" s="107"/>
      <c r="T142" s="107"/>
      <c r="U142" s="107"/>
      <c r="V142" s="107"/>
      <c r="W142" s="107"/>
      <c r="X142" s="107"/>
      <c r="Y142" s="107"/>
      <c r="Z142" s="107"/>
      <c r="AA142" s="107"/>
      <c r="AB142" s="107"/>
      <c r="AC142" s="107"/>
      <c r="AD142" s="107"/>
      <c r="AE142" s="107"/>
      <c r="AF142" s="107"/>
      <c r="AG142" s="107"/>
      <c r="AH142" s="107"/>
      <c r="AI142" s="107"/>
      <c r="AJ142" s="107"/>
      <c r="AK142" s="107"/>
      <c r="AL142" s="107"/>
      <c r="AM142" s="107"/>
      <c r="AN142" s="107"/>
      <c r="AO142" s="107"/>
    </row>
    <row r="143" spans="1:41" x14ac:dyDescent="0.25">
      <c r="A143" s="107"/>
      <c r="B143" s="107"/>
      <c r="C143" s="107"/>
      <c r="D143" s="107"/>
      <c r="E143" s="107"/>
      <c r="F143" s="107"/>
      <c r="G143" s="107"/>
      <c r="H143" s="107"/>
      <c r="I143" s="107"/>
      <c r="J143" s="107"/>
      <c r="K143" s="107"/>
      <c r="L143" s="107"/>
      <c r="M143" s="107"/>
      <c r="N143" s="107"/>
      <c r="O143" s="107"/>
      <c r="P143" s="107"/>
      <c r="Q143" s="107"/>
      <c r="R143" s="107"/>
      <c r="S143" s="107"/>
      <c r="T143" s="107"/>
      <c r="U143" s="107"/>
      <c r="V143" s="107"/>
      <c r="W143" s="107"/>
      <c r="X143" s="107"/>
      <c r="Y143" s="107"/>
      <c r="Z143" s="107"/>
      <c r="AA143" s="107"/>
      <c r="AB143" s="107"/>
      <c r="AC143" s="107"/>
      <c r="AD143" s="107"/>
      <c r="AE143" s="107"/>
      <c r="AF143" s="107"/>
      <c r="AG143" s="107"/>
      <c r="AH143" s="107"/>
      <c r="AI143" s="107"/>
      <c r="AJ143" s="107"/>
      <c r="AK143" s="107"/>
      <c r="AL143" s="107"/>
      <c r="AM143" s="107"/>
      <c r="AN143" s="107"/>
      <c r="AO143" s="107"/>
    </row>
    <row r="144" spans="1:41" x14ac:dyDescent="0.25">
      <c r="A144" s="107"/>
      <c r="B144" s="107"/>
      <c r="C144" s="107"/>
      <c r="D144" s="107"/>
      <c r="E144" s="107"/>
      <c r="F144" s="107"/>
      <c r="G144" s="107"/>
      <c r="H144" s="107"/>
      <c r="I144" s="107"/>
      <c r="J144" s="107"/>
      <c r="K144" s="107"/>
      <c r="L144" s="107"/>
      <c r="M144" s="107"/>
      <c r="N144" s="107"/>
      <c r="O144" s="107"/>
      <c r="P144" s="107"/>
      <c r="Q144" s="107"/>
      <c r="R144" s="107"/>
      <c r="S144" s="107"/>
      <c r="T144" s="107"/>
      <c r="U144" s="107"/>
      <c r="V144" s="107"/>
      <c r="W144" s="107"/>
      <c r="X144" s="107"/>
      <c r="Y144" s="107"/>
      <c r="Z144" s="107"/>
      <c r="AA144" s="107"/>
      <c r="AB144" s="107"/>
      <c r="AC144" s="107"/>
      <c r="AD144" s="107"/>
      <c r="AE144" s="107"/>
      <c r="AF144" s="107"/>
      <c r="AG144" s="107"/>
      <c r="AH144" s="107"/>
      <c r="AI144" s="107"/>
      <c r="AJ144" s="107"/>
      <c r="AK144" s="107"/>
      <c r="AL144" s="107"/>
      <c r="AM144" s="107"/>
      <c r="AN144" s="107"/>
      <c r="AO144" s="107"/>
    </row>
    <row r="145" spans="1:41" x14ac:dyDescent="0.25">
      <c r="A145" s="107"/>
      <c r="B145" s="107"/>
      <c r="C145" s="107"/>
      <c r="D145" s="107"/>
      <c r="E145" s="107"/>
      <c r="F145" s="107"/>
      <c r="G145" s="107"/>
      <c r="H145" s="107"/>
      <c r="I145" s="107"/>
      <c r="J145" s="107"/>
      <c r="K145" s="107"/>
      <c r="L145" s="107"/>
      <c r="M145" s="107"/>
      <c r="N145" s="107"/>
      <c r="O145" s="107"/>
      <c r="P145" s="107"/>
      <c r="Q145" s="107"/>
      <c r="R145" s="107"/>
      <c r="S145" s="107"/>
      <c r="T145" s="107"/>
      <c r="U145" s="107"/>
      <c r="V145" s="107"/>
      <c r="W145" s="107"/>
      <c r="X145" s="107"/>
      <c r="Y145" s="107"/>
      <c r="Z145" s="107"/>
      <c r="AA145" s="107"/>
      <c r="AB145" s="107"/>
      <c r="AC145" s="107"/>
      <c r="AD145" s="107"/>
      <c r="AE145" s="107"/>
      <c r="AF145" s="107"/>
      <c r="AG145" s="107"/>
      <c r="AH145" s="107"/>
      <c r="AI145" s="107"/>
      <c r="AJ145" s="107"/>
      <c r="AK145" s="107"/>
      <c r="AL145" s="107"/>
      <c r="AM145" s="107"/>
      <c r="AN145" s="107"/>
      <c r="AO145" s="107"/>
    </row>
    <row r="146" spans="1:41" x14ac:dyDescent="0.25">
      <c r="A146" s="107"/>
      <c r="B146" s="107"/>
      <c r="C146" s="107"/>
      <c r="D146" s="107"/>
      <c r="E146" s="107"/>
      <c r="F146" s="107"/>
      <c r="G146" s="107"/>
      <c r="H146" s="107"/>
      <c r="I146" s="107"/>
      <c r="J146" s="107"/>
      <c r="K146" s="107"/>
      <c r="L146" s="107"/>
      <c r="M146" s="107"/>
      <c r="N146" s="107"/>
      <c r="O146" s="107"/>
      <c r="P146" s="107"/>
      <c r="Q146" s="107"/>
      <c r="R146" s="107"/>
      <c r="S146" s="107"/>
      <c r="T146" s="107"/>
      <c r="U146" s="107"/>
      <c r="V146" s="107"/>
      <c r="W146" s="107"/>
      <c r="X146" s="107"/>
      <c r="Y146" s="107"/>
      <c r="Z146" s="107"/>
      <c r="AA146" s="107"/>
      <c r="AB146" s="107"/>
      <c r="AC146" s="107"/>
      <c r="AD146" s="107"/>
      <c r="AE146" s="107"/>
      <c r="AF146" s="107"/>
      <c r="AG146" s="107"/>
      <c r="AH146" s="107"/>
      <c r="AI146" s="107"/>
      <c r="AJ146" s="107"/>
      <c r="AK146" s="107"/>
      <c r="AL146" s="107"/>
      <c r="AM146" s="107"/>
      <c r="AN146" s="107"/>
      <c r="AO146" s="107"/>
    </row>
    <row r="147" spans="1:41" x14ac:dyDescent="0.25">
      <c r="A147" s="107"/>
      <c r="B147" s="107"/>
      <c r="C147" s="107"/>
      <c r="D147" s="107"/>
      <c r="E147" s="107"/>
      <c r="F147" s="107"/>
      <c r="G147" s="107"/>
      <c r="H147" s="107"/>
      <c r="I147" s="107"/>
      <c r="J147" s="107"/>
      <c r="K147" s="107"/>
      <c r="L147" s="107"/>
      <c r="M147" s="107"/>
      <c r="N147" s="107"/>
      <c r="O147" s="107"/>
      <c r="P147" s="107"/>
      <c r="Q147" s="107"/>
      <c r="R147" s="107"/>
      <c r="S147" s="107"/>
      <c r="T147" s="107"/>
      <c r="U147" s="107"/>
      <c r="V147" s="107"/>
      <c r="W147" s="107"/>
      <c r="X147" s="107"/>
      <c r="Y147" s="107"/>
      <c r="Z147" s="107"/>
      <c r="AA147" s="107"/>
      <c r="AB147" s="107"/>
      <c r="AC147" s="107"/>
      <c r="AD147" s="107"/>
      <c r="AE147" s="107"/>
      <c r="AF147" s="107"/>
      <c r="AG147" s="107"/>
      <c r="AH147" s="107"/>
      <c r="AI147" s="107"/>
      <c r="AJ147" s="107"/>
      <c r="AK147" s="107"/>
      <c r="AL147" s="107"/>
      <c r="AM147" s="107"/>
      <c r="AN147" s="107"/>
      <c r="AO147" s="107"/>
    </row>
    <row r="148" spans="1:41" x14ac:dyDescent="0.25">
      <c r="A148" s="107"/>
      <c r="B148" s="107"/>
      <c r="C148" s="107"/>
      <c r="D148" s="107"/>
      <c r="E148" s="107"/>
      <c r="F148" s="107"/>
      <c r="G148" s="107"/>
      <c r="H148" s="107"/>
      <c r="I148" s="107"/>
      <c r="J148" s="107"/>
      <c r="K148" s="107"/>
      <c r="L148" s="107"/>
      <c r="M148" s="107"/>
      <c r="N148" s="107"/>
      <c r="O148" s="107"/>
      <c r="P148" s="107"/>
      <c r="Q148" s="107"/>
      <c r="R148" s="107"/>
      <c r="S148" s="107"/>
      <c r="T148" s="107"/>
      <c r="U148" s="107"/>
      <c r="V148" s="107"/>
      <c r="W148" s="107"/>
      <c r="X148" s="107"/>
      <c r="Y148" s="107"/>
      <c r="Z148" s="107"/>
      <c r="AA148" s="107"/>
      <c r="AB148" s="107"/>
      <c r="AC148" s="107"/>
      <c r="AD148" s="107"/>
      <c r="AE148" s="107"/>
      <c r="AF148" s="107"/>
      <c r="AG148" s="107"/>
      <c r="AH148" s="107"/>
      <c r="AI148" s="107"/>
      <c r="AJ148" s="107"/>
      <c r="AK148" s="107"/>
      <c r="AL148" s="107"/>
      <c r="AM148" s="107"/>
      <c r="AN148" s="107"/>
      <c r="AO148" s="107"/>
    </row>
    <row r="149" spans="1:41" ht="13.5" customHeight="1" x14ac:dyDescent="0.25">
      <c r="A149" s="107"/>
      <c r="B149" s="107"/>
      <c r="C149" s="107"/>
      <c r="D149" s="107"/>
      <c r="E149" s="107"/>
      <c r="F149" s="107"/>
      <c r="G149" s="107"/>
      <c r="H149" s="107"/>
      <c r="I149" s="107"/>
      <c r="J149" s="107"/>
      <c r="K149" s="107"/>
      <c r="L149" s="107"/>
      <c r="M149" s="107"/>
      <c r="N149" s="107"/>
      <c r="O149" s="107"/>
      <c r="P149" s="107"/>
      <c r="Q149" s="107"/>
      <c r="R149" s="107"/>
      <c r="S149" s="107"/>
      <c r="T149" s="107"/>
      <c r="U149" s="107"/>
      <c r="V149" s="107"/>
      <c r="W149" s="107"/>
      <c r="X149" s="107"/>
      <c r="Y149" s="107"/>
      <c r="Z149" s="107"/>
      <c r="AA149" s="107"/>
      <c r="AB149" s="107"/>
      <c r="AC149" s="107"/>
      <c r="AD149" s="107"/>
      <c r="AE149" s="107"/>
      <c r="AF149" s="107"/>
      <c r="AG149" s="107"/>
      <c r="AH149" s="107"/>
      <c r="AI149" s="107"/>
      <c r="AJ149" s="107"/>
      <c r="AK149" s="107"/>
      <c r="AL149" s="107"/>
      <c r="AM149" s="107"/>
      <c r="AN149" s="107"/>
      <c r="AO149" s="107"/>
    </row>
    <row r="150" spans="1:41" ht="12.75" customHeight="1" x14ac:dyDescent="0.25">
      <c r="A150" s="107"/>
      <c r="B150" s="107"/>
      <c r="C150" s="107"/>
      <c r="D150" s="107"/>
      <c r="E150" s="107"/>
      <c r="F150" s="107"/>
      <c r="G150" s="107"/>
      <c r="H150" s="107"/>
      <c r="I150" s="107"/>
      <c r="J150" s="107"/>
      <c r="K150" s="107"/>
      <c r="L150" s="107"/>
      <c r="M150" s="107"/>
      <c r="N150" s="107"/>
      <c r="O150" s="107"/>
      <c r="P150" s="107"/>
      <c r="Q150" s="107"/>
      <c r="R150" s="107"/>
      <c r="S150" s="107"/>
      <c r="T150" s="107"/>
      <c r="U150" s="107"/>
      <c r="V150" s="107"/>
      <c r="W150" s="107"/>
      <c r="X150" s="107"/>
      <c r="Y150" s="107"/>
      <c r="Z150" s="107"/>
      <c r="AA150" s="107"/>
      <c r="AB150" s="107"/>
      <c r="AC150" s="107"/>
      <c r="AD150" s="107"/>
      <c r="AE150" s="107"/>
      <c r="AF150" s="107"/>
      <c r="AG150" s="107"/>
      <c r="AH150" s="107"/>
      <c r="AI150" s="107"/>
      <c r="AJ150" s="107"/>
      <c r="AK150" s="107"/>
      <c r="AL150" s="107"/>
      <c r="AM150" s="107"/>
      <c r="AN150" s="107"/>
      <c r="AO150" s="107"/>
    </row>
    <row r="151" spans="1:41" x14ac:dyDescent="0.25">
      <c r="A151" s="107"/>
      <c r="B151" s="107"/>
      <c r="C151" s="107"/>
      <c r="D151" s="107"/>
      <c r="E151" s="107"/>
      <c r="F151" s="107"/>
      <c r="G151" s="107"/>
      <c r="H151" s="107"/>
      <c r="I151" s="107"/>
      <c r="J151" s="107"/>
      <c r="K151" s="107"/>
      <c r="L151" s="107"/>
      <c r="M151" s="107"/>
      <c r="N151" s="107"/>
      <c r="O151" s="107"/>
      <c r="P151" s="107"/>
      <c r="Q151" s="107"/>
      <c r="R151" s="107"/>
      <c r="S151" s="107"/>
      <c r="T151" s="107"/>
      <c r="U151" s="107"/>
      <c r="V151" s="107"/>
      <c r="W151" s="107"/>
      <c r="X151" s="107"/>
      <c r="Y151" s="107"/>
      <c r="Z151" s="107"/>
      <c r="AA151" s="107"/>
      <c r="AB151" s="107"/>
      <c r="AC151" s="107"/>
      <c r="AD151" s="107"/>
      <c r="AE151" s="107"/>
      <c r="AF151" s="107"/>
      <c r="AG151" s="107"/>
      <c r="AH151" s="107"/>
      <c r="AI151" s="107"/>
      <c r="AJ151" s="107"/>
      <c r="AK151" s="107"/>
      <c r="AL151" s="107"/>
      <c r="AM151" s="107"/>
      <c r="AN151" s="107"/>
      <c r="AO151" s="107"/>
    </row>
    <row r="152" spans="1:41" ht="12.75" customHeight="1" x14ac:dyDescent="0.25">
      <c r="A152" s="107"/>
      <c r="B152" s="107"/>
      <c r="C152" s="107"/>
      <c r="D152" s="107"/>
      <c r="E152" s="107"/>
      <c r="F152" s="107"/>
      <c r="G152" s="107"/>
      <c r="H152" s="107"/>
      <c r="I152" s="107"/>
      <c r="J152" s="107"/>
      <c r="K152" s="107"/>
      <c r="L152" s="107"/>
      <c r="M152" s="107"/>
      <c r="N152" s="107"/>
      <c r="O152" s="107"/>
      <c r="P152" s="107"/>
      <c r="Q152" s="107"/>
      <c r="R152" s="107"/>
      <c r="S152" s="107"/>
      <c r="T152" s="107"/>
      <c r="U152" s="107"/>
      <c r="V152" s="107"/>
      <c r="W152" s="107"/>
      <c r="X152" s="107"/>
      <c r="Y152" s="107"/>
      <c r="Z152" s="107"/>
      <c r="AA152" s="107"/>
      <c r="AB152" s="107"/>
      <c r="AC152" s="107"/>
      <c r="AD152" s="107"/>
      <c r="AE152" s="107"/>
      <c r="AF152" s="107"/>
      <c r="AG152" s="107"/>
      <c r="AH152" s="107"/>
      <c r="AI152" s="107"/>
      <c r="AJ152" s="107"/>
      <c r="AK152" s="107"/>
      <c r="AL152" s="107"/>
      <c r="AM152" s="107"/>
      <c r="AN152" s="107"/>
      <c r="AO152" s="107"/>
    </row>
    <row r="153" spans="1:41" x14ac:dyDescent="0.25">
      <c r="A153" s="107"/>
      <c r="B153" s="107"/>
      <c r="C153" s="107"/>
      <c r="D153" s="107"/>
      <c r="E153" s="107"/>
      <c r="F153" s="107"/>
      <c r="G153" s="107"/>
      <c r="H153" s="107"/>
      <c r="I153" s="107"/>
      <c r="J153" s="107"/>
      <c r="K153" s="107"/>
      <c r="L153" s="107"/>
      <c r="M153" s="107"/>
      <c r="N153" s="107"/>
      <c r="O153" s="107"/>
      <c r="P153" s="107"/>
      <c r="Q153" s="107"/>
      <c r="R153" s="107"/>
      <c r="S153" s="107"/>
      <c r="T153" s="107"/>
      <c r="U153" s="107"/>
      <c r="V153" s="107"/>
      <c r="W153" s="107"/>
      <c r="X153" s="107"/>
      <c r="Y153" s="107"/>
      <c r="Z153" s="107"/>
      <c r="AA153" s="107"/>
      <c r="AB153" s="107"/>
      <c r="AC153" s="107"/>
      <c r="AD153" s="107"/>
      <c r="AE153" s="107"/>
      <c r="AF153" s="107"/>
      <c r="AG153" s="107"/>
      <c r="AH153" s="107"/>
      <c r="AI153" s="107"/>
      <c r="AJ153" s="107"/>
      <c r="AK153" s="107"/>
      <c r="AL153" s="107"/>
      <c r="AM153" s="107"/>
      <c r="AN153" s="107"/>
      <c r="AO153" s="107"/>
    </row>
    <row r="154" spans="1:41" x14ac:dyDescent="0.25">
      <c r="A154" s="107"/>
      <c r="B154" s="107"/>
      <c r="C154" s="107"/>
      <c r="D154" s="107"/>
      <c r="E154" s="107"/>
      <c r="F154" s="107"/>
      <c r="G154" s="107"/>
      <c r="H154" s="107"/>
      <c r="I154" s="107"/>
      <c r="J154" s="107"/>
      <c r="K154" s="107"/>
      <c r="L154" s="107"/>
      <c r="M154" s="107"/>
      <c r="N154" s="107"/>
      <c r="O154" s="107"/>
      <c r="P154" s="107"/>
      <c r="Q154" s="107"/>
      <c r="R154" s="107"/>
      <c r="S154" s="107"/>
      <c r="T154" s="107"/>
      <c r="U154" s="107"/>
      <c r="V154" s="107"/>
      <c r="W154" s="107"/>
      <c r="X154" s="107"/>
      <c r="Y154" s="107"/>
      <c r="Z154" s="107"/>
      <c r="AA154" s="107"/>
      <c r="AB154" s="107"/>
      <c r="AC154" s="107"/>
      <c r="AD154" s="107"/>
      <c r="AE154" s="107"/>
      <c r="AF154" s="107"/>
      <c r="AG154" s="107"/>
      <c r="AH154" s="107"/>
      <c r="AI154" s="107"/>
      <c r="AJ154" s="107"/>
      <c r="AK154" s="107"/>
      <c r="AL154" s="107"/>
      <c r="AM154" s="107"/>
      <c r="AN154" s="107"/>
      <c r="AO154" s="107"/>
    </row>
    <row r="155" spans="1:41" x14ac:dyDescent="0.25">
      <c r="A155" s="107"/>
      <c r="B155" s="107"/>
      <c r="C155" s="107"/>
      <c r="D155" s="107"/>
      <c r="E155" s="107"/>
      <c r="F155" s="107"/>
      <c r="G155" s="107"/>
      <c r="H155" s="107"/>
      <c r="I155" s="107"/>
      <c r="J155" s="107"/>
      <c r="K155" s="107"/>
      <c r="L155" s="107"/>
      <c r="M155" s="107"/>
      <c r="N155" s="107"/>
      <c r="O155" s="107"/>
      <c r="P155" s="107"/>
      <c r="Q155" s="107"/>
      <c r="R155" s="107"/>
      <c r="S155" s="107"/>
      <c r="T155" s="107"/>
      <c r="U155" s="107"/>
      <c r="V155" s="107"/>
      <c r="W155" s="107"/>
      <c r="X155" s="107"/>
      <c r="Y155" s="107"/>
      <c r="Z155" s="107"/>
      <c r="AA155" s="107"/>
      <c r="AB155" s="107"/>
      <c r="AC155" s="107"/>
      <c r="AD155" s="107"/>
      <c r="AE155" s="107"/>
      <c r="AF155" s="107"/>
      <c r="AG155" s="107"/>
      <c r="AH155" s="107"/>
      <c r="AI155" s="107"/>
      <c r="AJ155" s="107"/>
      <c r="AK155" s="107"/>
      <c r="AL155" s="107"/>
      <c r="AM155" s="107"/>
      <c r="AN155" s="107"/>
      <c r="AO155" s="107"/>
    </row>
    <row r="156" spans="1:41" x14ac:dyDescent="0.25">
      <c r="A156" s="107"/>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107"/>
      <c r="AF156" s="107"/>
      <c r="AG156" s="107"/>
      <c r="AH156" s="107"/>
      <c r="AI156" s="107"/>
      <c r="AJ156" s="107"/>
      <c r="AK156" s="107"/>
      <c r="AL156" s="107"/>
      <c r="AM156" s="107"/>
      <c r="AN156" s="107"/>
      <c r="AO156" s="107"/>
    </row>
    <row r="157" spans="1:41" x14ac:dyDescent="0.25">
      <c r="A157" s="107"/>
      <c r="B157" s="107"/>
      <c r="C157" s="107"/>
      <c r="D157" s="107"/>
      <c r="E157" s="107"/>
      <c r="F157" s="107"/>
      <c r="G157" s="107"/>
      <c r="H157" s="107"/>
      <c r="I157" s="107"/>
      <c r="J157" s="107"/>
      <c r="K157" s="107"/>
      <c r="L157" s="107"/>
      <c r="M157" s="107"/>
      <c r="N157" s="107"/>
      <c r="O157" s="107"/>
      <c r="P157" s="107"/>
      <c r="Q157" s="107"/>
      <c r="R157" s="107"/>
      <c r="S157" s="107"/>
      <c r="T157" s="107"/>
      <c r="U157" s="107"/>
      <c r="V157" s="107"/>
      <c r="W157" s="107"/>
      <c r="X157" s="107"/>
      <c r="Y157" s="107"/>
      <c r="Z157" s="107"/>
      <c r="AA157" s="107"/>
      <c r="AB157" s="107"/>
      <c r="AC157" s="107"/>
      <c r="AD157" s="107"/>
      <c r="AE157" s="107"/>
      <c r="AF157" s="107"/>
      <c r="AG157" s="107"/>
      <c r="AH157" s="107"/>
      <c r="AI157" s="107"/>
      <c r="AJ157" s="107"/>
      <c r="AK157" s="107"/>
      <c r="AL157" s="107"/>
      <c r="AM157" s="107"/>
      <c r="AN157" s="107"/>
      <c r="AO157" s="107"/>
    </row>
    <row r="158" spans="1:41" x14ac:dyDescent="0.25">
      <c r="A158" s="107"/>
      <c r="B158" s="107"/>
      <c r="C158" s="107"/>
      <c r="D158" s="107"/>
      <c r="E158" s="107"/>
      <c r="F158" s="107"/>
      <c r="G158" s="107"/>
      <c r="H158" s="107"/>
      <c r="I158" s="107"/>
      <c r="J158" s="107"/>
      <c r="K158" s="107"/>
      <c r="L158" s="107"/>
      <c r="M158" s="107"/>
      <c r="N158" s="107"/>
      <c r="O158" s="107"/>
      <c r="P158" s="107"/>
      <c r="Q158" s="107"/>
      <c r="R158" s="107"/>
      <c r="S158" s="107"/>
      <c r="T158" s="107"/>
      <c r="U158" s="107"/>
      <c r="V158" s="107"/>
      <c r="W158" s="107"/>
      <c r="X158" s="107"/>
      <c r="Y158" s="107"/>
      <c r="Z158" s="107"/>
      <c r="AA158" s="107"/>
      <c r="AB158" s="107"/>
      <c r="AC158" s="107"/>
      <c r="AD158" s="107"/>
      <c r="AE158" s="107"/>
      <c r="AF158" s="107"/>
      <c r="AG158" s="107"/>
      <c r="AH158" s="107"/>
      <c r="AI158" s="107"/>
      <c r="AJ158" s="107"/>
      <c r="AK158" s="107"/>
      <c r="AL158" s="107"/>
      <c r="AM158" s="107"/>
      <c r="AN158" s="107"/>
      <c r="AO158" s="107"/>
    </row>
    <row r="159" spans="1:41" x14ac:dyDescent="0.25">
      <c r="A159" s="107"/>
      <c r="B159" s="107"/>
      <c r="C159" s="107"/>
      <c r="D159" s="107"/>
      <c r="E159" s="107"/>
      <c r="F159" s="107"/>
      <c r="G159" s="107"/>
      <c r="H159" s="107"/>
      <c r="I159" s="107"/>
      <c r="J159" s="107"/>
      <c r="K159" s="107"/>
      <c r="L159" s="107"/>
      <c r="M159" s="107"/>
      <c r="N159" s="107"/>
      <c r="O159" s="107"/>
      <c r="P159" s="107"/>
      <c r="Q159" s="107"/>
      <c r="R159" s="107"/>
      <c r="S159" s="107"/>
      <c r="T159" s="107"/>
      <c r="U159" s="107"/>
      <c r="V159" s="107"/>
      <c r="W159" s="107"/>
      <c r="X159" s="107"/>
      <c r="Y159" s="107"/>
      <c r="Z159" s="107"/>
      <c r="AA159" s="107"/>
      <c r="AB159" s="107"/>
      <c r="AC159" s="107"/>
      <c r="AD159" s="107"/>
      <c r="AE159" s="107"/>
      <c r="AF159" s="107"/>
      <c r="AG159" s="107"/>
      <c r="AH159" s="107"/>
      <c r="AI159" s="107"/>
      <c r="AJ159" s="107"/>
      <c r="AK159" s="107"/>
      <c r="AL159" s="107"/>
      <c r="AM159" s="107"/>
      <c r="AN159" s="107"/>
      <c r="AO159" s="107"/>
    </row>
    <row r="160" spans="1:41" x14ac:dyDescent="0.25">
      <c r="A160" s="107"/>
      <c r="B160" s="107"/>
      <c r="C160" s="107"/>
      <c r="D160" s="107"/>
      <c r="E160" s="107"/>
      <c r="F160" s="107"/>
      <c r="G160" s="107"/>
      <c r="H160" s="107"/>
      <c r="I160" s="107"/>
      <c r="J160" s="107"/>
      <c r="K160" s="107"/>
      <c r="L160" s="107"/>
      <c r="M160" s="107"/>
      <c r="N160" s="107"/>
      <c r="O160" s="107"/>
      <c r="P160" s="107"/>
      <c r="Q160" s="107"/>
      <c r="R160" s="107"/>
      <c r="S160" s="107"/>
      <c r="T160" s="107"/>
      <c r="U160" s="107"/>
      <c r="V160" s="107"/>
      <c r="W160" s="107"/>
      <c r="X160" s="107"/>
      <c r="Y160" s="107"/>
      <c r="Z160" s="107"/>
      <c r="AA160" s="107"/>
      <c r="AB160" s="107"/>
      <c r="AC160" s="107"/>
      <c r="AD160" s="107"/>
      <c r="AE160" s="107"/>
      <c r="AF160" s="107"/>
      <c r="AG160" s="107"/>
      <c r="AH160" s="107"/>
      <c r="AI160" s="107"/>
      <c r="AJ160" s="107"/>
      <c r="AK160" s="107"/>
      <c r="AL160" s="107"/>
      <c r="AM160" s="107"/>
      <c r="AN160" s="107"/>
      <c r="AO160" s="107"/>
    </row>
    <row r="161" spans="1:41" x14ac:dyDescent="0.25">
      <c r="A161" s="107"/>
      <c r="B161" s="107"/>
      <c r="C161" s="107"/>
      <c r="D161" s="107"/>
      <c r="E161" s="107"/>
      <c r="F161" s="107"/>
      <c r="G161" s="107"/>
      <c r="H161" s="107"/>
      <c r="I161" s="107"/>
      <c r="J161" s="107"/>
      <c r="K161" s="107"/>
      <c r="L161" s="107"/>
      <c r="M161" s="107"/>
      <c r="N161" s="107"/>
      <c r="O161" s="107"/>
      <c r="P161" s="107"/>
      <c r="Q161" s="107"/>
      <c r="R161" s="107"/>
      <c r="S161" s="107"/>
      <c r="T161" s="107"/>
      <c r="U161" s="107"/>
      <c r="V161" s="107"/>
      <c r="W161" s="107"/>
      <c r="X161" s="107"/>
      <c r="Y161" s="107"/>
      <c r="Z161" s="107"/>
      <c r="AA161" s="107"/>
      <c r="AB161" s="107"/>
      <c r="AC161" s="107"/>
      <c r="AD161" s="107"/>
      <c r="AE161" s="107"/>
      <c r="AF161" s="107"/>
      <c r="AG161" s="107"/>
      <c r="AH161" s="107"/>
      <c r="AI161" s="107"/>
      <c r="AJ161" s="107"/>
      <c r="AK161" s="107"/>
      <c r="AL161" s="107"/>
      <c r="AM161" s="107"/>
      <c r="AN161" s="107"/>
      <c r="AO161" s="107"/>
    </row>
    <row r="162" spans="1:41" x14ac:dyDescent="0.25">
      <c r="A162" s="107"/>
      <c r="B162" s="107"/>
      <c r="C162" s="107"/>
      <c r="D162" s="107"/>
      <c r="E162" s="107"/>
      <c r="F162" s="107"/>
      <c r="G162" s="107"/>
      <c r="H162" s="107"/>
      <c r="I162" s="107"/>
      <c r="J162" s="107"/>
      <c r="K162" s="107"/>
      <c r="L162" s="107"/>
      <c r="M162" s="107"/>
      <c r="N162" s="107"/>
      <c r="O162" s="107"/>
      <c r="P162" s="107"/>
      <c r="Q162" s="107"/>
      <c r="R162" s="107"/>
      <c r="S162" s="107"/>
      <c r="T162" s="107"/>
      <c r="U162" s="107"/>
      <c r="V162" s="107"/>
      <c r="W162" s="107"/>
      <c r="X162" s="107"/>
      <c r="Y162" s="107"/>
      <c r="Z162" s="107"/>
      <c r="AA162" s="107"/>
      <c r="AB162" s="107"/>
      <c r="AC162" s="107"/>
      <c r="AD162" s="107"/>
      <c r="AE162" s="107"/>
      <c r="AF162" s="107"/>
      <c r="AG162" s="107"/>
      <c r="AH162" s="107"/>
      <c r="AI162" s="107"/>
      <c r="AJ162" s="107"/>
      <c r="AK162" s="107"/>
      <c r="AL162" s="107"/>
      <c r="AM162" s="107"/>
      <c r="AN162" s="107"/>
      <c r="AO162" s="107"/>
    </row>
    <row r="190" ht="13.5" customHeight="1" x14ac:dyDescent="0.25"/>
    <row r="191" ht="12.75" customHeight="1" x14ac:dyDescent="0.25"/>
    <row r="193" ht="12.75" customHeight="1" x14ac:dyDescent="0.25"/>
    <row r="231" ht="13.5" customHeight="1" x14ac:dyDescent="0.25"/>
    <row r="232" ht="12.75" customHeight="1" x14ac:dyDescent="0.25"/>
    <row r="234" ht="12.75" customHeight="1" x14ac:dyDescent="0.25"/>
    <row r="272" ht="13.5" customHeight="1" x14ac:dyDescent="0.25"/>
    <row r="273" ht="12.75" customHeight="1" x14ac:dyDescent="0.25"/>
    <row r="275" ht="12.75" customHeight="1" x14ac:dyDescent="0.25"/>
  </sheetData>
  <sheetProtection password="C4B6" sheet="1" objects="1" scenarios="1"/>
  <mergeCells count="15">
    <mergeCell ref="C44:J44"/>
    <mergeCell ref="C35:J35"/>
    <mergeCell ref="C36:J36"/>
    <mergeCell ref="C37:J37"/>
    <mergeCell ref="C38:J38"/>
    <mergeCell ref="C39:J39"/>
    <mergeCell ref="A2:T3"/>
    <mergeCell ref="C40:J40"/>
    <mergeCell ref="C41:J41"/>
    <mergeCell ref="C42:J42"/>
    <mergeCell ref="C43:J43"/>
    <mergeCell ref="S7:S8"/>
    <mergeCell ref="D6:G6"/>
    <mergeCell ref="H6:J6"/>
    <mergeCell ref="K6:R6"/>
  </mergeCells>
  <pageMargins left="1" right="0.7" top="1" bottom="0.75" header="0.3" footer="0.3"/>
  <pageSetup paperSize="5" scale="54" orientation="landscape" r:id="rId1"/>
  <headerFooter>
    <oddFooter>&amp;C&amp;1#&amp;"Calibri"&amp;10&amp;K000000I n t e r n a l</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3">
    <pageSetUpPr fitToPage="1"/>
  </sheetPr>
  <dimension ref="A1:AO275"/>
  <sheetViews>
    <sheetView zoomScale="90" zoomScaleNormal="90" workbookViewId="0">
      <selection activeCell="D10" sqref="D10"/>
    </sheetView>
  </sheetViews>
  <sheetFormatPr defaultColWidth="9.1796875" defaultRowHeight="12.5" x14ac:dyDescent="0.25"/>
  <cols>
    <col min="1" max="1" width="2.81640625" style="253" customWidth="1" collapsed="1"/>
    <col min="2" max="2" width="6.81640625" style="253" customWidth="1" collapsed="1"/>
    <col min="3" max="3" width="73" style="253" customWidth="1" collapsed="1"/>
    <col min="4" max="18" width="12.81640625" style="253" customWidth="1" collapsed="1"/>
    <col min="19" max="19" width="15.81640625" style="253" customWidth="1" collapsed="1"/>
    <col min="20" max="20" width="2.81640625" style="253" customWidth="1" collapsed="1"/>
    <col min="21" max="16384" width="9.1796875" style="253" collapsed="1"/>
  </cols>
  <sheetData>
    <row r="1" spans="1:41" x14ac:dyDescent="0.25">
      <c r="A1" s="271"/>
      <c r="B1" s="272"/>
      <c r="C1" s="272"/>
      <c r="D1" s="272"/>
      <c r="E1" s="272"/>
      <c r="F1" s="272"/>
      <c r="G1" s="272"/>
      <c r="H1" s="272"/>
      <c r="I1" s="272"/>
      <c r="J1" s="272"/>
      <c r="K1" s="272"/>
      <c r="L1" s="272"/>
      <c r="M1" s="272"/>
      <c r="N1" s="272"/>
      <c r="O1" s="272"/>
      <c r="P1" s="272"/>
      <c r="Q1" s="272"/>
      <c r="R1" s="272"/>
      <c r="S1" s="272"/>
      <c r="T1" s="273"/>
      <c r="U1" s="107"/>
      <c r="V1" s="107"/>
      <c r="W1" s="107"/>
      <c r="X1" s="107"/>
      <c r="Y1" s="107"/>
      <c r="Z1" s="107"/>
      <c r="AA1" s="107"/>
      <c r="AB1" s="107"/>
      <c r="AC1" s="107"/>
      <c r="AD1" s="107"/>
      <c r="AE1" s="107"/>
      <c r="AF1" s="107"/>
      <c r="AG1" s="107"/>
      <c r="AH1" s="107"/>
      <c r="AI1" s="107"/>
      <c r="AJ1" s="107"/>
      <c r="AK1" s="107"/>
      <c r="AL1" s="107"/>
      <c r="AM1" s="107"/>
      <c r="AN1" s="107"/>
      <c r="AO1" s="107"/>
    </row>
    <row r="2" spans="1:41" ht="17.5" customHeight="1" x14ac:dyDescent="0.25">
      <c r="A2" s="3157" t="s">
        <v>2004</v>
      </c>
      <c r="B2" s="2317"/>
      <c r="C2" s="2317"/>
      <c r="D2" s="2317"/>
      <c r="E2" s="2317"/>
      <c r="F2" s="2317"/>
      <c r="G2" s="2317"/>
      <c r="H2" s="2317"/>
      <c r="I2" s="2317"/>
      <c r="J2" s="2317"/>
      <c r="K2" s="2317"/>
      <c r="L2" s="2317"/>
      <c r="M2" s="2317"/>
      <c r="N2" s="2317"/>
      <c r="O2" s="2317"/>
      <c r="P2" s="2317"/>
      <c r="Q2" s="2317"/>
      <c r="R2" s="2317"/>
      <c r="S2" s="2317"/>
      <c r="T2" s="3158"/>
      <c r="U2" s="107"/>
      <c r="V2" s="107"/>
      <c r="W2" s="107"/>
      <c r="X2" s="107"/>
      <c r="Y2" s="107"/>
      <c r="Z2" s="107"/>
      <c r="AA2" s="107"/>
      <c r="AB2" s="107"/>
      <c r="AC2" s="107"/>
      <c r="AD2" s="107"/>
      <c r="AE2" s="107"/>
      <c r="AF2" s="107"/>
      <c r="AG2" s="107"/>
      <c r="AH2" s="107"/>
      <c r="AI2" s="107"/>
      <c r="AJ2" s="107"/>
      <c r="AK2" s="107"/>
      <c r="AL2" s="107"/>
      <c r="AM2" s="107"/>
      <c r="AN2" s="107"/>
      <c r="AO2" s="107"/>
    </row>
    <row r="3" spans="1:41" ht="13.25" customHeight="1" x14ac:dyDescent="0.25">
      <c r="A3" s="3157"/>
      <c r="B3" s="2317"/>
      <c r="C3" s="2317"/>
      <c r="D3" s="2317"/>
      <c r="E3" s="2317"/>
      <c r="F3" s="2317"/>
      <c r="G3" s="2317"/>
      <c r="H3" s="2317"/>
      <c r="I3" s="2317"/>
      <c r="J3" s="2317"/>
      <c r="K3" s="2317"/>
      <c r="L3" s="2317"/>
      <c r="M3" s="2317"/>
      <c r="N3" s="2317"/>
      <c r="O3" s="2317"/>
      <c r="P3" s="2317"/>
      <c r="Q3" s="2317"/>
      <c r="R3" s="2317"/>
      <c r="S3" s="2317"/>
      <c r="T3" s="3158"/>
      <c r="U3" s="107"/>
      <c r="V3" s="107"/>
      <c r="W3" s="107"/>
      <c r="X3" s="107"/>
      <c r="Y3" s="107"/>
      <c r="Z3" s="107"/>
      <c r="AA3" s="107"/>
      <c r="AB3" s="107"/>
      <c r="AC3" s="107"/>
      <c r="AD3" s="107"/>
      <c r="AE3" s="107"/>
      <c r="AF3" s="107"/>
      <c r="AG3" s="107"/>
      <c r="AH3" s="107"/>
      <c r="AI3" s="107"/>
      <c r="AJ3" s="107"/>
      <c r="AK3" s="107"/>
      <c r="AL3" s="107"/>
      <c r="AM3" s="107"/>
      <c r="AN3" s="107"/>
      <c r="AO3" s="107"/>
    </row>
    <row r="4" spans="1:41" ht="13" hidden="1" x14ac:dyDescent="0.3">
      <c r="A4" s="274"/>
      <c r="B4" s="107"/>
      <c r="C4" s="107"/>
      <c r="D4" s="410"/>
      <c r="E4" s="410"/>
      <c r="F4" s="410"/>
      <c r="G4" s="410"/>
      <c r="H4" s="410"/>
      <c r="I4" s="410"/>
      <c r="J4" s="410"/>
      <c r="K4" s="410"/>
      <c r="L4" s="410"/>
      <c r="M4" s="410"/>
      <c r="N4" s="410"/>
      <c r="O4" s="410"/>
      <c r="P4" s="410"/>
      <c r="Q4" s="410"/>
      <c r="R4" s="417"/>
      <c r="S4" s="107"/>
      <c r="T4" s="277"/>
      <c r="U4" s="107"/>
      <c r="V4" s="107"/>
      <c r="W4" s="107"/>
      <c r="X4" s="107"/>
      <c r="Y4" s="107"/>
      <c r="Z4" s="107"/>
      <c r="AA4" s="107"/>
      <c r="AB4" s="107"/>
      <c r="AC4" s="107"/>
      <c r="AD4" s="107"/>
      <c r="AE4" s="107"/>
      <c r="AF4" s="107"/>
      <c r="AG4" s="107"/>
      <c r="AH4" s="107"/>
      <c r="AI4" s="107"/>
      <c r="AJ4" s="107"/>
      <c r="AK4" s="107"/>
      <c r="AL4" s="107"/>
      <c r="AM4" s="107"/>
      <c r="AN4" s="107"/>
      <c r="AO4" s="107"/>
    </row>
    <row r="5" spans="1:41" ht="13" x14ac:dyDescent="0.3">
      <c r="A5" s="274"/>
      <c r="B5" s="286"/>
      <c r="C5" s="107"/>
      <c r="D5" s="107"/>
      <c r="E5" s="107"/>
      <c r="F5" s="107"/>
      <c r="G5" s="107"/>
      <c r="H5" s="107"/>
      <c r="I5" s="107"/>
      <c r="J5" s="107"/>
      <c r="K5" s="107"/>
      <c r="L5" s="107"/>
      <c r="M5" s="107"/>
      <c r="N5" s="107"/>
      <c r="O5" s="107"/>
      <c r="P5" s="107"/>
      <c r="Q5" s="107"/>
      <c r="R5" s="107"/>
      <c r="S5" s="1089" t="s">
        <v>1103</v>
      </c>
      <c r="T5" s="277"/>
      <c r="U5" s="107"/>
      <c r="V5" s="107"/>
      <c r="W5" s="107"/>
      <c r="X5" s="107"/>
      <c r="Y5" s="107"/>
      <c r="Z5" s="107"/>
      <c r="AA5" s="107"/>
      <c r="AB5" s="107"/>
      <c r="AC5" s="107"/>
      <c r="AD5" s="107"/>
      <c r="AE5" s="107"/>
      <c r="AF5" s="107"/>
      <c r="AG5" s="107"/>
      <c r="AH5" s="107"/>
      <c r="AI5" s="107"/>
      <c r="AJ5" s="107"/>
      <c r="AK5" s="107"/>
      <c r="AL5" s="107"/>
      <c r="AM5" s="107"/>
      <c r="AN5" s="107"/>
      <c r="AO5" s="107"/>
    </row>
    <row r="6" spans="1:41" ht="20" customHeight="1" x14ac:dyDescent="0.25">
      <c r="A6" s="274"/>
      <c r="B6" s="1094"/>
      <c r="C6" s="1107"/>
      <c r="D6" s="2592" t="s">
        <v>1616</v>
      </c>
      <c r="E6" s="2592"/>
      <c r="F6" s="2592"/>
      <c r="G6" s="2592"/>
      <c r="H6" s="2592" t="s">
        <v>1617</v>
      </c>
      <c r="I6" s="2592"/>
      <c r="J6" s="2592"/>
      <c r="K6" s="2592" t="s">
        <v>1618</v>
      </c>
      <c r="L6" s="2592"/>
      <c r="M6" s="2592"/>
      <c r="N6" s="2592"/>
      <c r="O6" s="2592"/>
      <c r="P6" s="2592"/>
      <c r="Q6" s="2592"/>
      <c r="R6" s="2592"/>
      <c r="T6" s="277"/>
      <c r="U6" s="107"/>
      <c r="V6" s="107"/>
      <c r="W6" s="107"/>
      <c r="X6" s="107"/>
      <c r="Y6" s="107"/>
      <c r="Z6" s="107"/>
      <c r="AA6" s="107"/>
      <c r="AB6" s="107"/>
      <c r="AC6" s="107"/>
      <c r="AD6" s="107"/>
      <c r="AE6" s="107"/>
      <c r="AF6" s="107"/>
      <c r="AG6" s="107"/>
      <c r="AH6" s="107"/>
      <c r="AI6" s="107"/>
      <c r="AJ6" s="107"/>
      <c r="AK6" s="107"/>
      <c r="AL6" s="107"/>
      <c r="AM6" s="107"/>
      <c r="AN6" s="107"/>
      <c r="AO6" s="107"/>
    </row>
    <row r="7" spans="1:41" ht="20" customHeight="1" x14ac:dyDescent="0.25">
      <c r="A7" s="274"/>
      <c r="B7" s="1086"/>
      <c r="C7" s="1106" t="s">
        <v>1997</v>
      </c>
      <c r="D7" s="1090" t="s">
        <v>1845</v>
      </c>
      <c r="E7" s="1090" t="s">
        <v>1972</v>
      </c>
      <c r="F7" s="1090" t="s">
        <v>1973</v>
      </c>
      <c r="G7" s="1090" t="s">
        <v>1974</v>
      </c>
      <c r="H7" s="1090" t="s">
        <v>1975</v>
      </c>
      <c r="I7" s="1090" t="s">
        <v>1978</v>
      </c>
      <c r="J7" s="1090" t="s">
        <v>1979</v>
      </c>
      <c r="K7" s="1090" t="s">
        <v>1982</v>
      </c>
      <c r="L7" s="1090" t="s">
        <v>1983</v>
      </c>
      <c r="M7" s="1090" t="s">
        <v>1986</v>
      </c>
      <c r="N7" s="1090" t="s">
        <v>1987</v>
      </c>
      <c r="O7" s="1090" t="s">
        <v>1990</v>
      </c>
      <c r="P7" s="1090" t="s">
        <v>1991</v>
      </c>
      <c r="Q7" s="1090" t="s">
        <v>1993</v>
      </c>
      <c r="R7" s="1090" t="s">
        <v>1994</v>
      </c>
      <c r="S7" s="2378" t="s">
        <v>1619</v>
      </c>
      <c r="T7" s="277"/>
      <c r="U7" s="107"/>
      <c r="V7" s="107"/>
      <c r="W7" s="107"/>
      <c r="X7" s="107"/>
      <c r="Y7" s="107"/>
      <c r="Z7" s="107"/>
      <c r="AA7" s="107"/>
      <c r="AB7" s="107"/>
      <c r="AC7" s="107"/>
      <c r="AD7" s="107"/>
      <c r="AE7" s="107"/>
      <c r="AF7" s="107"/>
      <c r="AG7" s="107"/>
      <c r="AH7" s="107"/>
      <c r="AI7" s="107"/>
      <c r="AJ7" s="107"/>
      <c r="AK7" s="107"/>
      <c r="AL7" s="107"/>
      <c r="AM7" s="107"/>
      <c r="AN7" s="107"/>
      <c r="AO7" s="107"/>
    </row>
    <row r="8" spans="1:41" ht="20" customHeight="1" x14ac:dyDescent="0.25">
      <c r="A8" s="274"/>
      <c r="B8" s="1086"/>
      <c r="C8" s="1093" t="s">
        <v>1998</v>
      </c>
      <c r="D8" s="1090" t="s">
        <v>1845</v>
      </c>
      <c r="E8" s="1090" t="s">
        <v>1972</v>
      </c>
      <c r="F8" s="1090" t="s">
        <v>1973</v>
      </c>
      <c r="G8" s="1090" t="s">
        <v>1974</v>
      </c>
      <c r="H8" s="1090" t="s">
        <v>1976</v>
      </c>
      <c r="I8" s="1090" t="s">
        <v>1977</v>
      </c>
      <c r="J8" s="1090" t="s">
        <v>1980</v>
      </c>
      <c r="K8" s="1090" t="s">
        <v>1981</v>
      </c>
      <c r="L8" s="1090" t="s">
        <v>1984</v>
      </c>
      <c r="M8" s="1090" t="s">
        <v>1985</v>
      </c>
      <c r="N8" s="1090" t="s">
        <v>1988</v>
      </c>
      <c r="O8" s="1090" t="s">
        <v>1989</v>
      </c>
      <c r="P8" s="1090" t="s">
        <v>1992</v>
      </c>
      <c r="Q8" s="1091"/>
      <c r="R8" s="1091"/>
      <c r="S8" s="2379"/>
      <c r="T8" s="277"/>
      <c r="U8" s="107"/>
      <c r="V8" s="107"/>
      <c r="W8" s="107"/>
      <c r="X8" s="107"/>
      <c r="Y8" s="107"/>
      <c r="Z8" s="107"/>
      <c r="AA8" s="107"/>
      <c r="AB8" s="107"/>
      <c r="AC8" s="107"/>
      <c r="AD8" s="107"/>
      <c r="AE8" s="107"/>
      <c r="AF8" s="107"/>
      <c r="AG8" s="107"/>
      <c r="AH8" s="107"/>
      <c r="AI8" s="107"/>
      <c r="AJ8" s="107"/>
      <c r="AK8" s="107"/>
      <c r="AL8" s="107"/>
      <c r="AM8" s="107"/>
      <c r="AN8" s="107"/>
      <c r="AO8" s="107"/>
    </row>
    <row r="9" spans="1:41" ht="20" customHeight="1" x14ac:dyDescent="0.3">
      <c r="A9" s="274"/>
      <c r="B9" s="1087"/>
      <c r="C9" s="1499" t="s">
        <v>1620</v>
      </c>
      <c r="D9" s="1498"/>
      <c r="E9" s="1498"/>
      <c r="F9" s="1498"/>
      <c r="G9" s="1498"/>
      <c r="H9" s="1498"/>
      <c r="I9" s="1498"/>
      <c r="J9" s="1498"/>
      <c r="K9" s="1498"/>
      <c r="L9" s="1498"/>
      <c r="M9" s="1498"/>
      <c r="N9" s="1498"/>
      <c r="O9" s="1498"/>
      <c r="P9" s="1498"/>
      <c r="Q9" s="1498"/>
      <c r="R9" s="1498"/>
      <c r="S9" s="1498"/>
      <c r="T9" s="277"/>
      <c r="U9" s="107"/>
      <c r="V9" s="107"/>
      <c r="W9" s="107"/>
      <c r="X9" s="107"/>
      <c r="Y9" s="107"/>
      <c r="Z9" s="107"/>
      <c r="AA9" s="107"/>
      <c r="AB9" s="107"/>
      <c r="AC9" s="107"/>
      <c r="AD9" s="107"/>
      <c r="AE9" s="107"/>
      <c r="AF9" s="107"/>
      <c r="AG9" s="107"/>
      <c r="AH9" s="107"/>
      <c r="AI9" s="107"/>
      <c r="AJ9" s="107"/>
      <c r="AK9" s="107"/>
      <c r="AL9" s="107"/>
      <c r="AM9" s="107"/>
      <c r="AN9" s="107"/>
      <c r="AO9" s="107"/>
    </row>
    <row r="10" spans="1:41" ht="20" customHeight="1" x14ac:dyDescent="0.3">
      <c r="A10" s="274"/>
      <c r="B10" s="1087">
        <v>1.1000000000000001</v>
      </c>
      <c r="C10" s="1101" t="s">
        <v>1621</v>
      </c>
      <c r="D10" s="1097"/>
      <c r="E10" s="1097"/>
      <c r="F10" s="1097"/>
      <c r="G10" s="1097"/>
      <c r="H10" s="1097"/>
      <c r="I10" s="1097"/>
      <c r="J10" s="1097"/>
      <c r="K10" s="1097"/>
      <c r="L10" s="1097"/>
      <c r="M10" s="1097"/>
      <c r="N10" s="1097"/>
      <c r="O10" s="1097"/>
      <c r="P10" s="1097"/>
      <c r="Q10" s="1097"/>
      <c r="R10" s="1097"/>
      <c r="S10" s="1096"/>
      <c r="T10" s="277"/>
      <c r="U10" s="107"/>
      <c r="V10" s="107"/>
      <c r="W10" s="107"/>
      <c r="X10" s="107"/>
      <c r="Y10" s="107"/>
      <c r="Z10" s="107"/>
      <c r="AA10" s="107"/>
      <c r="AB10" s="107"/>
      <c r="AC10" s="107"/>
      <c r="AD10" s="107"/>
      <c r="AE10" s="107"/>
      <c r="AF10" s="107"/>
      <c r="AG10" s="107"/>
      <c r="AH10" s="107"/>
      <c r="AI10" s="107"/>
      <c r="AJ10" s="107"/>
      <c r="AK10" s="107"/>
      <c r="AL10" s="107"/>
      <c r="AM10" s="107"/>
      <c r="AN10" s="107"/>
      <c r="AO10" s="107"/>
    </row>
    <row r="11" spans="1:41" ht="20" customHeight="1" x14ac:dyDescent="0.3">
      <c r="A11" s="274"/>
      <c r="B11" s="1087">
        <v>1.2</v>
      </c>
      <c r="C11" s="1101" t="s">
        <v>1622</v>
      </c>
      <c r="D11" s="1097"/>
      <c r="E11" s="1097"/>
      <c r="F11" s="1097"/>
      <c r="G11" s="1097"/>
      <c r="H11" s="1097"/>
      <c r="I11" s="1097"/>
      <c r="J11" s="1097"/>
      <c r="K11" s="1097"/>
      <c r="L11" s="1097"/>
      <c r="M11" s="1097"/>
      <c r="N11" s="1097"/>
      <c r="O11" s="1097"/>
      <c r="P11" s="1097"/>
      <c r="Q11" s="1097"/>
      <c r="R11" s="1097"/>
      <c r="S11" s="1096"/>
      <c r="T11" s="277"/>
      <c r="U11" s="107"/>
      <c r="V11" s="107"/>
      <c r="W11" s="107"/>
      <c r="X11" s="107"/>
      <c r="Y11" s="107"/>
      <c r="Z11" s="107"/>
      <c r="AA11" s="107"/>
      <c r="AB11" s="107"/>
      <c r="AC11" s="107"/>
      <c r="AD11" s="107"/>
      <c r="AE11" s="107"/>
      <c r="AF11" s="107"/>
      <c r="AG11" s="107"/>
      <c r="AH11" s="107"/>
      <c r="AI11" s="107"/>
      <c r="AJ11" s="107"/>
      <c r="AK11" s="107"/>
      <c r="AL11" s="107"/>
      <c r="AM11" s="107"/>
      <c r="AN11" s="107"/>
      <c r="AO11" s="107"/>
    </row>
    <row r="12" spans="1:41" ht="20" customHeight="1" x14ac:dyDescent="0.3">
      <c r="A12" s="274"/>
      <c r="B12" s="1087" t="s">
        <v>1623</v>
      </c>
      <c r="C12" s="1101" t="s">
        <v>1996</v>
      </c>
      <c r="D12" s="1096">
        <v>0</v>
      </c>
      <c r="E12" s="1096">
        <v>0.2</v>
      </c>
      <c r="F12" s="1096">
        <v>0.4</v>
      </c>
      <c r="G12" s="1096">
        <v>0.7</v>
      </c>
      <c r="H12" s="1096">
        <v>1.25</v>
      </c>
      <c r="I12" s="1096">
        <v>1.75</v>
      </c>
      <c r="J12" s="1096">
        <v>2.25</v>
      </c>
      <c r="K12" s="1096">
        <v>2.75</v>
      </c>
      <c r="L12" s="1096">
        <v>3.25</v>
      </c>
      <c r="M12" s="1096">
        <v>3.75</v>
      </c>
      <c r="N12" s="1096">
        <v>4.5</v>
      </c>
      <c r="O12" s="1096">
        <v>5.25</v>
      </c>
      <c r="P12" s="1096">
        <v>6</v>
      </c>
      <c r="Q12" s="1096">
        <v>8</v>
      </c>
      <c r="R12" s="1096">
        <v>12.5</v>
      </c>
      <c r="S12" s="1096"/>
      <c r="T12" s="277"/>
      <c r="U12" s="107"/>
      <c r="V12" s="107"/>
      <c r="W12" s="107"/>
      <c r="X12" s="107"/>
      <c r="Y12" s="107"/>
      <c r="Z12" s="107"/>
      <c r="AA12" s="107"/>
      <c r="AB12" s="107"/>
      <c r="AC12" s="107"/>
      <c r="AD12" s="107"/>
      <c r="AE12" s="107"/>
      <c r="AF12" s="107"/>
      <c r="AG12" s="107"/>
      <c r="AH12" s="107"/>
      <c r="AI12" s="107"/>
      <c r="AJ12" s="107"/>
      <c r="AK12" s="107"/>
      <c r="AL12" s="107"/>
      <c r="AM12" s="107"/>
      <c r="AN12" s="107"/>
      <c r="AO12" s="107"/>
    </row>
    <row r="13" spans="1:41" ht="20" customHeight="1" x14ac:dyDescent="0.3">
      <c r="A13" s="274"/>
      <c r="B13" s="1087">
        <v>1.3</v>
      </c>
      <c r="C13" s="1101" t="s">
        <v>1624</v>
      </c>
      <c r="D13" s="1098">
        <f xml:space="preserve"> (D12/100) *D10</f>
        <v>0</v>
      </c>
      <c r="E13" s="1098">
        <f xml:space="preserve"> (E12/100) *E10</f>
        <v>0</v>
      </c>
      <c r="F13" s="1098">
        <f t="shared" ref="F13:R13" si="0" xml:space="preserve"> (F12/100) *F10</f>
        <v>0</v>
      </c>
      <c r="G13" s="1098">
        <f t="shared" si="0"/>
        <v>0</v>
      </c>
      <c r="H13" s="1098">
        <f t="shared" si="0"/>
        <v>0</v>
      </c>
      <c r="I13" s="1098">
        <f t="shared" si="0"/>
        <v>0</v>
      </c>
      <c r="J13" s="1098">
        <f t="shared" si="0"/>
        <v>0</v>
      </c>
      <c r="K13" s="1098">
        <f t="shared" si="0"/>
        <v>0</v>
      </c>
      <c r="L13" s="1098">
        <f t="shared" si="0"/>
        <v>0</v>
      </c>
      <c r="M13" s="1098">
        <f t="shared" si="0"/>
        <v>0</v>
      </c>
      <c r="N13" s="1098">
        <f t="shared" si="0"/>
        <v>0</v>
      </c>
      <c r="O13" s="1098">
        <f t="shared" si="0"/>
        <v>0</v>
      </c>
      <c r="P13" s="1098">
        <f t="shared" si="0"/>
        <v>0</v>
      </c>
      <c r="Q13" s="1098">
        <f t="shared" si="0"/>
        <v>0</v>
      </c>
      <c r="R13" s="1098">
        <f t="shared" si="0"/>
        <v>0</v>
      </c>
      <c r="S13" s="1096"/>
      <c r="T13" s="277"/>
      <c r="U13" s="107"/>
      <c r="V13" s="107"/>
      <c r="W13" s="107"/>
      <c r="X13" s="107"/>
      <c r="Y13" s="107"/>
      <c r="Z13" s="107"/>
      <c r="AA13" s="107"/>
      <c r="AB13" s="107"/>
      <c r="AC13" s="107"/>
      <c r="AD13" s="107"/>
      <c r="AE13" s="107"/>
      <c r="AF13" s="107"/>
      <c r="AG13" s="107"/>
      <c r="AH13" s="107"/>
      <c r="AI13" s="107"/>
      <c r="AJ13" s="107"/>
      <c r="AK13" s="107"/>
      <c r="AL13" s="107"/>
      <c r="AM13" s="107"/>
      <c r="AN13" s="107"/>
      <c r="AO13" s="107"/>
    </row>
    <row r="14" spans="1:41" ht="20" customHeight="1" x14ac:dyDescent="0.3">
      <c r="A14" s="274"/>
      <c r="B14" s="1087">
        <v>1.4</v>
      </c>
      <c r="C14" s="1101" t="s">
        <v>1625</v>
      </c>
      <c r="D14" s="1098">
        <f>(D12/100)*D11</f>
        <v>0</v>
      </c>
      <c r="E14" s="1098">
        <f>(E12/100)*E11</f>
        <v>0</v>
      </c>
      <c r="F14" s="1098">
        <f t="shared" ref="F14:R14" si="1">(F12/100)*F11</f>
        <v>0</v>
      </c>
      <c r="G14" s="1098">
        <f t="shared" si="1"/>
        <v>0</v>
      </c>
      <c r="H14" s="1098">
        <f t="shared" si="1"/>
        <v>0</v>
      </c>
      <c r="I14" s="1098">
        <f t="shared" si="1"/>
        <v>0</v>
      </c>
      <c r="J14" s="1098">
        <f t="shared" si="1"/>
        <v>0</v>
      </c>
      <c r="K14" s="1098">
        <f t="shared" si="1"/>
        <v>0</v>
      </c>
      <c r="L14" s="1098">
        <f t="shared" si="1"/>
        <v>0</v>
      </c>
      <c r="M14" s="1098">
        <f t="shared" si="1"/>
        <v>0</v>
      </c>
      <c r="N14" s="1098">
        <f t="shared" si="1"/>
        <v>0</v>
      </c>
      <c r="O14" s="1098">
        <f t="shared" si="1"/>
        <v>0</v>
      </c>
      <c r="P14" s="1098">
        <f t="shared" si="1"/>
        <v>0</v>
      </c>
      <c r="Q14" s="1098">
        <f t="shared" si="1"/>
        <v>0</v>
      </c>
      <c r="R14" s="1098">
        <f t="shared" si="1"/>
        <v>0</v>
      </c>
      <c r="S14" s="1096"/>
      <c r="T14" s="277"/>
      <c r="U14" s="107"/>
      <c r="V14" s="107"/>
      <c r="W14" s="107"/>
      <c r="X14" s="107"/>
      <c r="Y14" s="107"/>
      <c r="Z14" s="107"/>
      <c r="AA14" s="107"/>
      <c r="AB14" s="107"/>
      <c r="AC14" s="107"/>
      <c r="AD14" s="107"/>
      <c r="AE14" s="107"/>
      <c r="AF14" s="107"/>
      <c r="AG14" s="107"/>
      <c r="AH14" s="107"/>
      <c r="AI14" s="107"/>
      <c r="AJ14" s="107"/>
      <c r="AK14" s="107"/>
      <c r="AL14" s="107"/>
      <c r="AM14" s="107"/>
      <c r="AN14" s="107"/>
      <c r="AO14" s="107"/>
    </row>
    <row r="15" spans="1:41" ht="20" customHeight="1" x14ac:dyDescent="0.3">
      <c r="A15" s="274"/>
      <c r="B15" s="1087">
        <v>1.5</v>
      </c>
      <c r="C15" s="1102" t="s">
        <v>1626</v>
      </c>
      <c r="D15" s="1096">
        <f>IF(ABS(D13)&gt;ABS(D14),ABS(D14),ABS(D13))</f>
        <v>0</v>
      </c>
      <c r="E15" s="1096">
        <f t="shared" ref="E15:R15" si="2">IF(ABS(E13)&gt;ABS(E14),ABS(E14),ABS(E13))</f>
        <v>0</v>
      </c>
      <c r="F15" s="1096">
        <f t="shared" si="2"/>
        <v>0</v>
      </c>
      <c r="G15" s="1096">
        <f t="shared" si="2"/>
        <v>0</v>
      </c>
      <c r="H15" s="1096">
        <f t="shared" si="2"/>
        <v>0</v>
      </c>
      <c r="I15" s="1096">
        <f t="shared" si="2"/>
        <v>0</v>
      </c>
      <c r="J15" s="1096">
        <f t="shared" si="2"/>
        <v>0</v>
      </c>
      <c r="K15" s="1096">
        <f t="shared" si="2"/>
        <v>0</v>
      </c>
      <c r="L15" s="1096">
        <f t="shared" si="2"/>
        <v>0</v>
      </c>
      <c r="M15" s="1096">
        <f t="shared" si="2"/>
        <v>0</v>
      </c>
      <c r="N15" s="1096">
        <f t="shared" si="2"/>
        <v>0</v>
      </c>
      <c r="O15" s="1096">
        <f t="shared" si="2"/>
        <v>0</v>
      </c>
      <c r="P15" s="1096">
        <f t="shared" si="2"/>
        <v>0</v>
      </c>
      <c r="Q15" s="1096">
        <f t="shared" si="2"/>
        <v>0</v>
      </c>
      <c r="R15" s="1096">
        <f t="shared" si="2"/>
        <v>0</v>
      </c>
      <c r="S15" s="1096"/>
      <c r="T15" s="277"/>
      <c r="U15" s="107"/>
      <c r="V15" s="107"/>
      <c r="W15" s="107"/>
      <c r="X15" s="107"/>
      <c r="Y15" s="107"/>
      <c r="Z15" s="107"/>
      <c r="AA15" s="107"/>
      <c r="AB15" s="107"/>
      <c r="AC15" s="107"/>
      <c r="AD15" s="107"/>
      <c r="AE15" s="107"/>
      <c r="AF15" s="107"/>
      <c r="AG15" s="107"/>
      <c r="AH15" s="107"/>
      <c r="AI15" s="107"/>
      <c r="AJ15" s="107"/>
      <c r="AK15" s="107"/>
      <c r="AL15" s="107"/>
      <c r="AM15" s="107"/>
      <c r="AN15" s="107"/>
      <c r="AO15" s="107"/>
    </row>
    <row r="16" spans="1:41" ht="20" customHeight="1" x14ac:dyDescent="0.3">
      <c r="A16" s="274"/>
      <c r="B16" s="1087">
        <v>1.6</v>
      </c>
      <c r="C16" s="1103" t="s">
        <v>1627</v>
      </c>
      <c r="D16" s="1096">
        <f>IF(ABS(D13)&gt;ABS(D14),D13+D14,D14+D13)</f>
        <v>0</v>
      </c>
      <c r="E16" s="1096">
        <f>IF(ABS(E13)&gt;ABS(E14),E13+E14,E14+E13)</f>
        <v>0</v>
      </c>
      <c r="F16" s="1096">
        <f t="shared" ref="F16:R16" si="3">IF(ABS(F13)&gt;ABS(F14),F13+F14,F14+F13)</f>
        <v>0</v>
      </c>
      <c r="G16" s="1096">
        <f t="shared" si="3"/>
        <v>0</v>
      </c>
      <c r="H16" s="1096">
        <f t="shared" si="3"/>
        <v>0</v>
      </c>
      <c r="I16" s="1096">
        <f t="shared" si="3"/>
        <v>0</v>
      </c>
      <c r="J16" s="1096">
        <f t="shared" si="3"/>
        <v>0</v>
      </c>
      <c r="K16" s="1096">
        <f t="shared" si="3"/>
        <v>0</v>
      </c>
      <c r="L16" s="1096">
        <f t="shared" si="3"/>
        <v>0</v>
      </c>
      <c r="M16" s="1096">
        <f t="shared" si="3"/>
        <v>0</v>
      </c>
      <c r="N16" s="1096">
        <f t="shared" si="3"/>
        <v>0</v>
      </c>
      <c r="O16" s="1096">
        <f t="shared" si="3"/>
        <v>0</v>
      </c>
      <c r="P16" s="1096">
        <f t="shared" si="3"/>
        <v>0</v>
      </c>
      <c r="Q16" s="1096">
        <f t="shared" si="3"/>
        <v>0</v>
      </c>
      <c r="R16" s="1096">
        <f t="shared" si="3"/>
        <v>0</v>
      </c>
      <c r="S16" s="1096"/>
      <c r="T16" s="277"/>
      <c r="U16" s="107"/>
      <c r="V16" s="107"/>
      <c r="W16" s="107"/>
      <c r="X16" s="107"/>
      <c r="Y16" s="107"/>
      <c r="Z16" s="107"/>
      <c r="AA16" s="107"/>
      <c r="AB16" s="107"/>
      <c r="AC16" s="107"/>
      <c r="AD16" s="107"/>
      <c r="AE16" s="107"/>
      <c r="AF16" s="107"/>
      <c r="AG16" s="107"/>
      <c r="AH16" s="107"/>
      <c r="AI16" s="107"/>
      <c r="AJ16" s="107"/>
      <c r="AK16" s="107"/>
      <c r="AL16" s="107"/>
      <c r="AM16" s="107"/>
      <c r="AN16" s="107"/>
      <c r="AO16" s="107"/>
    </row>
    <row r="17" spans="1:41" ht="20" customHeight="1" x14ac:dyDescent="0.3">
      <c r="A17" s="274"/>
      <c r="B17" s="1087" t="s">
        <v>1628</v>
      </c>
      <c r="C17" s="1101" t="s">
        <v>1576</v>
      </c>
      <c r="D17" s="1096">
        <v>10</v>
      </c>
      <c r="E17" s="1096">
        <v>10</v>
      </c>
      <c r="F17" s="1096">
        <v>10</v>
      </c>
      <c r="G17" s="1096">
        <v>10</v>
      </c>
      <c r="H17" s="1096">
        <v>10</v>
      </c>
      <c r="I17" s="1096">
        <v>10</v>
      </c>
      <c r="J17" s="1096">
        <v>10</v>
      </c>
      <c r="K17" s="1096">
        <v>10</v>
      </c>
      <c r="L17" s="1096">
        <v>10</v>
      </c>
      <c r="M17" s="1096">
        <v>10</v>
      </c>
      <c r="N17" s="1096">
        <v>10</v>
      </c>
      <c r="O17" s="1096">
        <v>10</v>
      </c>
      <c r="P17" s="1096">
        <v>10</v>
      </c>
      <c r="Q17" s="1096">
        <v>10</v>
      </c>
      <c r="R17" s="1096">
        <v>10</v>
      </c>
      <c r="S17" s="1096"/>
      <c r="T17" s="277"/>
      <c r="U17" s="107"/>
      <c r="V17" s="107"/>
      <c r="W17" s="107"/>
      <c r="X17" s="107"/>
      <c r="Y17" s="107"/>
      <c r="Z17" s="107"/>
      <c r="AA17" s="107"/>
      <c r="AB17" s="107"/>
      <c r="AC17" s="107"/>
      <c r="AD17" s="107"/>
      <c r="AE17" s="107"/>
      <c r="AF17" s="107"/>
      <c r="AG17" s="107"/>
      <c r="AH17" s="107"/>
      <c r="AI17" s="107"/>
      <c r="AJ17" s="107"/>
      <c r="AK17" s="107"/>
      <c r="AL17" s="107"/>
      <c r="AM17" s="107"/>
      <c r="AN17" s="107"/>
      <c r="AO17" s="107"/>
    </row>
    <row r="18" spans="1:41" ht="20" customHeight="1" x14ac:dyDescent="0.3">
      <c r="A18" s="274"/>
      <c r="B18" s="1087">
        <v>1.7</v>
      </c>
      <c r="C18" s="1031" t="s">
        <v>1629</v>
      </c>
      <c r="D18" s="1098">
        <f>(D17/100)*D15</f>
        <v>0</v>
      </c>
      <c r="E18" s="1098">
        <f t="shared" ref="E18:R18" si="4">(E17/100)*E15</f>
        <v>0</v>
      </c>
      <c r="F18" s="1098">
        <f t="shared" si="4"/>
        <v>0</v>
      </c>
      <c r="G18" s="1098">
        <f t="shared" si="4"/>
        <v>0</v>
      </c>
      <c r="H18" s="1098">
        <f t="shared" si="4"/>
        <v>0</v>
      </c>
      <c r="I18" s="1098">
        <f t="shared" si="4"/>
        <v>0</v>
      </c>
      <c r="J18" s="1098">
        <f t="shared" si="4"/>
        <v>0</v>
      </c>
      <c r="K18" s="1098">
        <f t="shared" si="4"/>
        <v>0</v>
      </c>
      <c r="L18" s="1098">
        <f t="shared" si="4"/>
        <v>0</v>
      </c>
      <c r="M18" s="1098">
        <f t="shared" si="4"/>
        <v>0</v>
      </c>
      <c r="N18" s="1098">
        <f t="shared" si="4"/>
        <v>0</v>
      </c>
      <c r="O18" s="1098">
        <f t="shared" si="4"/>
        <v>0</v>
      </c>
      <c r="P18" s="1098">
        <f t="shared" si="4"/>
        <v>0</v>
      </c>
      <c r="Q18" s="1098">
        <f t="shared" si="4"/>
        <v>0</v>
      </c>
      <c r="R18" s="1098">
        <f t="shared" si="4"/>
        <v>0</v>
      </c>
      <c r="S18" s="1099">
        <f>SUM(D18:R18)</f>
        <v>0</v>
      </c>
      <c r="T18" s="277"/>
      <c r="U18" s="107"/>
      <c r="V18" s="107"/>
      <c r="W18" s="107"/>
      <c r="X18" s="107"/>
      <c r="Y18" s="107"/>
      <c r="Z18" s="107"/>
      <c r="AA18" s="107"/>
      <c r="AB18" s="107"/>
      <c r="AC18" s="107"/>
      <c r="AD18" s="107"/>
      <c r="AE18" s="107"/>
      <c r="AF18" s="107"/>
      <c r="AG18" s="107"/>
      <c r="AH18" s="107"/>
      <c r="AI18" s="107"/>
      <c r="AJ18" s="107"/>
      <c r="AK18" s="107"/>
      <c r="AL18" s="107"/>
      <c r="AM18" s="107"/>
      <c r="AN18" s="107"/>
      <c r="AO18" s="107"/>
    </row>
    <row r="19" spans="1:41" ht="20" customHeight="1" x14ac:dyDescent="0.3">
      <c r="A19" s="274"/>
      <c r="B19" s="1087">
        <v>2.1</v>
      </c>
      <c r="C19" s="1101" t="s">
        <v>2001</v>
      </c>
      <c r="D19" s="1096"/>
      <c r="E19" s="1096"/>
      <c r="F19" s="1096"/>
      <c r="G19" s="1096">
        <f>IF(ABS(SUMIF(D16:G16,"&gt;0"))&gt;ABS(SUMIF(D16:G16,"&lt;0")),ABS(SUMIF(D16:G16,"&lt;0")),ABS(SUMIF(D16:G16,"&gt;0")))</f>
        <v>0</v>
      </c>
      <c r="H19" s="1096"/>
      <c r="I19" s="1096"/>
      <c r="J19" s="1096">
        <f>IF(ABS(SUMIF(H16:J16,"&gt;0"))&gt;ABS(SUMIF(H16:J16,"&gt;0")),ABS(SUMIF(H16:J16,"&lt;0")),ABS(SUMIF(H16:J16,"&gt;0")))</f>
        <v>0</v>
      </c>
      <c r="K19" s="1096"/>
      <c r="L19" s="1096"/>
      <c r="M19" s="1096"/>
      <c r="N19" s="1096"/>
      <c r="O19" s="1096"/>
      <c r="P19" s="1096"/>
      <c r="Q19" s="1096"/>
      <c r="R19" s="1096">
        <f>IF(ABS(SUMIF(K16:R16,"&gt;0"))&lt;ABS(SUMIF(K16:R16,"&lt;0")),ABS(SUMIF(K16:R16,"&gt;0")),ABS(SUMIF(K16:R16,"&lt;0")))</f>
        <v>0</v>
      </c>
      <c r="S19" s="1096"/>
      <c r="T19" s="277"/>
      <c r="U19" s="107"/>
      <c r="V19" s="107"/>
      <c r="W19" s="107"/>
      <c r="X19" s="107"/>
      <c r="Y19" s="107"/>
      <c r="Z19" s="107"/>
      <c r="AA19" s="107"/>
      <c r="AB19" s="107"/>
      <c r="AC19" s="107"/>
      <c r="AD19" s="107"/>
      <c r="AE19" s="107"/>
      <c r="AF19" s="107"/>
      <c r="AG19" s="107"/>
      <c r="AH19" s="107"/>
      <c r="AI19" s="107"/>
      <c r="AJ19" s="107"/>
      <c r="AK19" s="107"/>
      <c r="AL19" s="107"/>
      <c r="AM19" s="107"/>
      <c r="AN19" s="107"/>
      <c r="AO19" s="107"/>
    </row>
    <row r="20" spans="1:41" ht="20" customHeight="1" x14ac:dyDescent="0.3">
      <c r="A20" s="274"/>
      <c r="B20" s="1087">
        <v>2.2000000000000002</v>
      </c>
      <c r="C20" s="1101" t="s">
        <v>2002</v>
      </c>
      <c r="D20" s="1096"/>
      <c r="E20" s="1096"/>
      <c r="F20" s="1096"/>
      <c r="G20" s="1096">
        <f>IF(ABS(SUMIF(D16:G16,"&gt;0"))&gt;ABS(SUMIF(D16:G16,"&lt;0")),ABS(SUMIF(D16:G16,"&gt;0"))+ABS(SUMIF(D16:G16,"&lt;0")),ABS(SUMIF(D16:G16,"&lt;0"))+ABS(SUMIF(D16:G16,"&gt;0")))</f>
        <v>0</v>
      </c>
      <c r="H20" s="1096"/>
      <c r="I20" s="1096"/>
      <c r="J20" s="1096">
        <f>IF(ABS(SUMIF(H16:J16,"&gt;0"))&gt;ABS(SUMIF(H16:J16,"&gt;0")),SUMIF(H16:J16,"&gt;0")+SUMIF(H16:J16,"&lt;0"),SUMIF(H16:J16,"&lt;0")+SUMIF(H16:J16,"&gt;0"))</f>
        <v>0</v>
      </c>
      <c r="K20" s="1096"/>
      <c r="L20" s="1096"/>
      <c r="M20" s="1096"/>
      <c r="N20" s="1096"/>
      <c r="O20" s="1096"/>
      <c r="P20" s="1096"/>
      <c r="Q20" s="1096"/>
      <c r="R20" s="1096">
        <f>IF(ABS(SUMIF(K16:R16,"&gt;0"))&lt;ABS(SUMIF(K16:R16,"&lt;0")),SUMIF(K16:R16,"&lt;0")+SUMIF(K16:R16,"&gt;0"),SUMIF(K16:R16,"&gt;0")+SUMIF(K16:R16,"&lt;0"))</f>
        <v>0</v>
      </c>
      <c r="S20" s="1096"/>
      <c r="T20" s="277"/>
      <c r="U20" s="107"/>
      <c r="V20" s="107"/>
      <c r="W20" s="107"/>
      <c r="X20" s="107"/>
      <c r="Y20" s="107"/>
      <c r="Z20" s="107"/>
      <c r="AA20" s="107"/>
      <c r="AB20" s="107"/>
      <c r="AC20" s="107"/>
      <c r="AD20" s="107"/>
      <c r="AE20" s="107"/>
      <c r="AF20" s="107"/>
      <c r="AG20" s="107"/>
      <c r="AH20" s="107"/>
      <c r="AI20" s="107"/>
      <c r="AJ20" s="107"/>
      <c r="AK20" s="107"/>
      <c r="AL20" s="107"/>
      <c r="AM20" s="107"/>
      <c r="AN20" s="107"/>
      <c r="AO20" s="107"/>
    </row>
    <row r="21" spans="1:41" ht="20" customHeight="1" x14ac:dyDescent="0.3">
      <c r="A21" s="274"/>
      <c r="B21" s="1087" t="s">
        <v>1630</v>
      </c>
      <c r="C21" s="1101" t="s">
        <v>1576</v>
      </c>
      <c r="D21" s="1096"/>
      <c r="E21" s="1096"/>
      <c r="F21" s="1096"/>
      <c r="G21" s="1100">
        <v>40</v>
      </c>
      <c r="H21" s="1096"/>
      <c r="I21" s="1096"/>
      <c r="J21" s="1096">
        <v>30</v>
      </c>
      <c r="K21" s="1096"/>
      <c r="L21" s="1096"/>
      <c r="M21" s="1096"/>
      <c r="N21" s="1096"/>
      <c r="O21" s="1096"/>
      <c r="P21" s="1096"/>
      <c r="Q21" s="1096"/>
      <c r="R21" s="1096">
        <v>30</v>
      </c>
      <c r="S21" s="1096"/>
      <c r="T21" s="277"/>
      <c r="U21" s="107"/>
      <c r="V21" s="107"/>
      <c r="W21" s="107"/>
      <c r="X21" s="107"/>
      <c r="Y21" s="107"/>
      <c r="Z21" s="107"/>
      <c r="AA21" s="107"/>
      <c r="AB21" s="107"/>
      <c r="AC21" s="107"/>
      <c r="AD21" s="107"/>
      <c r="AE21" s="107"/>
      <c r="AF21" s="107"/>
      <c r="AG21" s="107"/>
      <c r="AH21" s="107"/>
      <c r="AI21" s="107"/>
      <c r="AJ21" s="107"/>
      <c r="AK21" s="107"/>
      <c r="AL21" s="107"/>
      <c r="AM21" s="107"/>
      <c r="AN21" s="107"/>
      <c r="AO21" s="107"/>
    </row>
    <row r="22" spans="1:41" ht="20" customHeight="1" x14ac:dyDescent="0.3">
      <c r="A22" s="274"/>
      <c r="B22" s="1087">
        <v>2.2999999999999998</v>
      </c>
      <c r="C22" s="1031" t="s">
        <v>1631</v>
      </c>
      <c r="D22" s="1096"/>
      <c r="E22" s="1096"/>
      <c r="F22" s="1096"/>
      <c r="G22" s="1100">
        <f>(G21/100)*G19</f>
        <v>0</v>
      </c>
      <c r="H22" s="1096"/>
      <c r="I22" s="1096"/>
      <c r="J22" s="1096">
        <f>(J21/100)*J19</f>
        <v>0</v>
      </c>
      <c r="K22" s="1096"/>
      <c r="L22" s="1096"/>
      <c r="M22" s="1096"/>
      <c r="N22" s="1096"/>
      <c r="O22" s="1096"/>
      <c r="P22" s="1096"/>
      <c r="Q22" s="1096"/>
      <c r="R22" s="1096">
        <f>(R21/100)*R19</f>
        <v>0</v>
      </c>
      <c r="S22" s="1099">
        <f>SUM(D22:R22)</f>
        <v>0</v>
      </c>
      <c r="T22" s="277"/>
      <c r="U22" s="107"/>
      <c r="V22" s="107"/>
      <c r="W22" s="107"/>
      <c r="X22" s="107"/>
      <c r="Y22" s="107"/>
      <c r="Z22" s="107"/>
      <c r="AA22" s="107"/>
      <c r="AB22" s="107"/>
      <c r="AC22" s="107"/>
      <c r="AD22" s="107"/>
      <c r="AE22" s="107"/>
      <c r="AF22" s="107"/>
      <c r="AG22" s="107"/>
      <c r="AH22" s="107"/>
      <c r="AI22" s="107"/>
      <c r="AJ22" s="107"/>
      <c r="AK22" s="107"/>
      <c r="AL22" s="107"/>
      <c r="AM22" s="107"/>
      <c r="AN22" s="107"/>
      <c r="AO22" s="107"/>
    </row>
    <row r="23" spans="1:41" ht="20" customHeight="1" x14ac:dyDescent="0.3">
      <c r="A23" s="274"/>
      <c r="B23" s="1087">
        <v>3.1</v>
      </c>
      <c r="C23" s="1102" t="s">
        <v>2001</v>
      </c>
      <c r="D23" s="1096"/>
      <c r="E23" s="1096"/>
      <c r="F23" s="1096"/>
      <c r="G23" s="1096"/>
      <c r="H23" s="1096"/>
      <c r="I23" s="1096"/>
      <c r="J23" s="1096">
        <f>IF(ABS(G20)&lt;ABS(J20),ABS(G20),ABS(J20))</f>
        <v>0</v>
      </c>
      <c r="K23" s="1096"/>
      <c r="L23" s="1096"/>
      <c r="M23" s="1096"/>
      <c r="N23" s="1096"/>
      <c r="O23" s="1096"/>
      <c r="P23" s="1096"/>
      <c r="Q23" s="1096"/>
      <c r="R23" s="1096"/>
      <c r="S23" s="1096"/>
      <c r="T23" s="277"/>
      <c r="U23" s="107"/>
      <c r="V23" s="107"/>
      <c r="W23" s="107"/>
      <c r="X23" s="107"/>
      <c r="Y23" s="107"/>
      <c r="Z23" s="107"/>
      <c r="AA23" s="107"/>
      <c r="AB23" s="107"/>
      <c r="AC23" s="107"/>
      <c r="AD23" s="107"/>
      <c r="AE23" s="107"/>
      <c r="AF23" s="107"/>
      <c r="AG23" s="107"/>
      <c r="AH23" s="107"/>
      <c r="AI23" s="107"/>
      <c r="AJ23" s="107"/>
      <c r="AK23" s="107"/>
      <c r="AL23" s="107"/>
      <c r="AM23" s="107"/>
      <c r="AN23" s="107"/>
      <c r="AO23" s="107"/>
    </row>
    <row r="24" spans="1:41" ht="20" customHeight="1" x14ac:dyDescent="0.3">
      <c r="A24" s="274"/>
      <c r="B24" s="1087">
        <v>3.2</v>
      </c>
      <c r="C24" s="1103" t="s">
        <v>2003</v>
      </c>
      <c r="D24" s="1096"/>
      <c r="E24" s="1096"/>
      <c r="F24" s="1096"/>
      <c r="G24" s="1096"/>
      <c r="H24" s="1096"/>
      <c r="I24" s="1096"/>
      <c r="J24" s="1096">
        <f>IF(ABS(G20)&gt;ABS(J20),(G20)+(J20),(J20)+(G20))</f>
        <v>0</v>
      </c>
      <c r="K24" s="1096"/>
      <c r="L24" s="1096"/>
      <c r="M24" s="1096"/>
      <c r="N24" s="1096"/>
      <c r="O24" s="1096"/>
      <c r="P24" s="1096"/>
      <c r="Q24" s="1096"/>
      <c r="R24" s="1096"/>
      <c r="S24" s="1096"/>
      <c r="T24" s="277"/>
      <c r="U24" s="107"/>
      <c r="V24" s="107"/>
      <c r="W24" s="107"/>
      <c r="X24" s="107"/>
      <c r="Y24" s="107"/>
      <c r="Z24" s="107"/>
      <c r="AA24" s="107"/>
      <c r="AB24" s="107"/>
      <c r="AC24" s="107"/>
      <c r="AD24" s="107"/>
      <c r="AE24" s="107"/>
      <c r="AF24" s="107"/>
      <c r="AG24" s="107"/>
      <c r="AH24" s="107"/>
      <c r="AI24" s="107"/>
      <c r="AJ24" s="107"/>
      <c r="AK24" s="107"/>
      <c r="AL24" s="107"/>
      <c r="AM24" s="107"/>
      <c r="AN24" s="107"/>
      <c r="AO24" s="107"/>
    </row>
    <row r="25" spans="1:41" ht="20" customHeight="1" x14ac:dyDescent="0.3">
      <c r="A25" s="274"/>
      <c r="B25" s="1087" t="s">
        <v>395</v>
      </c>
      <c r="C25" s="1102" t="s">
        <v>1576</v>
      </c>
      <c r="D25" s="1096"/>
      <c r="E25" s="1096"/>
      <c r="F25" s="1096"/>
      <c r="G25" s="1096"/>
      <c r="H25" s="1096"/>
      <c r="I25" s="1096"/>
      <c r="J25" s="1096">
        <v>40</v>
      </c>
      <c r="K25" s="1096"/>
      <c r="L25" s="1096"/>
      <c r="M25" s="1096"/>
      <c r="N25" s="1096"/>
      <c r="O25" s="1096"/>
      <c r="P25" s="1096"/>
      <c r="Q25" s="1096"/>
      <c r="R25" s="1096"/>
      <c r="S25" s="1096"/>
      <c r="T25" s="277"/>
      <c r="U25" s="107"/>
      <c r="V25" s="107"/>
      <c r="W25" s="107"/>
      <c r="X25" s="107"/>
      <c r="Y25" s="107"/>
      <c r="Z25" s="107"/>
      <c r="AA25" s="107"/>
      <c r="AB25" s="107"/>
      <c r="AC25" s="107"/>
      <c r="AD25" s="107"/>
      <c r="AE25" s="107"/>
      <c r="AF25" s="107"/>
      <c r="AG25" s="107"/>
      <c r="AH25" s="107"/>
      <c r="AI25" s="107"/>
      <c r="AJ25" s="107"/>
      <c r="AK25" s="107"/>
      <c r="AL25" s="107"/>
      <c r="AM25" s="107"/>
      <c r="AN25" s="107"/>
      <c r="AO25" s="107"/>
    </row>
    <row r="26" spans="1:41" ht="20" customHeight="1" x14ac:dyDescent="0.3">
      <c r="A26" s="274"/>
      <c r="B26" s="1087">
        <v>3.3</v>
      </c>
      <c r="C26" s="1031" t="s">
        <v>1632</v>
      </c>
      <c r="D26" s="1096"/>
      <c r="E26" s="1096"/>
      <c r="F26" s="1096"/>
      <c r="G26" s="1096"/>
      <c r="H26" s="1096"/>
      <c r="I26" s="1096"/>
      <c r="J26" s="1096">
        <f>(J25/100)*J23</f>
        <v>0</v>
      </c>
      <c r="K26" s="1096"/>
      <c r="L26" s="1096"/>
      <c r="M26" s="1096"/>
      <c r="N26" s="1096"/>
      <c r="O26" s="1096"/>
      <c r="P26" s="1096"/>
      <c r="Q26" s="1096"/>
      <c r="R26" s="1096"/>
      <c r="S26" s="1099">
        <f>SUM(D26:R26)</f>
        <v>0</v>
      </c>
      <c r="T26" s="277"/>
      <c r="U26" s="107"/>
      <c r="V26" s="107"/>
      <c r="W26" s="107"/>
      <c r="X26" s="107"/>
      <c r="Y26" s="107"/>
      <c r="Z26" s="107"/>
      <c r="AA26" s="107"/>
      <c r="AB26" s="107"/>
      <c r="AC26" s="107"/>
      <c r="AD26" s="107"/>
      <c r="AE26" s="107"/>
      <c r="AF26" s="107"/>
      <c r="AG26" s="107"/>
      <c r="AH26" s="107"/>
      <c r="AI26" s="107"/>
      <c r="AJ26" s="107"/>
      <c r="AK26" s="107"/>
      <c r="AL26" s="107"/>
      <c r="AM26" s="107"/>
      <c r="AN26" s="107"/>
      <c r="AO26" s="107"/>
    </row>
    <row r="27" spans="1:41" ht="20" customHeight="1" x14ac:dyDescent="0.3">
      <c r="A27" s="274"/>
      <c r="B27" s="1087">
        <v>4.0999999999999996</v>
      </c>
      <c r="C27" s="1102" t="s">
        <v>2001</v>
      </c>
      <c r="D27" s="1096"/>
      <c r="E27" s="1096"/>
      <c r="F27" s="1096"/>
      <c r="G27" s="1096"/>
      <c r="H27" s="1096"/>
      <c r="I27" s="1096"/>
      <c r="J27" s="1096"/>
      <c r="K27" s="1096"/>
      <c r="L27" s="1096"/>
      <c r="M27" s="1096"/>
      <c r="N27" s="1096"/>
      <c r="O27" s="1096"/>
      <c r="P27" s="1096"/>
      <c r="Q27" s="1096"/>
      <c r="R27" s="1096">
        <f>IF(ABS(R20)&lt;ABS(J24),ABS(R20),ABS(J24))</f>
        <v>0</v>
      </c>
      <c r="S27" s="1096"/>
      <c r="T27" s="277"/>
      <c r="U27" s="107"/>
      <c r="V27" s="107"/>
      <c r="W27" s="107"/>
      <c r="X27" s="107"/>
      <c r="Y27" s="107"/>
      <c r="Z27" s="107"/>
      <c r="AA27" s="107"/>
      <c r="AB27" s="107"/>
      <c r="AC27" s="107"/>
      <c r="AD27" s="107"/>
      <c r="AE27" s="107"/>
      <c r="AF27" s="107"/>
      <c r="AG27" s="107"/>
      <c r="AH27" s="107"/>
      <c r="AI27" s="107"/>
      <c r="AJ27" s="107"/>
      <c r="AK27" s="107"/>
      <c r="AL27" s="107"/>
      <c r="AM27" s="107"/>
      <c r="AN27" s="107"/>
      <c r="AO27" s="107"/>
    </row>
    <row r="28" spans="1:41" ht="20" customHeight="1" x14ac:dyDescent="0.3">
      <c r="A28" s="274"/>
      <c r="B28" s="1087">
        <v>4.2</v>
      </c>
      <c r="C28" s="1103" t="s">
        <v>2003</v>
      </c>
      <c r="D28" s="1096"/>
      <c r="E28" s="1096"/>
      <c r="F28" s="1096"/>
      <c r="G28" s="1096"/>
      <c r="H28" s="1096"/>
      <c r="I28" s="1096"/>
      <c r="J28" s="1096"/>
      <c r="K28" s="1096"/>
      <c r="L28" s="1096"/>
      <c r="M28" s="1096"/>
      <c r="N28" s="1096"/>
      <c r="O28" s="1096"/>
      <c r="P28" s="1096"/>
      <c r="Q28" s="1096"/>
      <c r="R28" s="1096">
        <f>IF(ABS(R20)&gt;ABS(J24),(R20)+(J24),(J24)+(R20))</f>
        <v>0</v>
      </c>
      <c r="S28" s="1096"/>
      <c r="T28" s="277"/>
      <c r="U28" s="107"/>
      <c r="V28" s="107"/>
      <c r="W28" s="107"/>
      <c r="X28" s="107"/>
      <c r="Y28" s="107"/>
      <c r="Z28" s="107"/>
      <c r="AA28" s="107"/>
      <c r="AB28" s="107"/>
      <c r="AC28" s="107"/>
      <c r="AD28" s="107"/>
      <c r="AE28" s="107"/>
      <c r="AF28" s="107"/>
      <c r="AG28" s="107"/>
      <c r="AH28" s="107"/>
      <c r="AI28" s="107"/>
      <c r="AJ28" s="107"/>
      <c r="AK28" s="107"/>
      <c r="AL28" s="107"/>
      <c r="AM28" s="107"/>
      <c r="AN28" s="107"/>
      <c r="AO28" s="107"/>
    </row>
    <row r="29" spans="1:41" ht="20" customHeight="1" x14ac:dyDescent="0.3">
      <c r="A29" s="274"/>
      <c r="B29" s="1087" t="s">
        <v>1633</v>
      </c>
      <c r="C29" s="1102" t="s">
        <v>1576</v>
      </c>
      <c r="D29" s="1096"/>
      <c r="E29" s="1096"/>
      <c r="F29" s="1096"/>
      <c r="G29" s="1096"/>
      <c r="H29" s="1096"/>
      <c r="I29" s="1096"/>
      <c r="J29" s="1096"/>
      <c r="K29" s="1096"/>
      <c r="L29" s="1096"/>
      <c r="M29" s="1096"/>
      <c r="N29" s="1096"/>
      <c r="O29" s="1096"/>
      <c r="P29" s="1096"/>
      <c r="Q29" s="1096"/>
      <c r="R29" s="1096">
        <v>40</v>
      </c>
      <c r="S29" s="1096"/>
      <c r="T29" s="277"/>
      <c r="U29" s="107"/>
      <c r="V29" s="107"/>
      <c r="W29" s="107"/>
      <c r="X29" s="107"/>
      <c r="Y29" s="107"/>
      <c r="Z29" s="107"/>
      <c r="AA29" s="107"/>
      <c r="AB29" s="107"/>
      <c r="AC29" s="107"/>
      <c r="AD29" s="107"/>
      <c r="AE29" s="107"/>
      <c r="AF29" s="107"/>
      <c r="AG29" s="107"/>
      <c r="AH29" s="107"/>
      <c r="AI29" s="107"/>
      <c r="AJ29" s="107"/>
      <c r="AK29" s="107"/>
      <c r="AL29" s="107"/>
      <c r="AM29" s="107"/>
      <c r="AN29" s="107"/>
      <c r="AO29" s="107"/>
    </row>
    <row r="30" spans="1:41" ht="20" customHeight="1" x14ac:dyDescent="0.3">
      <c r="A30" s="274"/>
      <c r="B30" s="1087">
        <v>4.3</v>
      </c>
      <c r="C30" s="1104" t="s">
        <v>1634</v>
      </c>
      <c r="D30" s="1096"/>
      <c r="E30" s="1096"/>
      <c r="F30" s="1096"/>
      <c r="G30" s="1096"/>
      <c r="H30" s="1096"/>
      <c r="I30" s="1096"/>
      <c r="J30" s="1096"/>
      <c r="K30" s="1096"/>
      <c r="L30" s="1096"/>
      <c r="M30" s="1096"/>
      <c r="N30" s="1096"/>
      <c r="O30" s="1096"/>
      <c r="P30" s="1096"/>
      <c r="Q30" s="1096"/>
      <c r="R30" s="1096">
        <f>(R29/100)*R27</f>
        <v>0</v>
      </c>
      <c r="S30" s="1099">
        <f>R30</f>
        <v>0</v>
      </c>
      <c r="T30" s="277"/>
      <c r="U30" s="107"/>
      <c r="V30" s="107"/>
      <c r="W30" s="107"/>
      <c r="X30" s="107"/>
      <c r="Y30" s="107"/>
      <c r="Z30" s="107"/>
      <c r="AA30" s="107"/>
      <c r="AB30" s="107"/>
      <c r="AC30" s="107"/>
      <c r="AD30" s="107"/>
      <c r="AE30" s="107"/>
      <c r="AF30" s="107"/>
      <c r="AG30" s="107"/>
      <c r="AH30" s="107"/>
      <c r="AI30" s="107"/>
      <c r="AJ30" s="107"/>
      <c r="AK30" s="107"/>
      <c r="AL30" s="107"/>
      <c r="AM30" s="107"/>
      <c r="AN30" s="107"/>
      <c r="AO30" s="107"/>
    </row>
    <row r="31" spans="1:41" ht="20" customHeight="1" x14ac:dyDescent="0.3">
      <c r="A31" s="274"/>
      <c r="B31" s="1087">
        <v>5.0999999999999996</v>
      </c>
      <c r="C31" s="1105" t="s">
        <v>1635</v>
      </c>
      <c r="D31" s="1096"/>
      <c r="E31" s="1096"/>
      <c r="F31" s="1096"/>
      <c r="G31" s="1096"/>
      <c r="H31" s="1096"/>
      <c r="I31" s="1096"/>
      <c r="J31" s="1096"/>
      <c r="K31" s="1096"/>
      <c r="L31" s="1096"/>
      <c r="M31" s="1096"/>
      <c r="N31" s="1096"/>
      <c r="O31" s="1096"/>
      <c r="P31" s="1096"/>
      <c r="Q31" s="1096"/>
      <c r="R31" s="1096"/>
      <c r="S31" s="1099">
        <f>R28</f>
        <v>0</v>
      </c>
      <c r="T31" s="277"/>
      <c r="U31" s="107"/>
      <c r="V31" s="107"/>
      <c r="W31" s="107"/>
      <c r="X31" s="107"/>
      <c r="Y31" s="107"/>
      <c r="Z31" s="107"/>
      <c r="AA31" s="107"/>
      <c r="AB31" s="107"/>
      <c r="AC31" s="107"/>
      <c r="AD31" s="107"/>
      <c r="AE31" s="107"/>
      <c r="AF31" s="107"/>
      <c r="AG31" s="107"/>
      <c r="AH31" s="107"/>
      <c r="AI31" s="107"/>
      <c r="AJ31" s="107"/>
      <c r="AK31" s="107"/>
      <c r="AL31" s="107"/>
      <c r="AM31" s="107"/>
      <c r="AN31" s="107"/>
      <c r="AO31" s="107"/>
    </row>
    <row r="32" spans="1:41" ht="20" customHeight="1" x14ac:dyDescent="0.3">
      <c r="A32" s="274"/>
      <c r="B32" s="1087">
        <v>6</v>
      </c>
      <c r="C32" s="1104" t="s">
        <v>1636</v>
      </c>
      <c r="D32" s="1096"/>
      <c r="E32" s="1096"/>
      <c r="F32" s="1096"/>
      <c r="G32" s="1096"/>
      <c r="H32" s="1096"/>
      <c r="I32" s="1096"/>
      <c r="J32" s="1096"/>
      <c r="K32" s="1096"/>
      <c r="L32" s="1096"/>
      <c r="M32" s="1096"/>
      <c r="N32" s="1096"/>
      <c r="O32" s="1096"/>
      <c r="P32" s="1096"/>
      <c r="Q32" s="1096"/>
      <c r="R32" s="1096"/>
      <c r="S32" s="1099">
        <f>SUM(S18 + S22 + S26+S30 + S31)</f>
        <v>0</v>
      </c>
      <c r="T32" s="277"/>
      <c r="U32" s="107"/>
      <c r="V32" s="107"/>
      <c r="W32" s="107"/>
      <c r="X32" s="107"/>
      <c r="Y32" s="107"/>
      <c r="Z32" s="107"/>
      <c r="AA32" s="107"/>
      <c r="AB32" s="107"/>
      <c r="AC32" s="107"/>
      <c r="AD32" s="107"/>
      <c r="AE32" s="107"/>
      <c r="AF32" s="107"/>
      <c r="AG32" s="107"/>
      <c r="AH32" s="107"/>
      <c r="AI32" s="107"/>
      <c r="AJ32" s="107"/>
      <c r="AK32" s="107"/>
      <c r="AL32" s="107"/>
      <c r="AM32" s="107"/>
      <c r="AN32" s="107"/>
      <c r="AO32" s="107"/>
    </row>
    <row r="33" spans="1:41" ht="20" customHeight="1" x14ac:dyDescent="0.3">
      <c r="A33" s="274"/>
      <c r="B33" s="1088">
        <v>7</v>
      </c>
      <c r="C33" s="1104" t="s">
        <v>1995</v>
      </c>
      <c r="D33" s="1096"/>
      <c r="E33" s="1096"/>
      <c r="F33" s="1096"/>
      <c r="G33" s="1096"/>
      <c r="H33" s="1096"/>
      <c r="I33" s="1096"/>
      <c r="J33" s="1096"/>
      <c r="K33" s="1096"/>
      <c r="L33" s="1096"/>
      <c r="M33" s="1096"/>
      <c r="N33" s="1096"/>
      <c r="O33" s="1096"/>
      <c r="P33" s="1096"/>
      <c r="Q33" s="1096"/>
      <c r="R33" s="1096"/>
      <c r="S33" s="1099">
        <f>S32*12.5</f>
        <v>0</v>
      </c>
      <c r="T33" s="277"/>
      <c r="U33" s="107"/>
      <c r="V33" s="107"/>
      <c r="W33" s="107"/>
      <c r="X33" s="107"/>
      <c r="Y33" s="107"/>
      <c r="Z33" s="107"/>
      <c r="AA33" s="107"/>
      <c r="AB33" s="107"/>
      <c r="AC33" s="107"/>
      <c r="AD33" s="107"/>
      <c r="AE33" s="107"/>
      <c r="AF33" s="107"/>
      <c r="AG33" s="107"/>
      <c r="AH33" s="107"/>
      <c r="AI33" s="107"/>
      <c r="AJ33" s="107"/>
      <c r="AK33" s="107"/>
      <c r="AL33" s="107"/>
      <c r="AM33" s="107"/>
      <c r="AN33" s="107"/>
      <c r="AO33" s="107"/>
    </row>
    <row r="34" spans="1:41" ht="12.75" customHeight="1" x14ac:dyDescent="0.25">
      <c r="A34" s="274"/>
      <c r="D34" s="107"/>
      <c r="E34" s="107"/>
      <c r="F34" s="107"/>
      <c r="G34" s="107"/>
      <c r="H34" s="107"/>
      <c r="I34" s="107"/>
      <c r="J34" s="107"/>
      <c r="K34" s="107"/>
      <c r="L34" s="107"/>
      <c r="M34" s="107"/>
      <c r="N34" s="107"/>
      <c r="O34" s="107"/>
      <c r="P34" s="107"/>
      <c r="Q34" s="107"/>
      <c r="R34" s="107"/>
      <c r="S34" s="107"/>
      <c r="T34" s="277"/>
      <c r="U34" s="107"/>
      <c r="V34" s="107"/>
      <c r="W34" s="107"/>
      <c r="X34" s="107"/>
      <c r="Y34" s="107"/>
      <c r="Z34" s="107"/>
      <c r="AA34" s="107"/>
      <c r="AB34" s="107"/>
      <c r="AC34" s="107"/>
      <c r="AD34" s="107"/>
      <c r="AE34" s="107"/>
      <c r="AF34" s="107"/>
      <c r="AG34" s="107"/>
      <c r="AH34" s="107"/>
      <c r="AI34" s="107"/>
      <c r="AJ34" s="107"/>
      <c r="AK34" s="107"/>
      <c r="AL34" s="107"/>
      <c r="AM34" s="107"/>
      <c r="AN34" s="107"/>
      <c r="AO34" s="107"/>
    </row>
    <row r="35" spans="1:41" ht="12.75" customHeight="1" x14ac:dyDescent="0.3">
      <c r="A35" s="274"/>
      <c r="B35" s="641" t="s">
        <v>1999</v>
      </c>
      <c r="C35" s="3156" t="s">
        <v>2000</v>
      </c>
      <c r="D35" s="3156"/>
      <c r="E35" s="3156"/>
      <c r="F35" s="3156"/>
      <c r="G35" s="3156"/>
      <c r="H35" s="3156"/>
      <c r="I35" s="3156"/>
      <c r="J35" s="3156"/>
      <c r="K35" s="107"/>
      <c r="L35" s="107"/>
      <c r="M35" s="107"/>
      <c r="N35" s="107"/>
      <c r="O35" s="107"/>
      <c r="P35" s="107"/>
      <c r="Q35" s="107"/>
      <c r="R35" s="107"/>
      <c r="S35" s="107"/>
      <c r="T35" s="277"/>
      <c r="U35" s="107"/>
      <c r="V35" s="107"/>
      <c r="W35" s="107"/>
      <c r="X35" s="107"/>
      <c r="Y35" s="107"/>
      <c r="Z35" s="107"/>
      <c r="AA35" s="107"/>
      <c r="AB35" s="107"/>
      <c r="AC35" s="107"/>
      <c r="AD35" s="107"/>
      <c r="AE35" s="107"/>
      <c r="AF35" s="107"/>
      <c r="AG35" s="107"/>
      <c r="AH35" s="107"/>
      <c r="AI35" s="107"/>
      <c r="AJ35" s="107"/>
      <c r="AK35" s="107"/>
      <c r="AL35" s="107"/>
      <c r="AM35" s="107"/>
      <c r="AN35" s="107"/>
      <c r="AO35" s="107"/>
    </row>
    <row r="36" spans="1:41" ht="12.75" customHeight="1" x14ac:dyDescent="0.25">
      <c r="A36" s="274"/>
      <c r="B36" s="107"/>
      <c r="C36" s="3156" t="s">
        <v>1637</v>
      </c>
      <c r="D36" s="3156"/>
      <c r="E36" s="3156"/>
      <c r="F36" s="3156"/>
      <c r="G36" s="3156"/>
      <c r="H36" s="3156"/>
      <c r="I36" s="3156"/>
      <c r="J36" s="3156"/>
      <c r="K36" s="107"/>
      <c r="L36" s="107"/>
      <c r="M36" s="107"/>
      <c r="N36" s="107"/>
      <c r="O36" s="107"/>
      <c r="P36" s="107"/>
      <c r="Q36" s="107"/>
      <c r="R36" s="107"/>
      <c r="S36" s="107"/>
      <c r="T36" s="277"/>
      <c r="U36" s="107"/>
      <c r="V36" s="107"/>
      <c r="W36" s="107"/>
      <c r="X36" s="107"/>
      <c r="Y36" s="107"/>
      <c r="Z36" s="107"/>
      <c r="AA36" s="107"/>
      <c r="AB36" s="107"/>
      <c r="AC36" s="107"/>
      <c r="AD36" s="107"/>
      <c r="AE36" s="107"/>
      <c r="AF36" s="107"/>
      <c r="AG36" s="107"/>
      <c r="AH36" s="107"/>
      <c r="AI36" s="107"/>
      <c r="AJ36" s="107"/>
      <c r="AK36" s="107"/>
      <c r="AL36" s="107"/>
      <c r="AM36" s="107"/>
      <c r="AN36" s="107"/>
      <c r="AO36" s="107"/>
    </row>
    <row r="37" spans="1:41" ht="12.75" customHeight="1" x14ac:dyDescent="0.25">
      <c r="A37" s="274"/>
      <c r="B37" s="107"/>
      <c r="C37" s="3156" t="s">
        <v>1638</v>
      </c>
      <c r="D37" s="3156"/>
      <c r="E37" s="3156"/>
      <c r="F37" s="3156"/>
      <c r="G37" s="3156"/>
      <c r="H37" s="3156"/>
      <c r="I37" s="3156"/>
      <c r="J37" s="3156"/>
      <c r="K37" s="107"/>
      <c r="L37" s="107"/>
      <c r="M37" s="107"/>
      <c r="N37" s="107"/>
      <c r="O37" s="107"/>
      <c r="P37" s="107"/>
      <c r="Q37" s="107"/>
      <c r="R37" s="107"/>
      <c r="S37" s="107"/>
      <c r="T37" s="277"/>
      <c r="U37" s="107"/>
      <c r="V37" s="107"/>
      <c r="W37" s="107"/>
      <c r="X37" s="107"/>
      <c r="Y37" s="107"/>
      <c r="Z37" s="107"/>
      <c r="AA37" s="107"/>
      <c r="AB37" s="107"/>
      <c r="AC37" s="107"/>
      <c r="AD37" s="107"/>
      <c r="AE37" s="107"/>
      <c r="AF37" s="107"/>
      <c r="AG37" s="107"/>
      <c r="AH37" s="107"/>
      <c r="AI37" s="107"/>
      <c r="AJ37" s="107"/>
      <c r="AK37" s="107"/>
      <c r="AL37" s="107"/>
      <c r="AM37" s="107"/>
      <c r="AN37" s="107"/>
      <c r="AO37" s="107"/>
    </row>
    <row r="38" spans="1:41" ht="12.75" customHeight="1" x14ac:dyDescent="0.25">
      <c r="A38" s="274"/>
      <c r="B38" s="107"/>
      <c r="C38" s="3156" t="s">
        <v>1639</v>
      </c>
      <c r="D38" s="3156"/>
      <c r="E38" s="3156"/>
      <c r="F38" s="3156"/>
      <c r="G38" s="3156"/>
      <c r="H38" s="3156"/>
      <c r="I38" s="3156"/>
      <c r="J38" s="3156"/>
      <c r="K38" s="107"/>
      <c r="L38" s="107"/>
      <c r="M38" s="107"/>
      <c r="N38" s="107"/>
      <c r="O38" s="107"/>
      <c r="P38" s="107"/>
      <c r="Q38" s="107"/>
      <c r="R38" s="107"/>
      <c r="S38" s="107"/>
      <c r="T38" s="277"/>
      <c r="U38" s="107"/>
      <c r="V38" s="107"/>
      <c r="W38" s="107"/>
      <c r="X38" s="107"/>
      <c r="Y38" s="107"/>
      <c r="Z38" s="107"/>
      <c r="AA38" s="107"/>
      <c r="AB38" s="107"/>
      <c r="AC38" s="107"/>
      <c r="AD38" s="107"/>
      <c r="AE38" s="107"/>
      <c r="AF38" s="107"/>
      <c r="AG38" s="107"/>
      <c r="AH38" s="107"/>
      <c r="AI38" s="107"/>
      <c r="AJ38" s="107"/>
      <c r="AK38" s="107"/>
      <c r="AL38" s="107"/>
      <c r="AM38" s="107"/>
      <c r="AN38" s="107"/>
      <c r="AO38" s="107"/>
    </row>
    <row r="39" spans="1:41" ht="12.75" customHeight="1" x14ac:dyDescent="0.25">
      <c r="A39" s="274"/>
      <c r="B39" s="107"/>
      <c r="C39" s="3156" t="s">
        <v>1640</v>
      </c>
      <c r="D39" s="3156"/>
      <c r="E39" s="3156"/>
      <c r="F39" s="3156"/>
      <c r="G39" s="3156"/>
      <c r="H39" s="3156"/>
      <c r="I39" s="3156"/>
      <c r="J39" s="3156"/>
      <c r="K39" s="107"/>
      <c r="L39" s="107"/>
      <c r="M39" s="107"/>
      <c r="N39" s="107"/>
      <c r="O39" s="107"/>
      <c r="P39" s="107"/>
      <c r="Q39" s="107"/>
      <c r="R39" s="107"/>
      <c r="S39" s="107"/>
      <c r="T39" s="277"/>
      <c r="U39" s="107"/>
      <c r="V39" s="107"/>
      <c r="W39" s="107"/>
      <c r="X39" s="107"/>
      <c r="Y39" s="107"/>
      <c r="Z39" s="107"/>
      <c r="AA39" s="107"/>
      <c r="AB39" s="107"/>
      <c r="AC39" s="107"/>
      <c r="AD39" s="107"/>
      <c r="AE39" s="107"/>
      <c r="AF39" s="107"/>
      <c r="AG39" s="107"/>
      <c r="AH39" s="107"/>
      <c r="AI39" s="107"/>
      <c r="AJ39" s="107"/>
      <c r="AK39" s="107"/>
      <c r="AL39" s="107"/>
      <c r="AM39" s="107"/>
      <c r="AN39" s="107"/>
      <c r="AO39" s="107"/>
    </row>
    <row r="40" spans="1:41" ht="12.75" customHeight="1" x14ac:dyDescent="0.25">
      <c r="A40" s="274"/>
      <c r="B40" s="107"/>
      <c r="C40" s="3156" t="s">
        <v>1641</v>
      </c>
      <c r="D40" s="3156"/>
      <c r="E40" s="3156"/>
      <c r="F40" s="3156"/>
      <c r="G40" s="3156"/>
      <c r="H40" s="3156"/>
      <c r="I40" s="3156"/>
      <c r="J40" s="3156"/>
      <c r="K40" s="107"/>
      <c r="L40" s="107"/>
      <c r="M40" s="107"/>
      <c r="N40" s="107"/>
      <c r="O40" s="107"/>
      <c r="P40" s="107"/>
      <c r="Q40" s="107"/>
      <c r="R40" s="107"/>
      <c r="S40" s="107"/>
      <c r="T40" s="277"/>
      <c r="U40" s="107"/>
      <c r="V40" s="107"/>
      <c r="W40" s="107"/>
      <c r="X40" s="107"/>
      <c r="Y40" s="107"/>
      <c r="Z40" s="107"/>
      <c r="AA40" s="107"/>
      <c r="AB40" s="107"/>
      <c r="AC40" s="107"/>
      <c r="AD40" s="107"/>
      <c r="AE40" s="107"/>
      <c r="AF40" s="107"/>
      <c r="AG40" s="107"/>
      <c r="AH40" s="107"/>
      <c r="AI40" s="107"/>
      <c r="AJ40" s="107"/>
      <c r="AK40" s="107"/>
      <c r="AL40" s="107"/>
      <c r="AM40" s="107"/>
      <c r="AN40" s="107"/>
      <c r="AO40" s="107"/>
    </row>
    <row r="41" spans="1:41" ht="12.75" customHeight="1" x14ac:dyDescent="0.25">
      <c r="A41" s="274"/>
      <c r="B41" s="107"/>
      <c r="C41" s="3156" t="s">
        <v>2005</v>
      </c>
      <c r="D41" s="3156"/>
      <c r="E41" s="3156"/>
      <c r="F41" s="3156"/>
      <c r="G41" s="3156"/>
      <c r="H41" s="3156"/>
      <c r="I41" s="3156"/>
      <c r="J41" s="3156"/>
      <c r="K41" s="107"/>
      <c r="L41" s="107"/>
      <c r="M41" s="107"/>
      <c r="N41" s="107"/>
      <c r="O41" s="107"/>
      <c r="P41" s="107"/>
      <c r="Q41" s="107"/>
      <c r="R41" s="107"/>
      <c r="S41" s="107"/>
      <c r="T41" s="277"/>
      <c r="U41" s="107"/>
      <c r="V41" s="107"/>
      <c r="W41" s="107"/>
      <c r="X41" s="107"/>
      <c r="Y41" s="107"/>
      <c r="Z41" s="107"/>
      <c r="AA41" s="107"/>
      <c r="AB41" s="107"/>
      <c r="AC41" s="107"/>
      <c r="AD41" s="107"/>
      <c r="AE41" s="107"/>
      <c r="AF41" s="107"/>
      <c r="AG41" s="107"/>
      <c r="AH41" s="107"/>
      <c r="AI41" s="107"/>
      <c r="AJ41" s="107"/>
      <c r="AK41" s="107"/>
      <c r="AL41" s="107"/>
      <c r="AM41" s="107"/>
      <c r="AN41" s="107"/>
      <c r="AO41" s="107"/>
    </row>
    <row r="42" spans="1:41" ht="12.75" customHeight="1" x14ac:dyDescent="0.25">
      <c r="A42" s="274"/>
      <c r="B42" s="107"/>
      <c r="C42" s="3156" t="s">
        <v>1642</v>
      </c>
      <c r="D42" s="3156"/>
      <c r="E42" s="3156"/>
      <c r="F42" s="3156"/>
      <c r="G42" s="3156"/>
      <c r="H42" s="3156"/>
      <c r="I42" s="3156"/>
      <c r="J42" s="3156"/>
      <c r="K42" s="107"/>
      <c r="L42" s="107"/>
      <c r="M42" s="107"/>
      <c r="N42" s="107"/>
      <c r="O42" s="107"/>
      <c r="P42" s="107"/>
      <c r="Q42" s="107"/>
      <c r="R42" s="107"/>
      <c r="S42" s="107"/>
      <c r="T42" s="277"/>
      <c r="U42" s="107"/>
      <c r="V42" s="107"/>
      <c r="W42" s="107"/>
      <c r="X42" s="107"/>
      <c r="Y42" s="107"/>
      <c r="Z42" s="107"/>
      <c r="AA42" s="107"/>
      <c r="AB42" s="107"/>
      <c r="AC42" s="107"/>
      <c r="AD42" s="107"/>
      <c r="AE42" s="107"/>
      <c r="AF42" s="107"/>
      <c r="AG42" s="107"/>
      <c r="AH42" s="107"/>
      <c r="AI42" s="107"/>
      <c r="AJ42" s="107"/>
      <c r="AK42" s="107"/>
      <c r="AL42" s="107"/>
      <c r="AM42" s="107"/>
      <c r="AN42" s="107"/>
      <c r="AO42" s="107"/>
    </row>
    <row r="43" spans="1:41" ht="12.75" customHeight="1" x14ac:dyDescent="0.25">
      <c r="A43" s="274"/>
      <c r="B43" s="107"/>
      <c r="C43" s="3156" t="s">
        <v>1643</v>
      </c>
      <c r="D43" s="3156"/>
      <c r="E43" s="3156"/>
      <c r="F43" s="3156"/>
      <c r="G43" s="3156"/>
      <c r="H43" s="3156"/>
      <c r="I43" s="3156"/>
      <c r="J43" s="3156"/>
      <c r="K43" s="107"/>
      <c r="L43" s="107"/>
      <c r="M43" s="107"/>
      <c r="N43" s="107"/>
      <c r="O43" s="107"/>
      <c r="P43" s="107"/>
      <c r="Q43" s="107"/>
      <c r="R43" s="107"/>
      <c r="S43" s="107"/>
      <c r="T43" s="277"/>
      <c r="U43" s="107"/>
      <c r="V43" s="107"/>
      <c r="W43" s="107"/>
      <c r="X43" s="107"/>
      <c r="Y43" s="107"/>
      <c r="Z43" s="107"/>
      <c r="AA43" s="107"/>
      <c r="AB43" s="107"/>
      <c r="AC43" s="107"/>
      <c r="AD43" s="107"/>
      <c r="AE43" s="107"/>
      <c r="AF43" s="107"/>
      <c r="AG43" s="107"/>
      <c r="AH43" s="107"/>
      <c r="AI43" s="107"/>
      <c r="AJ43" s="107"/>
      <c r="AK43" s="107"/>
      <c r="AL43" s="107"/>
      <c r="AM43" s="107"/>
      <c r="AN43" s="107"/>
      <c r="AO43" s="107"/>
    </row>
    <row r="44" spans="1:41" ht="12.75" customHeight="1" x14ac:dyDescent="0.25">
      <c r="A44" s="274"/>
      <c r="B44" s="107"/>
      <c r="C44" s="3156" t="s">
        <v>2006</v>
      </c>
      <c r="D44" s="3156"/>
      <c r="E44" s="3156"/>
      <c r="F44" s="3156"/>
      <c r="G44" s="3156"/>
      <c r="H44" s="3156"/>
      <c r="I44" s="3156"/>
      <c r="J44" s="3156"/>
      <c r="K44" s="107"/>
      <c r="L44" s="107"/>
      <c r="M44" s="107"/>
      <c r="N44" s="107"/>
      <c r="O44" s="107"/>
      <c r="P44" s="107"/>
      <c r="Q44" s="107"/>
      <c r="R44" s="107"/>
      <c r="S44" s="107"/>
      <c r="T44" s="277"/>
      <c r="U44" s="107"/>
      <c r="V44" s="107"/>
      <c r="W44" s="107"/>
      <c r="X44" s="107"/>
      <c r="Y44" s="107"/>
      <c r="Z44" s="107"/>
      <c r="AA44" s="107"/>
      <c r="AB44" s="107"/>
      <c r="AC44" s="107"/>
      <c r="AD44" s="107"/>
      <c r="AE44" s="107"/>
      <c r="AF44" s="107"/>
      <c r="AG44" s="107"/>
      <c r="AH44" s="107"/>
      <c r="AI44" s="107"/>
      <c r="AJ44" s="107"/>
      <c r="AK44" s="107"/>
      <c r="AL44" s="107"/>
      <c r="AM44" s="107"/>
      <c r="AN44" s="107"/>
      <c r="AO44" s="107"/>
    </row>
    <row r="45" spans="1:41" ht="12.75" customHeight="1" thickBot="1" x14ac:dyDescent="0.3">
      <c r="A45" s="278"/>
      <c r="B45" s="309"/>
      <c r="C45" s="309"/>
      <c r="D45" s="309"/>
      <c r="E45" s="309"/>
      <c r="F45" s="309"/>
      <c r="G45" s="309"/>
      <c r="H45" s="309"/>
      <c r="I45" s="309"/>
      <c r="J45" s="309"/>
      <c r="K45" s="309"/>
      <c r="L45" s="309"/>
      <c r="M45" s="309"/>
      <c r="N45" s="309"/>
      <c r="O45" s="309"/>
      <c r="P45" s="309"/>
      <c r="Q45" s="309"/>
      <c r="R45" s="309"/>
      <c r="S45" s="309"/>
      <c r="T45" s="279"/>
      <c r="U45" s="107"/>
      <c r="V45" s="107"/>
      <c r="W45" s="107"/>
      <c r="X45" s="107"/>
      <c r="Y45" s="107"/>
      <c r="Z45" s="107"/>
      <c r="AA45" s="107"/>
      <c r="AB45" s="107"/>
      <c r="AC45" s="107"/>
      <c r="AD45" s="107"/>
      <c r="AE45" s="107"/>
      <c r="AF45" s="107"/>
      <c r="AG45" s="107"/>
      <c r="AH45" s="107"/>
      <c r="AI45" s="107"/>
      <c r="AJ45" s="107"/>
      <c r="AK45" s="107"/>
      <c r="AL45" s="107"/>
      <c r="AM45" s="107"/>
      <c r="AN45" s="107"/>
      <c r="AO45" s="107"/>
    </row>
    <row r="46" spans="1:41" ht="12.75" customHeight="1" x14ac:dyDescent="0.25">
      <c r="A46" s="107"/>
      <c r="B46" s="107"/>
      <c r="C46" s="107"/>
      <c r="D46" s="107"/>
      <c r="E46" s="107"/>
      <c r="F46" s="107"/>
      <c r="G46" s="107"/>
      <c r="H46" s="107"/>
      <c r="I46" s="107"/>
      <c r="J46" s="107"/>
      <c r="K46" s="107"/>
      <c r="L46" s="107"/>
      <c r="M46" s="107"/>
      <c r="N46" s="107"/>
      <c r="O46" s="107"/>
      <c r="P46" s="107"/>
      <c r="Q46" s="107"/>
      <c r="R46" s="107"/>
      <c r="S46" s="107"/>
      <c r="T46" s="107"/>
      <c r="U46" s="107"/>
      <c r="V46" s="107"/>
      <c r="W46" s="107"/>
      <c r="X46" s="107"/>
      <c r="Y46" s="107"/>
      <c r="Z46" s="107"/>
      <c r="AA46" s="107"/>
      <c r="AB46" s="107"/>
      <c r="AC46" s="107"/>
      <c r="AD46" s="107"/>
      <c r="AE46" s="107"/>
      <c r="AF46" s="107"/>
      <c r="AG46" s="107"/>
      <c r="AH46" s="107"/>
      <c r="AI46" s="107"/>
      <c r="AJ46" s="107"/>
      <c r="AK46" s="107"/>
      <c r="AL46" s="107"/>
      <c r="AM46" s="107"/>
      <c r="AN46" s="107"/>
      <c r="AO46" s="107"/>
    </row>
    <row r="47" spans="1:41" ht="12.75" customHeight="1" x14ac:dyDescent="0.25">
      <c r="A47" s="107"/>
      <c r="B47" s="107"/>
      <c r="C47" s="107"/>
      <c r="D47" s="107"/>
      <c r="E47" s="107"/>
      <c r="F47" s="107"/>
      <c r="G47" s="107"/>
      <c r="H47" s="107"/>
      <c r="I47" s="107"/>
      <c r="J47" s="107"/>
      <c r="K47" s="107"/>
      <c r="L47" s="107"/>
      <c r="M47" s="107"/>
      <c r="N47" s="107"/>
      <c r="O47" s="107"/>
      <c r="P47" s="107"/>
      <c r="Q47" s="107"/>
      <c r="R47" s="107"/>
      <c r="S47" s="107"/>
      <c r="T47" s="107"/>
      <c r="U47" s="107"/>
      <c r="V47" s="107"/>
      <c r="W47" s="107"/>
      <c r="X47" s="107"/>
      <c r="Y47" s="107"/>
      <c r="Z47" s="107"/>
      <c r="AA47" s="107"/>
      <c r="AB47" s="107"/>
      <c r="AC47" s="107"/>
      <c r="AD47" s="107"/>
      <c r="AE47" s="107"/>
      <c r="AF47" s="107"/>
      <c r="AG47" s="107"/>
      <c r="AH47" s="107"/>
      <c r="AI47" s="107"/>
      <c r="AJ47" s="107"/>
      <c r="AK47" s="107"/>
      <c r="AL47" s="107"/>
      <c r="AM47" s="107"/>
      <c r="AN47" s="107"/>
      <c r="AO47" s="107"/>
    </row>
    <row r="48" spans="1:41" ht="12.75" customHeight="1" x14ac:dyDescent="0.25">
      <c r="A48" s="107"/>
      <c r="B48" s="107"/>
      <c r="C48" s="107"/>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7"/>
      <c r="AK48" s="107"/>
      <c r="AL48" s="107"/>
      <c r="AM48" s="107"/>
      <c r="AN48" s="107"/>
      <c r="AO48" s="107"/>
    </row>
    <row r="49" spans="1:41" ht="12.75" customHeight="1" x14ac:dyDescent="0.25">
      <c r="A49" s="107"/>
      <c r="B49" s="107"/>
      <c r="C49" s="107"/>
      <c r="D49" s="107"/>
      <c r="E49" s="107"/>
      <c r="F49" s="107"/>
      <c r="G49" s="107"/>
      <c r="H49" s="107"/>
      <c r="I49" s="107"/>
      <c r="J49" s="107"/>
      <c r="K49" s="107"/>
      <c r="L49" s="107"/>
      <c r="M49" s="107"/>
      <c r="N49" s="107"/>
      <c r="O49" s="107"/>
      <c r="P49" s="107"/>
      <c r="Q49" s="107"/>
      <c r="R49" s="107"/>
      <c r="S49" s="107"/>
      <c r="T49" s="107"/>
      <c r="U49" s="107"/>
      <c r="V49" s="107"/>
      <c r="W49" s="107"/>
      <c r="X49" s="107"/>
      <c r="Y49" s="107"/>
      <c r="Z49" s="107"/>
      <c r="AA49" s="107"/>
      <c r="AB49" s="107"/>
      <c r="AC49" s="107"/>
      <c r="AD49" s="107"/>
      <c r="AE49" s="107"/>
      <c r="AF49" s="107"/>
      <c r="AG49" s="107"/>
      <c r="AH49" s="107"/>
      <c r="AI49" s="107"/>
      <c r="AJ49" s="107"/>
      <c r="AK49" s="107"/>
      <c r="AL49" s="107"/>
      <c r="AM49" s="107"/>
      <c r="AN49" s="107"/>
      <c r="AO49" s="107"/>
    </row>
    <row r="50" spans="1:41" ht="12.75" customHeight="1" x14ac:dyDescent="0.25">
      <c r="A50" s="107"/>
      <c r="B50" s="107"/>
      <c r="C50" s="107"/>
      <c r="D50" s="107"/>
      <c r="E50" s="107"/>
      <c r="F50" s="107"/>
      <c r="G50" s="107"/>
      <c r="H50" s="107"/>
      <c r="I50" s="107"/>
      <c r="J50" s="107"/>
      <c r="K50" s="107"/>
      <c r="L50" s="107"/>
      <c r="M50" s="107"/>
      <c r="N50" s="107"/>
      <c r="O50" s="107"/>
      <c r="P50" s="107"/>
      <c r="Q50" s="107"/>
      <c r="R50" s="107"/>
      <c r="S50" s="107"/>
      <c r="T50" s="107"/>
      <c r="U50" s="107"/>
      <c r="V50" s="107"/>
      <c r="W50" s="107"/>
      <c r="X50" s="107"/>
      <c r="Y50" s="107"/>
      <c r="Z50" s="107"/>
      <c r="AA50" s="107"/>
      <c r="AB50" s="107"/>
      <c r="AC50" s="107"/>
      <c r="AD50" s="107"/>
      <c r="AE50" s="107"/>
      <c r="AF50" s="107"/>
      <c r="AG50" s="107"/>
      <c r="AH50" s="107"/>
      <c r="AI50" s="107"/>
      <c r="AJ50" s="107"/>
      <c r="AK50" s="107"/>
      <c r="AL50" s="107"/>
      <c r="AM50" s="107"/>
      <c r="AN50" s="107"/>
      <c r="AO50" s="107"/>
    </row>
    <row r="51" spans="1:41" ht="12.75" customHeight="1" x14ac:dyDescent="0.25">
      <c r="A51" s="107"/>
      <c r="B51" s="107"/>
      <c r="C51" s="107"/>
      <c r="D51" s="107"/>
      <c r="E51" s="107"/>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c r="AE51" s="107"/>
      <c r="AF51" s="107"/>
      <c r="AG51" s="107"/>
      <c r="AH51" s="107"/>
      <c r="AI51" s="107"/>
      <c r="AJ51" s="107"/>
      <c r="AK51" s="107"/>
      <c r="AL51" s="107"/>
      <c r="AM51" s="107"/>
      <c r="AN51" s="107"/>
      <c r="AO51" s="107"/>
    </row>
    <row r="52" spans="1:41" ht="12.75" customHeight="1" x14ac:dyDescent="0.25">
      <c r="A52" s="107"/>
      <c r="B52" s="107"/>
      <c r="C52" s="107"/>
      <c r="D52" s="107"/>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c r="AO52" s="107"/>
    </row>
    <row r="53" spans="1:41" ht="13.5" customHeight="1" x14ac:dyDescent="0.25">
      <c r="A53" s="107"/>
      <c r="B53" s="107"/>
      <c r="C53" s="107"/>
      <c r="D53" s="107"/>
      <c r="E53" s="107"/>
      <c r="F53" s="107"/>
      <c r="G53" s="107"/>
      <c r="H53" s="107"/>
      <c r="I53" s="107"/>
      <c r="J53" s="107"/>
      <c r="K53" s="107"/>
      <c r="L53" s="107"/>
      <c r="M53" s="107"/>
      <c r="N53" s="107"/>
      <c r="O53" s="107"/>
      <c r="P53" s="107"/>
      <c r="Q53" s="107"/>
      <c r="R53" s="107"/>
      <c r="S53" s="107"/>
      <c r="T53" s="107"/>
      <c r="U53" s="107"/>
      <c r="V53" s="107"/>
      <c r="W53" s="107"/>
      <c r="X53" s="107"/>
      <c r="Y53" s="107"/>
      <c r="Z53" s="107"/>
      <c r="AA53" s="107"/>
      <c r="AB53" s="107"/>
      <c r="AC53" s="107"/>
      <c r="AD53" s="107"/>
      <c r="AE53" s="107"/>
      <c r="AF53" s="107"/>
      <c r="AG53" s="107"/>
      <c r="AH53" s="107"/>
      <c r="AI53" s="107"/>
      <c r="AJ53" s="107"/>
      <c r="AK53" s="107"/>
      <c r="AL53" s="107"/>
      <c r="AM53" s="107"/>
      <c r="AN53" s="107"/>
      <c r="AO53" s="107"/>
    </row>
    <row r="54" spans="1:41" x14ac:dyDescent="0.25">
      <c r="A54" s="107"/>
      <c r="B54" s="107"/>
      <c r="C54" s="107"/>
      <c r="D54" s="107"/>
      <c r="E54" s="107"/>
      <c r="F54" s="107"/>
      <c r="G54" s="107"/>
      <c r="H54" s="107"/>
      <c r="I54" s="107"/>
      <c r="J54" s="107"/>
      <c r="K54" s="107"/>
      <c r="L54" s="107"/>
      <c r="M54" s="107"/>
      <c r="N54" s="107"/>
      <c r="O54" s="107"/>
      <c r="P54" s="107"/>
      <c r="Q54" s="107"/>
      <c r="R54" s="107"/>
      <c r="S54" s="107"/>
      <c r="T54" s="107"/>
      <c r="U54" s="107"/>
      <c r="V54" s="107"/>
      <c r="W54" s="107"/>
      <c r="X54" s="107"/>
      <c r="Y54" s="107"/>
      <c r="Z54" s="107"/>
      <c r="AA54" s="107"/>
      <c r="AB54" s="107"/>
      <c r="AC54" s="107"/>
      <c r="AD54" s="107"/>
      <c r="AE54" s="107"/>
      <c r="AF54" s="107"/>
      <c r="AG54" s="107"/>
      <c r="AH54" s="107"/>
      <c r="AI54" s="107"/>
      <c r="AJ54" s="107"/>
      <c r="AK54" s="107"/>
      <c r="AL54" s="107"/>
      <c r="AM54" s="107"/>
      <c r="AN54" s="107"/>
      <c r="AO54" s="107"/>
    </row>
    <row r="55" spans="1:41" x14ac:dyDescent="0.25">
      <c r="A55" s="107"/>
      <c r="B55" s="107"/>
      <c r="C55" s="107"/>
      <c r="D55" s="107"/>
      <c r="E55" s="107"/>
      <c r="F55" s="107"/>
      <c r="G55" s="107"/>
      <c r="H55" s="107"/>
      <c r="I55" s="107"/>
      <c r="J55" s="107"/>
      <c r="K55" s="107"/>
      <c r="L55" s="107"/>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c r="AJ55" s="107"/>
      <c r="AK55" s="107"/>
      <c r="AL55" s="107"/>
      <c r="AM55" s="107"/>
      <c r="AN55" s="107"/>
      <c r="AO55" s="107"/>
    </row>
    <row r="56" spans="1:41" x14ac:dyDescent="0.25">
      <c r="A56" s="107"/>
      <c r="B56" s="107"/>
      <c r="C56" s="107"/>
      <c r="D56" s="107"/>
      <c r="E56" s="107"/>
      <c r="F56" s="107"/>
      <c r="G56" s="107"/>
      <c r="H56" s="107"/>
      <c r="I56" s="107"/>
      <c r="J56" s="107"/>
      <c r="K56" s="107"/>
      <c r="L56" s="107"/>
      <c r="M56" s="107"/>
      <c r="N56" s="107"/>
      <c r="O56" s="107"/>
      <c r="P56" s="107"/>
      <c r="Q56" s="107"/>
      <c r="R56" s="107"/>
      <c r="S56" s="107"/>
      <c r="T56" s="107"/>
      <c r="U56" s="107"/>
      <c r="V56" s="107"/>
      <c r="W56" s="107"/>
      <c r="X56" s="107"/>
      <c r="Y56" s="107"/>
      <c r="Z56" s="107"/>
      <c r="AA56" s="107"/>
      <c r="AB56" s="107"/>
      <c r="AC56" s="107"/>
      <c r="AD56" s="107"/>
      <c r="AE56" s="107"/>
      <c r="AF56" s="107"/>
      <c r="AG56" s="107"/>
      <c r="AH56" s="107"/>
      <c r="AI56" s="107"/>
      <c r="AJ56" s="107"/>
      <c r="AK56" s="107"/>
      <c r="AL56" s="107"/>
      <c r="AM56" s="107"/>
      <c r="AN56" s="107"/>
      <c r="AO56" s="107"/>
    </row>
    <row r="57" spans="1:41" x14ac:dyDescent="0.25">
      <c r="A57" s="107"/>
      <c r="B57" s="107"/>
      <c r="C57" s="107"/>
      <c r="D57" s="107"/>
      <c r="E57" s="107"/>
      <c r="F57" s="107"/>
      <c r="G57" s="107"/>
      <c r="H57" s="107"/>
      <c r="I57" s="107"/>
      <c r="J57" s="107"/>
      <c r="K57" s="107"/>
      <c r="L57" s="107"/>
      <c r="M57" s="107"/>
      <c r="N57" s="107"/>
      <c r="O57" s="107"/>
      <c r="P57" s="107"/>
      <c r="Q57" s="107"/>
      <c r="R57" s="107"/>
      <c r="S57" s="107"/>
      <c r="T57" s="107"/>
      <c r="U57" s="107"/>
      <c r="V57" s="107"/>
      <c r="W57" s="107"/>
      <c r="X57" s="107"/>
      <c r="Y57" s="107"/>
      <c r="Z57" s="107"/>
      <c r="AA57" s="107"/>
      <c r="AB57" s="107"/>
      <c r="AC57" s="107"/>
      <c r="AD57" s="107"/>
      <c r="AE57" s="107"/>
      <c r="AF57" s="107"/>
      <c r="AG57" s="107"/>
      <c r="AH57" s="107"/>
      <c r="AI57" s="107"/>
      <c r="AJ57" s="107"/>
      <c r="AK57" s="107"/>
      <c r="AL57" s="107"/>
      <c r="AM57" s="107"/>
      <c r="AN57" s="107"/>
      <c r="AO57" s="107"/>
    </row>
    <row r="58" spans="1:41" x14ac:dyDescent="0.25">
      <c r="A58" s="107"/>
      <c r="B58" s="107"/>
      <c r="C58" s="107"/>
      <c r="D58" s="107"/>
      <c r="E58" s="107"/>
      <c r="F58" s="107"/>
      <c r="G58" s="107"/>
      <c r="H58" s="107"/>
      <c r="I58" s="107"/>
      <c r="J58" s="107"/>
      <c r="K58" s="107"/>
      <c r="L58" s="107"/>
      <c r="M58" s="107"/>
      <c r="N58" s="107"/>
      <c r="O58" s="107"/>
      <c r="P58" s="107"/>
      <c r="Q58" s="107"/>
      <c r="R58" s="107"/>
      <c r="S58" s="107"/>
      <c r="T58" s="107"/>
      <c r="U58" s="107"/>
      <c r="V58" s="107"/>
      <c r="W58" s="107"/>
      <c r="X58" s="107"/>
      <c r="Y58" s="107"/>
      <c r="Z58" s="107"/>
      <c r="AA58" s="107"/>
      <c r="AB58" s="107"/>
      <c r="AC58" s="107"/>
      <c r="AD58" s="107"/>
      <c r="AE58" s="107"/>
      <c r="AF58" s="107"/>
      <c r="AG58" s="107"/>
      <c r="AH58" s="107"/>
      <c r="AI58" s="107"/>
      <c r="AJ58" s="107"/>
      <c r="AK58" s="107"/>
      <c r="AL58" s="107"/>
      <c r="AM58" s="107"/>
      <c r="AN58" s="107"/>
      <c r="AO58" s="107"/>
    </row>
    <row r="59" spans="1:41" x14ac:dyDescent="0.25">
      <c r="A59" s="107"/>
      <c r="B59" s="107"/>
      <c r="C59" s="107"/>
      <c r="D59" s="107"/>
      <c r="E59" s="107"/>
      <c r="F59" s="107"/>
      <c r="G59" s="107"/>
      <c r="H59" s="107"/>
      <c r="I59" s="107"/>
      <c r="J59" s="107"/>
      <c r="K59" s="107"/>
      <c r="L59" s="107"/>
      <c r="M59" s="107"/>
      <c r="N59" s="107"/>
      <c r="O59" s="107"/>
      <c r="P59" s="107"/>
      <c r="Q59" s="107"/>
      <c r="R59" s="107"/>
      <c r="S59" s="107"/>
      <c r="T59" s="107"/>
      <c r="U59" s="107"/>
      <c r="V59" s="107"/>
      <c r="W59" s="107"/>
      <c r="X59" s="107"/>
      <c r="Y59" s="107"/>
      <c r="Z59" s="107"/>
      <c r="AA59" s="107"/>
      <c r="AB59" s="107"/>
      <c r="AC59" s="107"/>
      <c r="AD59" s="107"/>
      <c r="AE59" s="107"/>
      <c r="AF59" s="107"/>
      <c r="AG59" s="107"/>
      <c r="AH59" s="107"/>
      <c r="AI59" s="107"/>
      <c r="AJ59" s="107"/>
      <c r="AK59" s="107"/>
      <c r="AL59" s="107"/>
      <c r="AM59" s="107"/>
      <c r="AN59" s="107"/>
      <c r="AO59" s="107"/>
    </row>
    <row r="60" spans="1:41" x14ac:dyDescent="0.25">
      <c r="A60" s="107"/>
      <c r="B60" s="107"/>
      <c r="C60" s="107"/>
      <c r="D60" s="107"/>
      <c r="E60" s="107"/>
      <c r="F60" s="107"/>
      <c r="G60" s="107"/>
      <c r="H60" s="107"/>
      <c r="I60" s="107"/>
      <c r="J60" s="107"/>
      <c r="K60" s="107"/>
      <c r="L60" s="107"/>
      <c r="M60" s="107"/>
      <c r="N60" s="107"/>
      <c r="O60" s="107"/>
      <c r="P60" s="107"/>
      <c r="Q60" s="107"/>
      <c r="R60" s="107"/>
      <c r="S60" s="107"/>
      <c r="T60" s="107"/>
      <c r="U60" s="107"/>
      <c r="V60" s="107"/>
      <c r="W60" s="107"/>
      <c r="X60" s="107"/>
      <c r="Y60" s="107"/>
      <c r="Z60" s="107"/>
      <c r="AA60" s="107"/>
      <c r="AB60" s="107"/>
      <c r="AC60" s="107"/>
      <c r="AD60" s="107"/>
      <c r="AE60" s="107"/>
      <c r="AF60" s="107"/>
      <c r="AG60" s="107"/>
      <c r="AH60" s="107"/>
      <c r="AI60" s="107"/>
      <c r="AJ60" s="107"/>
      <c r="AK60" s="107"/>
      <c r="AL60" s="107"/>
      <c r="AM60" s="107"/>
      <c r="AN60" s="107"/>
      <c r="AO60" s="107"/>
    </row>
    <row r="61" spans="1:41" x14ac:dyDescent="0.25">
      <c r="A61" s="107"/>
      <c r="B61" s="107"/>
      <c r="C61" s="107"/>
      <c r="D61" s="107"/>
      <c r="E61" s="107"/>
      <c r="F61" s="107"/>
      <c r="G61" s="107"/>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row>
    <row r="62" spans="1:41" x14ac:dyDescent="0.25">
      <c r="A62" s="107"/>
      <c r="B62" s="107"/>
      <c r="C62" s="107"/>
      <c r="D62" s="107"/>
      <c r="E62" s="107"/>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107"/>
      <c r="AI62" s="107"/>
      <c r="AJ62" s="107"/>
      <c r="AK62" s="107"/>
      <c r="AL62" s="107"/>
      <c r="AM62" s="107"/>
      <c r="AN62" s="107"/>
      <c r="AO62" s="107"/>
    </row>
    <row r="63" spans="1:41" x14ac:dyDescent="0.25">
      <c r="A63" s="107"/>
      <c r="B63" s="107"/>
      <c r="C63" s="107"/>
      <c r="D63" s="107"/>
      <c r="E63" s="107"/>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row>
    <row r="64" spans="1:41" x14ac:dyDescent="0.25">
      <c r="A64" s="107"/>
      <c r="B64" s="107"/>
      <c r="C64" s="107"/>
      <c r="D64" s="107"/>
      <c r="E64" s="107"/>
      <c r="F64" s="107"/>
      <c r="G64" s="107"/>
      <c r="H64" s="107"/>
      <c r="I64" s="107"/>
      <c r="J64" s="107"/>
      <c r="K64" s="107"/>
      <c r="L64" s="107"/>
      <c r="M64" s="107"/>
      <c r="N64" s="107"/>
      <c r="O64" s="107"/>
      <c r="P64" s="107"/>
      <c r="Q64" s="107"/>
      <c r="R64" s="107"/>
      <c r="S64" s="107"/>
      <c r="T64" s="107"/>
      <c r="U64" s="107"/>
      <c r="V64" s="107"/>
      <c r="W64" s="107"/>
      <c r="X64" s="107"/>
      <c r="Y64" s="107"/>
      <c r="Z64" s="107"/>
      <c r="AA64" s="107"/>
      <c r="AB64" s="107"/>
      <c r="AC64" s="107"/>
      <c r="AD64" s="107"/>
      <c r="AE64" s="107"/>
      <c r="AF64" s="107"/>
      <c r="AG64" s="107"/>
      <c r="AH64" s="107"/>
      <c r="AI64" s="107"/>
      <c r="AJ64" s="107"/>
      <c r="AK64" s="107"/>
      <c r="AL64" s="107"/>
      <c r="AM64" s="107"/>
      <c r="AN64" s="107"/>
      <c r="AO64" s="107"/>
    </row>
    <row r="65" spans="1:41" x14ac:dyDescent="0.25">
      <c r="A65" s="107"/>
      <c r="B65" s="107"/>
      <c r="C65" s="107"/>
      <c r="D65" s="107"/>
      <c r="E65" s="107"/>
      <c r="F65" s="107"/>
      <c r="G65" s="107"/>
      <c r="H65" s="107"/>
      <c r="I65" s="107"/>
      <c r="J65" s="107"/>
      <c r="K65" s="107"/>
      <c r="L65" s="107"/>
      <c r="M65" s="107"/>
      <c r="N65" s="107"/>
      <c r="O65" s="107"/>
      <c r="P65" s="107"/>
      <c r="Q65" s="107"/>
      <c r="R65" s="107"/>
      <c r="S65" s="107"/>
      <c r="T65" s="107"/>
      <c r="U65" s="107"/>
      <c r="V65" s="107"/>
      <c r="W65" s="107"/>
      <c r="X65" s="107"/>
      <c r="Y65" s="107"/>
      <c r="Z65" s="107"/>
      <c r="AA65" s="107"/>
      <c r="AB65" s="107"/>
      <c r="AC65" s="107"/>
      <c r="AD65" s="107"/>
      <c r="AE65" s="107"/>
      <c r="AF65" s="107"/>
      <c r="AG65" s="107"/>
      <c r="AH65" s="107"/>
      <c r="AI65" s="107"/>
      <c r="AJ65" s="107"/>
      <c r="AK65" s="107"/>
      <c r="AL65" s="107"/>
      <c r="AM65" s="107"/>
      <c r="AN65" s="107"/>
      <c r="AO65" s="107"/>
    </row>
    <row r="66" spans="1:41" x14ac:dyDescent="0.25">
      <c r="A66" s="107"/>
      <c r="B66" s="107"/>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107"/>
      <c r="AI66" s="107"/>
      <c r="AJ66" s="107"/>
      <c r="AK66" s="107"/>
      <c r="AL66" s="107"/>
      <c r="AM66" s="107"/>
      <c r="AN66" s="107"/>
      <c r="AO66" s="107"/>
    </row>
    <row r="67" spans="1:41" ht="13.5" customHeight="1" x14ac:dyDescent="0.25">
      <c r="A67" s="107"/>
      <c r="B67" s="107"/>
      <c r="C67" s="107"/>
      <c r="D67" s="107"/>
      <c r="E67" s="107"/>
      <c r="F67" s="107"/>
      <c r="G67" s="107"/>
      <c r="H67" s="107"/>
      <c r="I67" s="107"/>
      <c r="J67" s="107"/>
      <c r="K67" s="107"/>
      <c r="L67" s="107"/>
      <c r="M67" s="107"/>
      <c r="N67" s="107"/>
      <c r="O67" s="107"/>
      <c r="P67" s="107"/>
      <c r="Q67" s="107"/>
      <c r="R67" s="107"/>
      <c r="S67" s="107"/>
      <c r="T67" s="107"/>
      <c r="U67" s="107"/>
      <c r="V67" s="107"/>
      <c r="W67" s="107"/>
      <c r="X67" s="107"/>
      <c r="Y67" s="107"/>
      <c r="Z67" s="107"/>
      <c r="AA67" s="107"/>
      <c r="AB67" s="107"/>
      <c r="AC67" s="107"/>
      <c r="AD67" s="107"/>
      <c r="AE67" s="107"/>
      <c r="AF67" s="107"/>
      <c r="AG67" s="107"/>
      <c r="AH67" s="107"/>
      <c r="AI67" s="107"/>
      <c r="AJ67" s="107"/>
      <c r="AK67" s="107"/>
      <c r="AL67" s="107"/>
      <c r="AM67" s="107"/>
      <c r="AN67" s="107"/>
      <c r="AO67" s="107"/>
    </row>
    <row r="68" spans="1:41" ht="12.75" customHeight="1" x14ac:dyDescent="0.25">
      <c r="A68" s="107"/>
      <c r="B68" s="107"/>
      <c r="C68" s="107"/>
      <c r="D68" s="107"/>
      <c r="E68" s="107"/>
      <c r="F68" s="107"/>
      <c r="G68" s="107"/>
      <c r="H68" s="107"/>
      <c r="I68" s="107"/>
      <c r="J68" s="107"/>
      <c r="K68" s="107"/>
      <c r="L68" s="107"/>
      <c r="M68" s="107"/>
      <c r="N68" s="107"/>
      <c r="O68" s="107"/>
      <c r="P68" s="107"/>
      <c r="Q68" s="107"/>
      <c r="R68" s="107"/>
      <c r="S68" s="107"/>
      <c r="T68" s="107"/>
      <c r="U68" s="107"/>
      <c r="V68" s="107"/>
      <c r="W68" s="107"/>
      <c r="X68" s="107"/>
      <c r="Y68" s="107"/>
      <c r="Z68" s="107"/>
      <c r="AA68" s="107"/>
      <c r="AB68" s="107"/>
      <c r="AC68" s="107"/>
      <c r="AD68" s="107"/>
      <c r="AE68" s="107"/>
      <c r="AF68" s="107"/>
      <c r="AG68" s="107"/>
      <c r="AH68" s="107"/>
      <c r="AI68" s="107"/>
      <c r="AJ68" s="107"/>
      <c r="AK68" s="107"/>
      <c r="AL68" s="107"/>
      <c r="AM68" s="107"/>
      <c r="AN68" s="107"/>
      <c r="AO68" s="107"/>
    </row>
    <row r="69" spans="1:41" x14ac:dyDescent="0.25">
      <c r="A69" s="107"/>
      <c r="B69" s="107"/>
      <c r="C69" s="107"/>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7"/>
      <c r="AK69" s="107"/>
      <c r="AL69" s="107"/>
      <c r="AM69" s="107"/>
      <c r="AN69" s="107"/>
      <c r="AO69" s="107"/>
    </row>
    <row r="70" spans="1:41" ht="12.75" customHeight="1" x14ac:dyDescent="0.25">
      <c r="A70" s="107"/>
      <c r="B70" s="107"/>
      <c r="C70" s="107"/>
      <c r="D70" s="107"/>
      <c r="E70" s="107"/>
      <c r="F70" s="107"/>
      <c r="G70" s="107"/>
      <c r="H70" s="107"/>
      <c r="I70" s="107"/>
      <c r="J70" s="107"/>
      <c r="K70" s="107"/>
      <c r="L70" s="107"/>
      <c r="M70" s="107"/>
      <c r="N70" s="107"/>
      <c r="O70" s="107"/>
      <c r="P70" s="107"/>
      <c r="Q70" s="107"/>
      <c r="R70" s="107"/>
      <c r="S70" s="107"/>
      <c r="T70" s="107"/>
      <c r="U70" s="107"/>
      <c r="V70" s="107"/>
      <c r="W70" s="107"/>
      <c r="X70" s="107"/>
      <c r="Y70" s="107"/>
      <c r="Z70" s="107"/>
      <c r="AA70" s="107"/>
      <c r="AB70" s="107"/>
      <c r="AC70" s="107"/>
      <c r="AD70" s="107"/>
      <c r="AE70" s="107"/>
      <c r="AF70" s="107"/>
      <c r="AG70" s="107"/>
      <c r="AH70" s="107"/>
      <c r="AI70" s="107"/>
      <c r="AJ70" s="107"/>
      <c r="AK70" s="107"/>
      <c r="AL70" s="107"/>
      <c r="AM70" s="107"/>
      <c r="AN70" s="107"/>
      <c r="AO70" s="107"/>
    </row>
    <row r="71" spans="1:41" x14ac:dyDescent="0.25">
      <c r="A71" s="107"/>
      <c r="B71" s="107"/>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c r="AL71" s="107"/>
      <c r="AM71" s="107"/>
      <c r="AN71" s="107"/>
      <c r="AO71" s="107"/>
    </row>
    <row r="72" spans="1:41" x14ac:dyDescent="0.25">
      <c r="A72" s="107"/>
      <c r="B72" s="107"/>
      <c r="C72" s="107"/>
      <c r="D72" s="107"/>
      <c r="E72" s="107"/>
      <c r="F72" s="107"/>
      <c r="G72" s="107"/>
      <c r="H72" s="107"/>
      <c r="I72" s="107"/>
      <c r="J72" s="107"/>
      <c r="K72" s="107"/>
      <c r="L72" s="107"/>
      <c r="M72" s="107"/>
      <c r="N72" s="107"/>
      <c r="O72" s="107"/>
      <c r="P72" s="107"/>
      <c r="Q72" s="107"/>
      <c r="R72" s="107"/>
      <c r="S72" s="107"/>
      <c r="T72" s="107"/>
      <c r="U72" s="107"/>
      <c r="V72" s="107"/>
      <c r="W72" s="107"/>
      <c r="X72" s="107"/>
      <c r="Y72" s="107"/>
      <c r="Z72" s="107"/>
      <c r="AA72" s="107"/>
      <c r="AB72" s="107"/>
      <c r="AC72" s="107"/>
      <c r="AD72" s="107"/>
      <c r="AE72" s="107"/>
      <c r="AF72" s="107"/>
      <c r="AG72" s="107"/>
      <c r="AH72" s="107"/>
      <c r="AI72" s="107"/>
      <c r="AJ72" s="107"/>
      <c r="AK72" s="107"/>
      <c r="AL72" s="107"/>
      <c r="AM72" s="107"/>
      <c r="AN72" s="107"/>
      <c r="AO72" s="107"/>
    </row>
    <row r="73" spans="1:41" x14ac:dyDescent="0.25">
      <c r="A73" s="107"/>
      <c r="B73" s="107"/>
      <c r="C73" s="107"/>
      <c r="D73" s="107"/>
      <c r="E73" s="107"/>
      <c r="F73" s="107"/>
      <c r="G73" s="107"/>
      <c r="H73" s="107"/>
      <c r="I73" s="107"/>
      <c r="J73" s="107"/>
      <c r="K73" s="107"/>
      <c r="L73" s="107"/>
      <c r="M73" s="107"/>
      <c r="N73" s="107"/>
      <c r="O73" s="107"/>
      <c r="P73" s="107"/>
      <c r="Q73" s="107"/>
      <c r="R73" s="107"/>
      <c r="S73" s="107"/>
      <c r="T73" s="107"/>
      <c r="U73" s="107"/>
      <c r="V73" s="107"/>
      <c r="W73" s="107"/>
      <c r="X73" s="107"/>
      <c r="Y73" s="107"/>
      <c r="Z73" s="107"/>
      <c r="AA73" s="107"/>
      <c r="AB73" s="107"/>
      <c r="AC73" s="107"/>
      <c r="AD73" s="107"/>
      <c r="AE73" s="107"/>
      <c r="AF73" s="107"/>
      <c r="AG73" s="107"/>
      <c r="AH73" s="107"/>
      <c r="AI73" s="107"/>
      <c r="AJ73" s="107"/>
      <c r="AK73" s="107"/>
      <c r="AL73" s="107"/>
      <c r="AM73" s="107"/>
      <c r="AN73" s="107"/>
      <c r="AO73" s="107"/>
    </row>
    <row r="74" spans="1:41" x14ac:dyDescent="0.25">
      <c r="A74" s="107"/>
      <c r="B74" s="107"/>
      <c r="C74" s="107"/>
      <c r="D74" s="107"/>
      <c r="E74" s="107"/>
      <c r="F74" s="107"/>
      <c r="G74" s="107"/>
      <c r="H74" s="107"/>
      <c r="I74" s="107"/>
      <c r="J74" s="107"/>
      <c r="K74" s="107"/>
      <c r="L74" s="107"/>
      <c r="M74" s="107"/>
      <c r="N74" s="107"/>
      <c r="O74" s="107"/>
      <c r="P74" s="107"/>
      <c r="Q74" s="107"/>
      <c r="R74" s="107"/>
      <c r="S74" s="107"/>
      <c r="T74" s="107"/>
      <c r="U74" s="107"/>
      <c r="V74" s="107"/>
      <c r="W74" s="107"/>
      <c r="X74" s="107"/>
      <c r="Y74" s="107"/>
      <c r="Z74" s="107"/>
      <c r="AA74" s="107"/>
      <c r="AB74" s="107"/>
      <c r="AC74" s="107"/>
      <c r="AD74" s="107"/>
      <c r="AE74" s="107"/>
      <c r="AF74" s="107"/>
      <c r="AG74" s="107"/>
      <c r="AH74" s="107"/>
      <c r="AI74" s="107"/>
      <c r="AJ74" s="107"/>
      <c r="AK74" s="107"/>
      <c r="AL74" s="107"/>
      <c r="AM74" s="107"/>
      <c r="AN74" s="107"/>
      <c r="AO74" s="107"/>
    </row>
    <row r="75" spans="1:41" x14ac:dyDescent="0.25">
      <c r="A75" s="107"/>
      <c r="B75" s="107"/>
      <c r="C75" s="107"/>
      <c r="D75" s="107"/>
      <c r="E75" s="107"/>
      <c r="F75" s="107"/>
      <c r="G75" s="107"/>
      <c r="H75" s="107"/>
      <c r="I75" s="107"/>
      <c r="J75" s="107"/>
      <c r="K75" s="107"/>
      <c r="L75" s="107"/>
      <c r="M75" s="107"/>
      <c r="N75" s="107"/>
      <c r="O75" s="107"/>
      <c r="P75" s="107"/>
      <c r="Q75" s="107"/>
      <c r="R75" s="107"/>
      <c r="S75" s="107"/>
      <c r="T75" s="107"/>
      <c r="U75" s="107"/>
      <c r="V75" s="107"/>
      <c r="W75" s="107"/>
      <c r="X75" s="107"/>
      <c r="Y75" s="107"/>
      <c r="Z75" s="107"/>
      <c r="AA75" s="107"/>
      <c r="AB75" s="107"/>
      <c r="AC75" s="107"/>
      <c r="AD75" s="107"/>
      <c r="AE75" s="107"/>
      <c r="AF75" s="107"/>
      <c r="AG75" s="107"/>
      <c r="AH75" s="107"/>
      <c r="AI75" s="107"/>
      <c r="AJ75" s="107"/>
      <c r="AK75" s="107"/>
      <c r="AL75" s="107"/>
      <c r="AM75" s="107"/>
      <c r="AN75" s="107"/>
      <c r="AO75" s="107"/>
    </row>
    <row r="76" spans="1:41" x14ac:dyDescent="0.25">
      <c r="A76" s="107"/>
      <c r="B76" s="107"/>
      <c r="C76" s="107"/>
      <c r="D76" s="107"/>
      <c r="E76" s="107"/>
      <c r="F76" s="107"/>
      <c r="G76" s="107"/>
      <c r="H76" s="107"/>
      <c r="I76" s="107"/>
      <c r="J76" s="107"/>
      <c r="K76" s="107"/>
      <c r="L76" s="107"/>
      <c r="M76" s="107"/>
      <c r="N76" s="107"/>
      <c r="O76" s="107"/>
      <c r="P76" s="107"/>
      <c r="Q76" s="107"/>
      <c r="R76" s="107"/>
      <c r="S76" s="107"/>
      <c r="T76" s="107"/>
      <c r="U76" s="107"/>
      <c r="V76" s="107"/>
      <c r="W76" s="107"/>
      <c r="X76" s="107"/>
      <c r="Y76" s="107"/>
      <c r="Z76" s="107"/>
      <c r="AA76" s="107"/>
      <c r="AB76" s="107"/>
      <c r="AC76" s="107"/>
      <c r="AD76" s="107"/>
      <c r="AE76" s="107"/>
      <c r="AF76" s="107"/>
      <c r="AG76" s="107"/>
      <c r="AH76" s="107"/>
      <c r="AI76" s="107"/>
      <c r="AJ76" s="107"/>
      <c r="AK76" s="107"/>
      <c r="AL76" s="107"/>
      <c r="AM76" s="107"/>
      <c r="AN76" s="107"/>
      <c r="AO76" s="107"/>
    </row>
    <row r="77" spans="1:41" x14ac:dyDescent="0.25">
      <c r="A77" s="107"/>
      <c r="B77" s="107"/>
      <c r="C77" s="107"/>
      <c r="D77" s="107"/>
      <c r="E77" s="107"/>
      <c r="F77" s="107"/>
      <c r="G77" s="107"/>
      <c r="H77" s="107"/>
      <c r="I77" s="107"/>
      <c r="J77" s="107"/>
      <c r="K77" s="107"/>
      <c r="L77" s="107"/>
      <c r="M77" s="107"/>
      <c r="N77" s="107"/>
      <c r="O77" s="107"/>
      <c r="P77" s="107"/>
      <c r="Q77" s="107"/>
      <c r="R77" s="107"/>
      <c r="S77" s="107"/>
      <c r="T77" s="107"/>
      <c r="U77" s="107"/>
      <c r="V77" s="107"/>
      <c r="W77" s="107"/>
      <c r="X77" s="107"/>
      <c r="Y77" s="107"/>
      <c r="Z77" s="107"/>
      <c r="AA77" s="107"/>
      <c r="AB77" s="107"/>
      <c r="AC77" s="107"/>
      <c r="AD77" s="107"/>
      <c r="AE77" s="107"/>
      <c r="AF77" s="107"/>
      <c r="AG77" s="107"/>
      <c r="AH77" s="107"/>
      <c r="AI77" s="107"/>
      <c r="AJ77" s="107"/>
      <c r="AK77" s="107"/>
      <c r="AL77" s="107"/>
      <c r="AM77" s="107"/>
      <c r="AN77" s="107"/>
      <c r="AO77" s="107"/>
    </row>
    <row r="78" spans="1:41" x14ac:dyDescent="0.25">
      <c r="A78" s="107"/>
      <c r="B78" s="107"/>
      <c r="C78" s="107"/>
      <c r="D78" s="107"/>
      <c r="E78" s="107"/>
      <c r="F78" s="107"/>
      <c r="G78" s="107"/>
      <c r="H78" s="107"/>
      <c r="I78" s="107"/>
      <c r="J78" s="107"/>
      <c r="K78" s="107"/>
      <c r="L78" s="107"/>
      <c r="M78" s="107"/>
      <c r="N78" s="107"/>
      <c r="O78" s="107"/>
      <c r="P78" s="107"/>
      <c r="Q78" s="107"/>
      <c r="R78" s="107"/>
      <c r="S78" s="107"/>
      <c r="T78" s="107"/>
      <c r="U78" s="107"/>
      <c r="V78" s="107"/>
      <c r="W78" s="107"/>
      <c r="X78" s="107"/>
      <c r="Y78" s="107"/>
      <c r="Z78" s="107"/>
      <c r="AA78" s="107"/>
      <c r="AB78" s="107"/>
      <c r="AC78" s="107"/>
      <c r="AD78" s="107"/>
      <c r="AE78" s="107"/>
      <c r="AF78" s="107"/>
      <c r="AG78" s="107"/>
      <c r="AH78" s="107"/>
      <c r="AI78" s="107"/>
      <c r="AJ78" s="107"/>
      <c r="AK78" s="107"/>
      <c r="AL78" s="107"/>
      <c r="AM78" s="107"/>
      <c r="AN78" s="107"/>
      <c r="AO78" s="107"/>
    </row>
    <row r="79" spans="1:41" x14ac:dyDescent="0.25">
      <c r="A79" s="107"/>
      <c r="B79" s="107"/>
      <c r="C79" s="107"/>
      <c r="D79" s="107"/>
      <c r="E79" s="107"/>
      <c r="F79" s="107"/>
      <c r="G79" s="107"/>
      <c r="H79" s="107"/>
      <c r="I79" s="107"/>
      <c r="J79" s="107"/>
      <c r="K79" s="107"/>
      <c r="L79" s="107"/>
      <c r="M79" s="107"/>
      <c r="N79" s="107"/>
      <c r="O79" s="107"/>
      <c r="P79" s="107"/>
      <c r="Q79" s="107"/>
      <c r="R79" s="107"/>
      <c r="S79" s="107"/>
      <c r="T79" s="107"/>
      <c r="U79" s="107"/>
      <c r="V79" s="107"/>
      <c r="W79" s="107"/>
      <c r="X79" s="107"/>
      <c r="Y79" s="107"/>
      <c r="Z79" s="107"/>
      <c r="AA79" s="107"/>
      <c r="AB79" s="107"/>
      <c r="AC79" s="107"/>
      <c r="AD79" s="107"/>
      <c r="AE79" s="107"/>
      <c r="AF79" s="107"/>
      <c r="AG79" s="107"/>
      <c r="AH79" s="107"/>
      <c r="AI79" s="107"/>
      <c r="AJ79" s="107"/>
      <c r="AK79" s="107"/>
      <c r="AL79" s="107"/>
      <c r="AM79" s="107"/>
      <c r="AN79" s="107"/>
      <c r="AO79" s="107"/>
    </row>
    <row r="80" spans="1:41" x14ac:dyDescent="0.25">
      <c r="A80" s="107"/>
      <c r="B80" s="107"/>
      <c r="C80" s="107"/>
      <c r="D80" s="107"/>
      <c r="E80" s="107"/>
      <c r="F80" s="107"/>
      <c r="G80" s="107"/>
      <c r="H80" s="107"/>
      <c r="I80" s="107"/>
      <c r="J80" s="107"/>
      <c r="K80" s="107"/>
      <c r="L80" s="107"/>
      <c r="M80" s="107"/>
      <c r="N80" s="107"/>
      <c r="O80" s="107"/>
      <c r="P80" s="107"/>
      <c r="Q80" s="107"/>
      <c r="R80" s="107"/>
      <c r="S80" s="107"/>
      <c r="T80" s="107"/>
      <c r="U80" s="107"/>
      <c r="V80" s="107"/>
      <c r="W80" s="107"/>
      <c r="X80" s="107"/>
      <c r="Y80" s="107"/>
      <c r="Z80" s="107"/>
      <c r="AA80" s="107"/>
      <c r="AB80" s="107"/>
      <c r="AC80" s="107"/>
      <c r="AD80" s="107"/>
      <c r="AE80" s="107"/>
      <c r="AF80" s="107"/>
      <c r="AG80" s="107"/>
      <c r="AH80" s="107"/>
      <c r="AI80" s="107"/>
      <c r="AJ80" s="107"/>
      <c r="AK80" s="107"/>
      <c r="AL80" s="107"/>
      <c r="AM80" s="107"/>
      <c r="AN80" s="107"/>
      <c r="AO80" s="107"/>
    </row>
    <row r="81" spans="1:41" x14ac:dyDescent="0.25">
      <c r="A81" s="107"/>
      <c r="B81" s="107"/>
      <c r="C81" s="107"/>
      <c r="D81" s="107"/>
      <c r="E81" s="107"/>
      <c r="F81" s="107"/>
      <c r="G81" s="107"/>
      <c r="H81" s="107"/>
      <c r="I81" s="107"/>
      <c r="J81" s="107"/>
      <c r="K81" s="107"/>
      <c r="L81" s="107"/>
      <c r="M81" s="107"/>
      <c r="N81" s="107"/>
      <c r="O81" s="107"/>
      <c r="P81" s="107"/>
      <c r="Q81" s="107"/>
      <c r="R81" s="107"/>
      <c r="S81" s="107"/>
      <c r="T81" s="107"/>
      <c r="U81" s="107"/>
      <c r="V81" s="107"/>
      <c r="W81" s="107"/>
      <c r="X81" s="107"/>
      <c r="Y81" s="107"/>
      <c r="Z81" s="107"/>
      <c r="AA81" s="107"/>
      <c r="AB81" s="107"/>
      <c r="AC81" s="107"/>
      <c r="AD81" s="107"/>
      <c r="AE81" s="107"/>
      <c r="AF81" s="107"/>
      <c r="AG81" s="107"/>
      <c r="AH81" s="107"/>
      <c r="AI81" s="107"/>
      <c r="AJ81" s="107"/>
      <c r="AK81" s="107"/>
      <c r="AL81" s="107"/>
      <c r="AM81" s="107"/>
      <c r="AN81" s="107"/>
      <c r="AO81" s="107"/>
    </row>
    <row r="82" spans="1:41" x14ac:dyDescent="0.25">
      <c r="A82" s="107"/>
      <c r="B82" s="107"/>
      <c r="C82" s="107"/>
      <c r="D82" s="107"/>
      <c r="E82" s="107"/>
      <c r="F82" s="107"/>
      <c r="G82" s="107"/>
      <c r="H82" s="107"/>
      <c r="I82" s="107"/>
      <c r="J82" s="107"/>
      <c r="K82" s="107"/>
      <c r="L82" s="107"/>
      <c r="M82" s="107"/>
      <c r="N82" s="107"/>
      <c r="O82" s="107"/>
      <c r="P82" s="107"/>
      <c r="Q82" s="107"/>
      <c r="R82" s="107"/>
      <c r="S82" s="107"/>
      <c r="T82" s="107"/>
      <c r="U82" s="107"/>
      <c r="V82" s="107"/>
      <c r="W82" s="107"/>
      <c r="X82" s="107"/>
      <c r="Y82" s="107"/>
      <c r="Z82" s="107"/>
      <c r="AA82" s="107"/>
      <c r="AB82" s="107"/>
      <c r="AC82" s="107"/>
      <c r="AD82" s="107"/>
      <c r="AE82" s="107"/>
      <c r="AF82" s="107"/>
      <c r="AG82" s="107"/>
      <c r="AH82" s="107"/>
      <c r="AI82" s="107"/>
      <c r="AJ82" s="107"/>
      <c r="AK82" s="107"/>
      <c r="AL82" s="107"/>
      <c r="AM82" s="107"/>
      <c r="AN82" s="107"/>
      <c r="AO82" s="107"/>
    </row>
    <row r="83" spans="1:41" x14ac:dyDescent="0.25">
      <c r="A83" s="107"/>
      <c r="B83" s="107"/>
      <c r="C83" s="107"/>
      <c r="D83" s="107"/>
      <c r="E83" s="107"/>
      <c r="F83" s="107"/>
      <c r="G83" s="107"/>
      <c r="H83" s="107"/>
      <c r="I83" s="107"/>
      <c r="J83" s="107"/>
      <c r="K83" s="107"/>
      <c r="L83" s="107"/>
      <c r="M83" s="107"/>
      <c r="N83" s="107"/>
      <c r="O83" s="107"/>
      <c r="P83" s="107"/>
      <c r="Q83" s="107"/>
      <c r="R83" s="107"/>
      <c r="S83" s="107"/>
      <c r="T83" s="107"/>
      <c r="U83" s="107"/>
      <c r="V83" s="107"/>
      <c r="W83" s="107"/>
      <c r="X83" s="107"/>
      <c r="Y83" s="107"/>
      <c r="Z83" s="107"/>
      <c r="AA83" s="107"/>
      <c r="AB83" s="107"/>
      <c r="AC83" s="107"/>
      <c r="AD83" s="107"/>
      <c r="AE83" s="107"/>
      <c r="AF83" s="107"/>
      <c r="AG83" s="107"/>
      <c r="AH83" s="107"/>
      <c r="AI83" s="107"/>
      <c r="AJ83" s="107"/>
      <c r="AK83" s="107"/>
      <c r="AL83" s="107"/>
      <c r="AM83" s="107"/>
      <c r="AN83" s="107"/>
      <c r="AO83" s="107"/>
    </row>
    <row r="84" spans="1:41" x14ac:dyDescent="0.25">
      <c r="A84" s="107"/>
      <c r="B84" s="107"/>
      <c r="C84" s="107"/>
      <c r="D84" s="107"/>
      <c r="E84" s="107"/>
      <c r="F84" s="107"/>
      <c r="G84" s="107"/>
      <c r="H84" s="107"/>
      <c r="I84" s="107"/>
      <c r="J84" s="107"/>
      <c r="K84" s="107"/>
      <c r="L84" s="107"/>
      <c r="M84" s="107"/>
      <c r="N84" s="107"/>
      <c r="O84" s="107"/>
      <c r="P84" s="107"/>
      <c r="Q84" s="107"/>
      <c r="R84" s="107"/>
      <c r="S84" s="107"/>
      <c r="T84" s="107"/>
      <c r="U84" s="107"/>
      <c r="V84" s="107"/>
      <c r="W84" s="107"/>
      <c r="X84" s="107"/>
      <c r="Y84" s="107"/>
      <c r="Z84" s="107"/>
      <c r="AA84" s="107"/>
      <c r="AB84" s="107"/>
      <c r="AC84" s="107"/>
      <c r="AD84" s="107"/>
      <c r="AE84" s="107"/>
      <c r="AF84" s="107"/>
      <c r="AG84" s="107"/>
      <c r="AH84" s="107"/>
      <c r="AI84" s="107"/>
      <c r="AJ84" s="107"/>
      <c r="AK84" s="107"/>
      <c r="AL84" s="107"/>
      <c r="AM84" s="107"/>
      <c r="AN84" s="107"/>
      <c r="AO84" s="107"/>
    </row>
    <row r="85" spans="1:41" x14ac:dyDescent="0.25">
      <c r="A85" s="107"/>
      <c r="B85" s="107"/>
      <c r="C85" s="107"/>
      <c r="D85" s="107"/>
      <c r="E85" s="107"/>
      <c r="F85" s="107"/>
      <c r="G85" s="107"/>
      <c r="H85" s="107"/>
      <c r="I85" s="107"/>
      <c r="J85" s="107"/>
      <c r="K85" s="107"/>
      <c r="L85" s="107"/>
      <c r="M85" s="107"/>
      <c r="N85" s="107"/>
      <c r="O85" s="107"/>
      <c r="P85" s="107"/>
      <c r="Q85" s="107"/>
      <c r="R85" s="107"/>
      <c r="S85" s="107"/>
      <c r="T85" s="107"/>
      <c r="U85" s="107"/>
      <c r="V85" s="107"/>
      <c r="W85" s="107"/>
      <c r="X85" s="107"/>
      <c r="Y85" s="107"/>
      <c r="Z85" s="107"/>
      <c r="AA85" s="107"/>
      <c r="AB85" s="107"/>
      <c r="AC85" s="107"/>
      <c r="AD85" s="107"/>
      <c r="AE85" s="107"/>
      <c r="AF85" s="107"/>
      <c r="AG85" s="107"/>
      <c r="AH85" s="107"/>
      <c r="AI85" s="107"/>
      <c r="AJ85" s="107"/>
      <c r="AK85" s="107"/>
      <c r="AL85" s="107"/>
      <c r="AM85" s="107"/>
      <c r="AN85" s="107"/>
      <c r="AO85" s="107"/>
    </row>
    <row r="86" spans="1:41" x14ac:dyDescent="0.25">
      <c r="A86" s="107"/>
      <c r="B86" s="107"/>
      <c r="C86" s="107"/>
      <c r="D86" s="107"/>
      <c r="E86" s="107"/>
      <c r="F86" s="107"/>
      <c r="G86" s="107"/>
      <c r="H86" s="107"/>
      <c r="I86" s="107"/>
      <c r="J86" s="107"/>
      <c r="K86" s="107"/>
      <c r="L86" s="107"/>
      <c r="M86" s="107"/>
      <c r="N86" s="107"/>
      <c r="O86" s="107"/>
      <c r="P86" s="107"/>
      <c r="Q86" s="107"/>
      <c r="R86" s="107"/>
      <c r="S86" s="107"/>
      <c r="T86" s="107"/>
      <c r="U86" s="107"/>
      <c r="V86" s="107"/>
      <c r="W86" s="107"/>
      <c r="X86" s="107"/>
      <c r="Y86" s="107"/>
      <c r="Z86" s="107"/>
      <c r="AA86" s="107"/>
      <c r="AB86" s="107"/>
      <c r="AC86" s="107"/>
      <c r="AD86" s="107"/>
      <c r="AE86" s="107"/>
      <c r="AF86" s="107"/>
      <c r="AG86" s="107"/>
      <c r="AH86" s="107"/>
      <c r="AI86" s="107"/>
      <c r="AJ86" s="107"/>
      <c r="AK86" s="107"/>
      <c r="AL86" s="107"/>
      <c r="AM86" s="107"/>
      <c r="AN86" s="107"/>
      <c r="AO86" s="107"/>
    </row>
    <row r="87" spans="1:41" x14ac:dyDescent="0.25">
      <c r="A87" s="107"/>
      <c r="B87" s="107"/>
      <c r="C87" s="107"/>
      <c r="D87" s="107"/>
      <c r="E87" s="107"/>
      <c r="F87" s="107"/>
      <c r="G87" s="107"/>
      <c r="H87" s="107"/>
      <c r="I87" s="107"/>
      <c r="J87" s="107"/>
      <c r="K87" s="107"/>
      <c r="L87" s="107"/>
      <c r="M87" s="107"/>
      <c r="N87" s="107"/>
      <c r="O87" s="107"/>
      <c r="P87" s="107"/>
      <c r="Q87" s="107"/>
      <c r="R87" s="107"/>
      <c r="S87" s="107"/>
      <c r="T87" s="107"/>
      <c r="U87" s="107"/>
      <c r="V87" s="107"/>
      <c r="W87" s="107"/>
      <c r="X87" s="107"/>
      <c r="Y87" s="107"/>
      <c r="Z87" s="107"/>
      <c r="AA87" s="107"/>
      <c r="AB87" s="107"/>
      <c r="AC87" s="107"/>
      <c r="AD87" s="107"/>
      <c r="AE87" s="107"/>
      <c r="AF87" s="107"/>
      <c r="AG87" s="107"/>
      <c r="AH87" s="107"/>
      <c r="AI87" s="107"/>
      <c r="AJ87" s="107"/>
      <c r="AK87" s="107"/>
      <c r="AL87" s="107"/>
      <c r="AM87" s="107"/>
      <c r="AN87" s="107"/>
      <c r="AO87" s="107"/>
    </row>
    <row r="88" spans="1:41" x14ac:dyDescent="0.25">
      <c r="A88" s="107"/>
      <c r="B88" s="107"/>
      <c r="C88" s="107"/>
      <c r="D88" s="107"/>
      <c r="E88" s="107"/>
      <c r="F88" s="107"/>
      <c r="G88" s="107"/>
      <c r="H88" s="107"/>
      <c r="I88" s="107"/>
      <c r="J88" s="107"/>
      <c r="K88" s="107"/>
      <c r="L88" s="107"/>
      <c r="M88" s="107"/>
      <c r="N88" s="107"/>
      <c r="O88" s="107"/>
      <c r="P88" s="107"/>
      <c r="Q88" s="107"/>
      <c r="R88" s="107"/>
      <c r="S88" s="107"/>
      <c r="T88" s="107"/>
      <c r="U88" s="107"/>
      <c r="V88" s="107"/>
      <c r="W88" s="107"/>
      <c r="X88" s="107"/>
      <c r="Y88" s="107"/>
      <c r="Z88" s="107"/>
      <c r="AA88" s="107"/>
      <c r="AB88" s="107"/>
      <c r="AC88" s="107"/>
      <c r="AD88" s="107"/>
      <c r="AE88" s="107"/>
      <c r="AF88" s="107"/>
      <c r="AG88" s="107"/>
      <c r="AH88" s="107"/>
      <c r="AI88" s="107"/>
      <c r="AJ88" s="107"/>
      <c r="AK88" s="107"/>
      <c r="AL88" s="107"/>
      <c r="AM88" s="107"/>
      <c r="AN88" s="107"/>
      <c r="AO88" s="107"/>
    </row>
    <row r="89" spans="1:41" x14ac:dyDescent="0.25">
      <c r="A89" s="107"/>
      <c r="B89" s="107"/>
      <c r="C89" s="107"/>
      <c r="D89" s="107"/>
      <c r="E89" s="107"/>
      <c r="F89" s="107"/>
      <c r="G89" s="107"/>
      <c r="H89" s="107"/>
      <c r="I89" s="107"/>
      <c r="J89" s="107"/>
      <c r="K89" s="107"/>
      <c r="L89" s="107"/>
      <c r="M89" s="107"/>
      <c r="N89" s="107"/>
      <c r="O89" s="107"/>
      <c r="P89" s="107"/>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row>
    <row r="90" spans="1:41" x14ac:dyDescent="0.25">
      <c r="A90" s="107"/>
      <c r="B90" s="107"/>
      <c r="C90" s="107"/>
      <c r="D90" s="107"/>
      <c r="E90" s="107"/>
      <c r="F90" s="107"/>
      <c r="G90" s="107"/>
      <c r="H90" s="107"/>
      <c r="I90" s="107"/>
      <c r="J90" s="107"/>
      <c r="K90" s="107"/>
      <c r="L90" s="107"/>
      <c r="M90" s="107"/>
      <c r="N90" s="107"/>
      <c r="O90" s="107"/>
      <c r="P90" s="107"/>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row>
    <row r="91" spans="1:41" x14ac:dyDescent="0.25">
      <c r="A91" s="107"/>
      <c r="B91" s="107"/>
      <c r="C91" s="107"/>
      <c r="D91" s="107"/>
      <c r="E91" s="107"/>
      <c r="F91" s="107"/>
      <c r="G91" s="107"/>
      <c r="H91" s="107"/>
      <c r="I91" s="107"/>
      <c r="J91" s="107"/>
      <c r="K91" s="107"/>
      <c r="L91" s="107"/>
      <c r="M91" s="107"/>
      <c r="N91" s="107"/>
      <c r="O91" s="107"/>
      <c r="P91" s="107"/>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row>
    <row r="92" spans="1:41" x14ac:dyDescent="0.25">
      <c r="A92" s="107"/>
      <c r="B92" s="107"/>
      <c r="C92" s="107"/>
      <c r="D92" s="107"/>
      <c r="E92" s="107"/>
      <c r="F92" s="107"/>
      <c r="G92" s="107"/>
      <c r="H92" s="107"/>
      <c r="I92" s="107"/>
      <c r="J92" s="107"/>
      <c r="K92" s="107"/>
      <c r="L92" s="107"/>
      <c r="M92" s="107"/>
      <c r="N92" s="107"/>
      <c r="O92" s="107"/>
      <c r="P92" s="107"/>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row>
    <row r="93" spans="1:41" x14ac:dyDescent="0.25">
      <c r="A93" s="107"/>
      <c r="B93" s="107"/>
      <c r="C93" s="107"/>
      <c r="D93" s="107"/>
      <c r="E93" s="107"/>
      <c r="F93" s="107"/>
      <c r="G93" s="107"/>
      <c r="H93" s="107"/>
      <c r="I93" s="107"/>
      <c r="J93" s="107"/>
      <c r="K93" s="107"/>
      <c r="L93" s="107"/>
      <c r="M93" s="107"/>
      <c r="N93" s="107"/>
      <c r="O93" s="107"/>
      <c r="P93" s="107"/>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row>
    <row r="94" spans="1:41" x14ac:dyDescent="0.25">
      <c r="A94" s="107"/>
      <c r="B94" s="107"/>
      <c r="C94" s="107"/>
      <c r="D94" s="107"/>
      <c r="E94" s="107"/>
      <c r="F94" s="107"/>
      <c r="G94" s="107"/>
      <c r="H94" s="107"/>
      <c r="I94" s="107"/>
      <c r="J94" s="107"/>
      <c r="K94" s="107"/>
      <c r="L94" s="107"/>
      <c r="M94" s="107"/>
      <c r="N94" s="107"/>
      <c r="O94" s="107"/>
      <c r="P94" s="107"/>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row>
    <row r="95" spans="1:41" x14ac:dyDescent="0.25">
      <c r="A95" s="107"/>
      <c r="B95" s="107"/>
      <c r="C95" s="107"/>
      <c r="D95" s="107"/>
      <c r="E95" s="107"/>
      <c r="F95" s="107"/>
      <c r="G95" s="107"/>
      <c r="H95" s="107"/>
      <c r="I95" s="107"/>
      <c r="J95" s="107"/>
      <c r="K95" s="107"/>
      <c r="L95" s="107"/>
      <c r="M95" s="107"/>
      <c r="N95" s="107"/>
      <c r="O95" s="107"/>
      <c r="P95" s="107"/>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row>
    <row r="96" spans="1:41" x14ac:dyDescent="0.25">
      <c r="A96" s="107"/>
      <c r="B96" s="107"/>
      <c r="C96" s="107"/>
      <c r="D96" s="107"/>
      <c r="E96" s="107"/>
      <c r="F96" s="107"/>
      <c r="G96" s="107"/>
      <c r="H96" s="107"/>
      <c r="I96" s="107"/>
      <c r="J96" s="107"/>
      <c r="K96" s="107"/>
      <c r="L96" s="107"/>
      <c r="M96" s="107"/>
      <c r="N96" s="107"/>
      <c r="O96" s="107"/>
      <c r="P96" s="107"/>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row>
    <row r="97" spans="1:41" x14ac:dyDescent="0.25">
      <c r="A97" s="107"/>
      <c r="B97" s="107"/>
      <c r="C97" s="107"/>
      <c r="D97" s="107"/>
      <c r="E97" s="107"/>
      <c r="F97" s="107"/>
      <c r="G97" s="107"/>
      <c r="H97" s="107"/>
      <c r="I97" s="107"/>
      <c r="J97" s="107"/>
      <c r="K97" s="107"/>
      <c r="L97" s="107"/>
      <c r="M97" s="107"/>
      <c r="N97" s="107"/>
      <c r="O97" s="107"/>
      <c r="P97" s="107"/>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row>
    <row r="98" spans="1:41" x14ac:dyDescent="0.25">
      <c r="A98" s="107"/>
      <c r="B98" s="107"/>
      <c r="C98" s="107"/>
      <c r="D98" s="107"/>
      <c r="E98" s="107"/>
      <c r="F98" s="107"/>
      <c r="G98" s="107"/>
      <c r="H98" s="107"/>
      <c r="I98" s="107"/>
      <c r="J98" s="107"/>
      <c r="K98" s="107"/>
      <c r="L98" s="107"/>
      <c r="M98" s="107"/>
      <c r="N98" s="107"/>
      <c r="O98" s="107"/>
      <c r="P98" s="107"/>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row>
    <row r="99" spans="1:41" x14ac:dyDescent="0.25">
      <c r="A99" s="107"/>
      <c r="B99" s="107"/>
      <c r="C99" s="107"/>
      <c r="D99" s="107"/>
      <c r="E99" s="107"/>
      <c r="F99" s="107"/>
      <c r="G99" s="107"/>
      <c r="H99" s="107"/>
      <c r="I99" s="107"/>
      <c r="J99" s="107"/>
      <c r="K99" s="107"/>
      <c r="L99" s="107"/>
      <c r="M99" s="107"/>
      <c r="N99" s="107"/>
      <c r="O99" s="107"/>
      <c r="P99" s="107"/>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row>
    <row r="100" spans="1:41" x14ac:dyDescent="0.25">
      <c r="A100" s="107"/>
      <c r="B100" s="107"/>
      <c r="C100" s="107"/>
      <c r="D100" s="107"/>
      <c r="E100" s="107"/>
      <c r="F100" s="107"/>
      <c r="G100" s="107"/>
      <c r="H100" s="107"/>
      <c r="I100" s="107"/>
      <c r="J100" s="107"/>
      <c r="K100" s="107"/>
      <c r="L100" s="107"/>
      <c r="M100" s="107"/>
      <c r="N100" s="107"/>
      <c r="O100" s="107"/>
      <c r="P100" s="107"/>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row>
    <row r="101" spans="1:41" x14ac:dyDescent="0.25">
      <c r="A101" s="107"/>
      <c r="B101" s="107"/>
      <c r="C101" s="107"/>
      <c r="D101" s="107"/>
      <c r="E101" s="107"/>
      <c r="F101" s="107"/>
      <c r="G101" s="107"/>
      <c r="H101" s="107"/>
      <c r="I101" s="107"/>
      <c r="J101" s="107"/>
      <c r="K101" s="107"/>
      <c r="L101" s="107"/>
      <c r="M101" s="107"/>
      <c r="N101" s="107"/>
      <c r="O101" s="107"/>
      <c r="P101" s="107"/>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row>
    <row r="102" spans="1:41" x14ac:dyDescent="0.25">
      <c r="A102" s="107"/>
      <c r="B102" s="107"/>
      <c r="C102" s="107"/>
      <c r="D102" s="107"/>
      <c r="E102" s="107"/>
      <c r="F102" s="107"/>
      <c r="G102" s="107"/>
      <c r="H102" s="107"/>
      <c r="I102" s="107"/>
      <c r="J102" s="107"/>
      <c r="K102" s="107"/>
      <c r="L102" s="107"/>
      <c r="M102" s="107"/>
      <c r="N102" s="107"/>
      <c r="O102" s="107"/>
      <c r="P102" s="107"/>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row>
    <row r="103" spans="1:41" x14ac:dyDescent="0.25">
      <c r="A103" s="107"/>
      <c r="B103" s="107"/>
      <c r="C103" s="107"/>
      <c r="D103" s="107"/>
      <c r="E103" s="107"/>
      <c r="F103" s="107"/>
      <c r="G103" s="107"/>
      <c r="H103" s="107"/>
      <c r="I103" s="107"/>
      <c r="J103" s="107"/>
      <c r="K103" s="107"/>
      <c r="L103" s="107"/>
      <c r="M103" s="107"/>
      <c r="N103" s="107"/>
      <c r="O103" s="107"/>
      <c r="P103" s="107"/>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row>
    <row r="104" spans="1:41" x14ac:dyDescent="0.25">
      <c r="A104" s="107"/>
      <c r="B104" s="107"/>
      <c r="C104" s="107"/>
      <c r="D104" s="107"/>
      <c r="E104" s="107"/>
      <c r="F104" s="107"/>
      <c r="G104" s="107"/>
      <c r="H104" s="107"/>
      <c r="I104" s="107"/>
      <c r="J104" s="107"/>
      <c r="K104" s="107"/>
      <c r="L104" s="107"/>
      <c r="M104" s="107"/>
      <c r="N104" s="107"/>
      <c r="O104" s="107"/>
      <c r="P104" s="107"/>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row>
    <row r="105" spans="1:41" x14ac:dyDescent="0.25">
      <c r="A105" s="107"/>
      <c r="B105" s="107"/>
      <c r="C105" s="107"/>
      <c r="D105" s="107"/>
      <c r="E105" s="107"/>
      <c r="F105" s="107"/>
      <c r="G105" s="107"/>
      <c r="H105" s="107"/>
      <c r="I105" s="107"/>
      <c r="J105" s="107"/>
      <c r="K105" s="107"/>
      <c r="L105" s="107"/>
      <c r="M105" s="107"/>
      <c r="N105" s="107"/>
      <c r="O105" s="107"/>
      <c r="P105" s="107"/>
      <c r="Q105" s="107"/>
      <c r="R105" s="107"/>
      <c r="S105" s="107"/>
      <c r="T105" s="107"/>
      <c r="U105" s="107"/>
      <c r="V105" s="107"/>
      <c r="W105" s="107"/>
      <c r="X105" s="107"/>
      <c r="Y105" s="107"/>
      <c r="Z105" s="107"/>
      <c r="AA105" s="107"/>
      <c r="AB105" s="107"/>
      <c r="AC105" s="107"/>
      <c r="AD105" s="107"/>
      <c r="AE105" s="107"/>
      <c r="AF105" s="107"/>
      <c r="AG105" s="107"/>
      <c r="AH105" s="107"/>
      <c r="AI105" s="107"/>
      <c r="AJ105" s="107"/>
      <c r="AK105" s="107"/>
      <c r="AL105" s="107"/>
      <c r="AM105" s="107"/>
      <c r="AN105" s="107"/>
      <c r="AO105" s="107"/>
    </row>
    <row r="106" spans="1:41" x14ac:dyDescent="0.25">
      <c r="A106" s="107"/>
      <c r="B106" s="107"/>
      <c r="C106" s="107"/>
      <c r="D106" s="107"/>
      <c r="E106" s="107"/>
      <c r="F106" s="107"/>
      <c r="G106" s="107"/>
      <c r="H106" s="107"/>
      <c r="I106" s="107"/>
      <c r="J106" s="107"/>
      <c r="K106" s="107"/>
      <c r="L106" s="107"/>
      <c r="M106" s="107"/>
      <c r="N106" s="107"/>
      <c r="O106" s="107"/>
      <c r="P106" s="107"/>
      <c r="Q106" s="107"/>
      <c r="R106" s="107"/>
      <c r="S106" s="107"/>
      <c r="T106" s="107"/>
      <c r="U106" s="107"/>
      <c r="V106" s="107"/>
      <c r="W106" s="107"/>
      <c r="X106" s="107"/>
      <c r="Y106" s="107"/>
      <c r="Z106" s="107"/>
      <c r="AA106" s="107"/>
      <c r="AB106" s="107"/>
      <c r="AC106" s="107"/>
      <c r="AD106" s="107"/>
      <c r="AE106" s="107"/>
      <c r="AF106" s="107"/>
      <c r="AG106" s="107"/>
      <c r="AH106" s="107"/>
      <c r="AI106" s="107"/>
      <c r="AJ106" s="107"/>
      <c r="AK106" s="107"/>
      <c r="AL106" s="107"/>
      <c r="AM106" s="107"/>
      <c r="AN106" s="107"/>
      <c r="AO106" s="107"/>
    </row>
    <row r="107" spans="1:41" x14ac:dyDescent="0.25">
      <c r="A107" s="107"/>
      <c r="B107" s="107"/>
      <c r="C107" s="107"/>
      <c r="D107" s="107"/>
      <c r="E107" s="107"/>
      <c r="F107" s="107"/>
      <c r="G107" s="107"/>
      <c r="H107" s="107"/>
      <c r="I107" s="107"/>
      <c r="J107" s="107"/>
      <c r="K107" s="107"/>
      <c r="L107" s="107"/>
      <c r="M107" s="107"/>
      <c r="N107" s="107"/>
      <c r="O107" s="107"/>
      <c r="P107" s="107"/>
      <c r="Q107" s="107"/>
      <c r="R107" s="107"/>
      <c r="S107" s="107"/>
      <c r="T107" s="107"/>
      <c r="U107" s="107"/>
      <c r="V107" s="107"/>
      <c r="W107" s="107"/>
      <c r="X107" s="107"/>
      <c r="Y107" s="107"/>
      <c r="Z107" s="107"/>
      <c r="AA107" s="107"/>
      <c r="AB107" s="107"/>
      <c r="AC107" s="107"/>
      <c r="AD107" s="107"/>
      <c r="AE107" s="107"/>
      <c r="AF107" s="107"/>
      <c r="AG107" s="107"/>
      <c r="AH107" s="107"/>
      <c r="AI107" s="107"/>
      <c r="AJ107" s="107"/>
      <c r="AK107" s="107"/>
      <c r="AL107" s="107"/>
      <c r="AM107" s="107"/>
      <c r="AN107" s="107"/>
      <c r="AO107" s="107"/>
    </row>
    <row r="108" spans="1:41" ht="15.75" customHeight="1" x14ac:dyDescent="0.25">
      <c r="A108" s="107"/>
      <c r="B108" s="107"/>
      <c r="C108" s="107"/>
      <c r="D108" s="107"/>
      <c r="E108" s="107"/>
      <c r="F108" s="107"/>
      <c r="G108" s="107"/>
      <c r="H108" s="107"/>
      <c r="I108" s="107"/>
      <c r="J108" s="107"/>
      <c r="K108" s="107"/>
      <c r="L108" s="107"/>
      <c r="M108" s="107"/>
      <c r="N108" s="107"/>
      <c r="O108" s="107"/>
      <c r="P108" s="107"/>
      <c r="Q108" s="107"/>
      <c r="R108" s="107"/>
      <c r="S108" s="107"/>
      <c r="T108" s="107"/>
      <c r="U108" s="107"/>
      <c r="V108" s="107"/>
      <c r="W108" s="107"/>
      <c r="X108" s="107"/>
      <c r="Y108" s="107"/>
      <c r="Z108" s="107"/>
      <c r="AA108" s="107"/>
      <c r="AB108" s="107"/>
      <c r="AC108" s="107"/>
      <c r="AD108" s="107"/>
      <c r="AE108" s="107"/>
      <c r="AF108" s="107"/>
      <c r="AG108" s="107"/>
      <c r="AH108" s="107"/>
      <c r="AI108" s="107"/>
      <c r="AJ108" s="107"/>
      <c r="AK108" s="107"/>
      <c r="AL108" s="107"/>
      <c r="AM108" s="107"/>
      <c r="AN108" s="107"/>
      <c r="AO108" s="107"/>
    </row>
    <row r="109" spans="1:41" ht="15" customHeight="1" x14ac:dyDescent="0.25">
      <c r="A109" s="107"/>
      <c r="B109" s="107"/>
      <c r="C109" s="107"/>
      <c r="D109" s="107"/>
      <c r="E109" s="107"/>
      <c r="F109" s="107"/>
      <c r="G109" s="107"/>
      <c r="H109" s="107"/>
      <c r="I109" s="107"/>
      <c r="J109" s="107"/>
      <c r="K109" s="107"/>
      <c r="L109" s="107"/>
      <c r="M109" s="107"/>
      <c r="N109" s="107"/>
      <c r="O109" s="107"/>
      <c r="P109" s="107"/>
      <c r="Q109" s="107"/>
      <c r="R109" s="107"/>
      <c r="S109" s="107"/>
      <c r="T109" s="107"/>
      <c r="U109" s="107"/>
      <c r="V109" s="107"/>
      <c r="W109" s="107"/>
      <c r="X109" s="107"/>
      <c r="Y109" s="107"/>
      <c r="Z109" s="107"/>
      <c r="AA109" s="107"/>
      <c r="AB109" s="107"/>
      <c r="AC109" s="107"/>
      <c r="AD109" s="107"/>
      <c r="AE109" s="107"/>
      <c r="AF109" s="107"/>
      <c r="AG109" s="107"/>
      <c r="AH109" s="107"/>
      <c r="AI109" s="107"/>
      <c r="AJ109" s="107"/>
      <c r="AK109" s="107"/>
      <c r="AL109" s="107"/>
      <c r="AM109" s="107"/>
      <c r="AN109" s="107"/>
      <c r="AO109" s="107"/>
    </row>
    <row r="110" spans="1:41" x14ac:dyDescent="0.25">
      <c r="A110" s="107"/>
      <c r="B110" s="107"/>
      <c r="C110" s="107"/>
      <c r="D110" s="107"/>
      <c r="E110" s="107"/>
      <c r="F110" s="107"/>
      <c r="G110" s="107"/>
      <c r="H110" s="107"/>
      <c r="I110" s="107"/>
      <c r="J110" s="107"/>
      <c r="K110" s="107"/>
      <c r="L110" s="107"/>
      <c r="M110" s="107"/>
      <c r="N110" s="107"/>
      <c r="O110" s="107"/>
      <c r="P110" s="107"/>
      <c r="Q110" s="107"/>
      <c r="R110" s="107"/>
      <c r="S110" s="107"/>
      <c r="T110" s="107"/>
      <c r="U110" s="107"/>
      <c r="V110" s="107"/>
      <c r="W110" s="107"/>
      <c r="X110" s="107"/>
      <c r="Y110" s="107"/>
      <c r="Z110" s="107"/>
      <c r="AA110" s="107"/>
      <c r="AB110" s="107"/>
      <c r="AC110" s="107"/>
      <c r="AD110" s="107"/>
      <c r="AE110" s="107"/>
      <c r="AF110" s="107"/>
      <c r="AG110" s="107"/>
      <c r="AH110" s="107"/>
      <c r="AI110" s="107"/>
      <c r="AJ110" s="107"/>
      <c r="AK110" s="107"/>
      <c r="AL110" s="107"/>
      <c r="AM110" s="107"/>
      <c r="AN110" s="107"/>
      <c r="AO110" s="107"/>
    </row>
    <row r="111" spans="1:41" ht="16.5" customHeight="1" x14ac:dyDescent="0.25">
      <c r="A111" s="107"/>
      <c r="B111" s="107"/>
      <c r="C111" s="107"/>
      <c r="D111" s="107"/>
      <c r="E111" s="107"/>
      <c r="F111" s="107"/>
      <c r="G111" s="107"/>
      <c r="H111" s="107"/>
      <c r="I111" s="107"/>
      <c r="J111" s="107"/>
      <c r="K111" s="107"/>
      <c r="L111" s="107"/>
      <c r="M111" s="107"/>
      <c r="N111" s="107"/>
      <c r="O111" s="107"/>
      <c r="P111" s="107"/>
      <c r="Q111" s="107"/>
      <c r="R111" s="107"/>
      <c r="S111" s="107"/>
      <c r="T111" s="107"/>
      <c r="U111" s="107"/>
      <c r="V111" s="107"/>
      <c r="W111" s="107"/>
      <c r="X111" s="107"/>
      <c r="Y111" s="107"/>
      <c r="Z111" s="107"/>
      <c r="AA111" s="107"/>
      <c r="AB111" s="107"/>
      <c r="AC111" s="107"/>
      <c r="AD111" s="107"/>
      <c r="AE111" s="107"/>
      <c r="AF111" s="107"/>
      <c r="AG111" s="107"/>
      <c r="AH111" s="107"/>
      <c r="AI111" s="107"/>
      <c r="AJ111" s="107"/>
      <c r="AK111" s="107"/>
      <c r="AL111" s="107"/>
      <c r="AM111" s="107"/>
      <c r="AN111" s="107"/>
      <c r="AO111" s="107"/>
    </row>
    <row r="112" spans="1:41" x14ac:dyDescent="0.25">
      <c r="A112" s="107"/>
      <c r="B112" s="107"/>
      <c r="C112" s="107"/>
      <c r="D112" s="107"/>
      <c r="E112" s="107"/>
      <c r="F112" s="107"/>
      <c r="G112" s="107"/>
      <c r="H112" s="107"/>
      <c r="I112" s="107"/>
      <c r="J112" s="107"/>
      <c r="K112" s="107"/>
      <c r="L112" s="107"/>
      <c r="M112" s="107"/>
      <c r="N112" s="107"/>
      <c r="O112" s="107"/>
      <c r="P112" s="107"/>
      <c r="Q112" s="107"/>
      <c r="R112" s="107"/>
      <c r="S112" s="107"/>
      <c r="T112" s="107"/>
      <c r="U112" s="107"/>
      <c r="V112" s="107"/>
      <c r="W112" s="107"/>
      <c r="X112" s="107"/>
      <c r="Y112" s="107"/>
      <c r="Z112" s="107"/>
      <c r="AA112" s="107"/>
      <c r="AB112" s="107"/>
      <c r="AC112" s="107"/>
      <c r="AD112" s="107"/>
      <c r="AE112" s="107"/>
      <c r="AF112" s="107"/>
      <c r="AG112" s="107"/>
      <c r="AH112" s="107"/>
      <c r="AI112" s="107"/>
      <c r="AJ112" s="107"/>
      <c r="AK112" s="107"/>
      <c r="AL112" s="107"/>
      <c r="AM112" s="107"/>
      <c r="AN112" s="107"/>
      <c r="AO112" s="107"/>
    </row>
    <row r="113" spans="1:41" x14ac:dyDescent="0.25">
      <c r="A113" s="107"/>
      <c r="B113" s="107"/>
      <c r="C113" s="107"/>
      <c r="D113" s="107"/>
      <c r="E113" s="107"/>
      <c r="F113" s="107"/>
      <c r="G113" s="107"/>
      <c r="H113" s="107"/>
      <c r="I113" s="107"/>
      <c r="J113" s="107"/>
      <c r="K113" s="107"/>
      <c r="L113" s="107"/>
      <c r="M113" s="107"/>
      <c r="N113" s="107"/>
      <c r="O113" s="107"/>
      <c r="P113" s="107"/>
      <c r="Q113" s="107"/>
      <c r="R113" s="107"/>
      <c r="S113" s="107"/>
      <c r="T113" s="107"/>
      <c r="U113" s="107"/>
      <c r="V113" s="107"/>
      <c r="W113" s="107"/>
      <c r="X113" s="107"/>
      <c r="Y113" s="107"/>
      <c r="Z113" s="107"/>
      <c r="AA113" s="107"/>
      <c r="AB113" s="107"/>
      <c r="AC113" s="107"/>
      <c r="AD113" s="107"/>
      <c r="AE113" s="107"/>
      <c r="AF113" s="107"/>
      <c r="AG113" s="107"/>
      <c r="AH113" s="107"/>
      <c r="AI113" s="107"/>
      <c r="AJ113" s="107"/>
      <c r="AK113" s="107"/>
      <c r="AL113" s="107"/>
      <c r="AM113" s="107"/>
      <c r="AN113" s="107"/>
      <c r="AO113" s="107"/>
    </row>
    <row r="114" spans="1:41" x14ac:dyDescent="0.25">
      <c r="A114" s="107"/>
      <c r="B114" s="107"/>
      <c r="C114" s="107"/>
      <c r="D114" s="107"/>
      <c r="E114" s="107"/>
      <c r="F114" s="107"/>
      <c r="G114" s="107"/>
      <c r="H114" s="107"/>
      <c r="I114" s="107"/>
      <c r="J114" s="107"/>
      <c r="K114" s="107"/>
      <c r="L114" s="107"/>
      <c r="M114" s="107"/>
      <c r="N114" s="107"/>
      <c r="O114" s="107"/>
      <c r="P114" s="107"/>
      <c r="Q114" s="107"/>
      <c r="R114" s="107"/>
      <c r="S114" s="107"/>
      <c r="T114" s="107"/>
      <c r="U114" s="107"/>
      <c r="V114" s="107"/>
      <c r="W114" s="107"/>
      <c r="X114" s="107"/>
      <c r="Y114" s="107"/>
      <c r="Z114" s="107"/>
      <c r="AA114" s="107"/>
      <c r="AB114" s="107"/>
      <c r="AC114" s="107"/>
      <c r="AD114" s="107"/>
      <c r="AE114" s="107"/>
      <c r="AF114" s="107"/>
      <c r="AG114" s="107"/>
      <c r="AH114" s="107"/>
      <c r="AI114" s="107"/>
      <c r="AJ114" s="107"/>
      <c r="AK114" s="107"/>
      <c r="AL114" s="107"/>
      <c r="AM114" s="107"/>
      <c r="AN114" s="107"/>
      <c r="AO114" s="107"/>
    </row>
    <row r="115" spans="1:41" x14ac:dyDescent="0.25">
      <c r="A115" s="107"/>
      <c r="B115" s="107"/>
      <c r="C115" s="107"/>
      <c r="D115" s="107"/>
      <c r="E115" s="107"/>
      <c r="F115" s="107"/>
      <c r="G115" s="107"/>
      <c r="H115" s="107"/>
      <c r="I115" s="107"/>
      <c r="J115" s="107"/>
      <c r="K115" s="107"/>
      <c r="L115" s="107"/>
      <c r="M115" s="107"/>
      <c r="N115" s="107"/>
      <c r="O115" s="107"/>
      <c r="P115" s="107"/>
      <c r="Q115" s="107"/>
      <c r="R115" s="107"/>
      <c r="S115" s="107"/>
      <c r="T115" s="107"/>
      <c r="U115" s="107"/>
      <c r="V115" s="107"/>
      <c r="W115" s="107"/>
      <c r="X115" s="107"/>
      <c r="Y115" s="107"/>
      <c r="Z115" s="107"/>
      <c r="AA115" s="107"/>
      <c r="AB115" s="107"/>
      <c r="AC115" s="107"/>
      <c r="AD115" s="107"/>
      <c r="AE115" s="107"/>
      <c r="AF115" s="107"/>
      <c r="AG115" s="107"/>
      <c r="AH115" s="107"/>
      <c r="AI115" s="107"/>
      <c r="AJ115" s="107"/>
      <c r="AK115" s="107"/>
      <c r="AL115" s="107"/>
      <c r="AM115" s="107"/>
      <c r="AN115" s="107"/>
      <c r="AO115" s="107"/>
    </row>
    <row r="116" spans="1:41" x14ac:dyDescent="0.25">
      <c r="A116" s="107"/>
      <c r="B116" s="107"/>
      <c r="C116" s="107"/>
      <c r="D116" s="107"/>
      <c r="E116" s="107"/>
      <c r="F116" s="107"/>
      <c r="G116" s="107"/>
      <c r="H116" s="107"/>
      <c r="I116" s="107"/>
      <c r="J116" s="107"/>
      <c r="K116" s="107"/>
      <c r="L116" s="107"/>
      <c r="M116" s="107"/>
      <c r="N116" s="107"/>
      <c r="O116" s="107"/>
      <c r="P116" s="107"/>
      <c r="Q116" s="107"/>
      <c r="R116" s="107"/>
      <c r="S116" s="107"/>
      <c r="T116" s="107"/>
      <c r="U116" s="107"/>
      <c r="V116" s="107"/>
      <c r="W116" s="107"/>
      <c r="X116" s="107"/>
      <c r="Y116" s="107"/>
      <c r="Z116" s="107"/>
      <c r="AA116" s="107"/>
      <c r="AB116" s="107"/>
      <c r="AC116" s="107"/>
      <c r="AD116" s="107"/>
      <c r="AE116" s="107"/>
      <c r="AF116" s="107"/>
      <c r="AG116" s="107"/>
      <c r="AH116" s="107"/>
      <c r="AI116" s="107"/>
      <c r="AJ116" s="107"/>
      <c r="AK116" s="107"/>
      <c r="AL116" s="107"/>
      <c r="AM116" s="107"/>
      <c r="AN116" s="107"/>
      <c r="AO116" s="107"/>
    </row>
    <row r="117" spans="1:41" x14ac:dyDescent="0.25">
      <c r="A117" s="107"/>
      <c r="B117" s="107"/>
      <c r="C117" s="107"/>
      <c r="D117" s="107"/>
      <c r="E117" s="107"/>
      <c r="F117" s="107"/>
      <c r="G117" s="107"/>
      <c r="H117" s="107"/>
      <c r="I117" s="107"/>
      <c r="J117" s="107"/>
      <c r="K117" s="107"/>
      <c r="L117" s="107"/>
      <c r="M117" s="107"/>
      <c r="N117" s="107"/>
      <c r="O117" s="107"/>
      <c r="P117" s="107"/>
      <c r="Q117" s="107"/>
      <c r="R117" s="107"/>
      <c r="S117" s="107"/>
      <c r="T117" s="107"/>
      <c r="U117" s="107"/>
      <c r="V117" s="107"/>
      <c r="W117" s="107"/>
      <c r="X117" s="107"/>
      <c r="Y117" s="107"/>
      <c r="Z117" s="107"/>
      <c r="AA117" s="107"/>
      <c r="AB117" s="107"/>
      <c r="AC117" s="107"/>
      <c r="AD117" s="107"/>
      <c r="AE117" s="107"/>
      <c r="AF117" s="107"/>
      <c r="AG117" s="107"/>
      <c r="AH117" s="107"/>
      <c r="AI117" s="107"/>
      <c r="AJ117" s="107"/>
      <c r="AK117" s="107"/>
      <c r="AL117" s="107"/>
      <c r="AM117" s="107"/>
      <c r="AN117" s="107"/>
      <c r="AO117" s="107"/>
    </row>
    <row r="118" spans="1:41" x14ac:dyDescent="0.25">
      <c r="A118" s="107"/>
      <c r="B118" s="107"/>
      <c r="C118" s="107"/>
      <c r="D118" s="107"/>
      <c r="E118" s="107"/>
      <c r="F118" s="107"/>
      <c r="G118" s="107"/>
      <c r="H118" s="107"/>
      <c r="I118" s="107"/>
      <c r="J118" s="107"/>
      <c r="K118" s="107"/>
      <c r="L118" s="107"/>
      <c r="M118" s="107"/>
      <c r="N118" s="107"/>
      <c r="O118" s="107"/>
      <c r="P118" s="107"/>
      <c r="Q118" s="107"/>
      <c r="R118" s="107"/>
      <c r="S118" s="107"/>
      <c r="T118" s="107"/>
      <c r="U118" s="107"/>
      <c r="V118" s="107"/>
      <c r="W118" s="107"/>
      <c r="X118" s="107"/>
      <c r="Y118" s="107"/>
      <c r="Z118" s="107"/>
      <c r="AA118" s="107"/>
      <c r="AB118" s="107"/>
      <c r="AC118" s="107"/>
      <c r="AD118" s="107"/>
      <c r="AE118" s="107"/>
      <c r="AF118" s="107"/>
      <c r="AG118" s="107"/>
      <c r="AH118" s="107"/>
      <c r="AI118" s="107"/>
      <c r="AJ118" s="107"/>
      <c r="AK118" s="107"/>
      <c r="AL118" s="107"/>
      <c r="AM118" s="107"/>
      <c r="AN118" s="107"/>
      <c r="AO118" s="107"/>
    </row>
    <row r="119" spans="1:41" x14ac:dyDescent="0.25">
      <c r="A119" s="107"/>
      <c r="B119" s="107"/>
      <c r="C119" s="107"/>
      <c r="D119" s="107"/>
      <c r="E119" s="107"/>
      <c r="F119" s="107"/>
      <c r="G119" s="107"/>
      <c r="H119" s="107"/>
      <c r="I119" s="107"/>
      <c r="J119" s="107"/>
      <c r="K119" s="107"/>
      <c r="L119" s="107"/>
      <c r="M119" s="107"/>
      <c r="N119" s="107"/>
      <c r="O119" s="107"/>
      <c r="P119" s="107"/>
      <c r="Q119" s="107"/>
      <c r="R119" s="107"/>
      <c r="S119" s="107"/>
      <c r="T119" s="107"/>
      <c r="U119" s="107"/>
      <c r="V119" s="107"/>
      <c r="W119" s="107"/>
      <c r="X119" s="107"/>
      <c r="Y119" s="107"/>
      <c r="Z119" s="107"/>
      <c r="AA119" s="107"/>
      <c r="AB119" s="107"/>
      <c r="AC119" s="107"/>
      <c r="AD119" s="107"/>
      <c r="AE119" s="107"/>
      <c r="AF119" s="107"/>
      <c r="AG119" s="107"/>
      <c r="AH119" s="107"/>
      <c r="AI119" s="107"/>
      <c r="AJ119" s="107"/>
      <c r="AK119" s="107"/>
      <c r="AL119" s="107"/>
      <c r="AM119" s="107"/>
      <c r="AN119" s="107"/>
      <c r="AO119" s="107"/>
    </row>
    <row r="120" spans="1:41" x14ac:dyDescent="0.25">
      <c r="A120" s="107"/>
      <c r="B120" s="107"/>
      <c r="C120" s="107"/>
      <c r="D120" s="107"/>
      <c r="E120" s="107"/>
      <c r="F120" s="107"/>
      <c r="G120" s="107"/>
      <c r="H120" s="107"/>
      <c r="I120" s="107"/>
      <c r="J120" s="107"/>
      <c r="K120" s="107"/>
      <c r="L120" s="107"/>
      <c r="M120" s="107"/>
      <c r="N120" s="107"/>
      <c r="O120" s="107"/>
      <c r="P120" s="107"/>
      <c r="Q120" s="107"/>
      <c r="R120" s="107"/>
      <c r="S120" s="107"/>
      <c r="T120" s="107"/>
      <c r="U120" s="107"/>
      <c r="V120" s="107"/>
      <c r="W120" s="107"/>
      <c r="X120" s="107"/>
      <c r="Y120" s="107"/>
      <c r="Z120" s="107"/>
      <c r="AA120" s="107"/>
      <c r="AB120" s="107"/>
      <c r="AC120" s="107"/>
      <c r="AD120" s="107"/>
      <c r="AE120" s="107"/>
      <c r="AF120" s="107"/>
      <c r="AG120" s="107"/>
      <c r="AH120" s="107"/>
      <c r="AI120" s="107"/>
      <c r="AJ120" s="107"/>
      <c r="AK120" s="107"/>
      <c r="AL120" s="107"/>
      <c r="AM120" s="107"/>
      <c r="AN120" s="107"/>
      <c r="AO120" s="107"/>
    </row>
    <row r="121" spans="1:41" x14ac:dyDescent="0.25">
      <c r="A121" s="107"/>
      <c r="B121" s="107"/>
      <c r="C121" s="107"/>
      <c r="D121" s="107"/>
      <c r="E121" s="107"/>
      <c r="F121" s="107"/>
      <c r="G121" s="107"/>
      <c r="H121" s="107"/>
      <c r="I121" s="107"/>
      <c r="J121" s="107"/>
      <c r="K121" s="107"/>
      <c r="L121" s="107"/>
      <c r="M121" s="107"/>
      <c r="N121" s="107"/>
      <c r="O121" s="107"/>
      <c r="P121" s="107"/>
      <c r="Q121" s="107"/>
      <c r="R121" s="107"/>
      <c r="S121" s="107"/>
      <c r="T121" s="107"/>
      <c r="U121" s="107"/>
      <c r="V121" s="107"/>
      <c r="W121" s="107"/>
      <c r="X121" s="107"/>
      <c r="Y121" s="107"/>
      <c r="Z121" s="107"/>
      <c r="AA121" s="107"/>
      <c r="AB121" s="107"/>
      <c r="AC121" s="107"/>
      <c r="AD121" s="107"/>
      <c r="AE121" s="107"/>
      <c r="AF121" s="107"/>
      <c r="AG121" s="107"/>
      <c r="AH121" s="107"/>
      <c r="AI121" s="107"/>
      <c r="AJ121" s="107"/>
      <c r="AK121" s="107"/>
      <c r="AL121" s="107"/>
      <c r="AM121" s="107"/>
      <c r="AN121" s="107"/>
      <c r="AO121" s="107"/>
    </row>
    <row r="122" spans="1:41" x14ac:dyDescent="0.25">
      <c r="A122" s="107"/>
      <c r="B122" s="107"/>
      <c r="C122" s="107"/>
      <c r="D122" s="107"/>
      <c r="E122" s="107"/>
      <c r="F122" s="107"/>
      <c r="G122" s="107"/>
      <c r="H122" s="107"/>
      <c r="I122" s="107"/>
      <c r="J122" s="107"/>
      <c r="K122" s="107"/>
      <c r="L122" s="107"/>
      <c r="M122" s="107"/>
      <c r="N122" s="107"/>
      <c r="O122" s="107"/>
      <c r="P122" s="107"/>
      <c r="Q122" s="107"/>
      <c r="R122" s="107"/>
      <c r="S122" s="107"/>
      <c r="T122" s="107"/>
      <c r="U122" s="107"/>
      <c r="V122" s="107"/>
      <c r="W122" s="107"/>
      <c r="X122" s="107"/>
      <c r="Y122" s="107"/>
      <c r="Z122" s="107"/>
      <c r="AA122" s="107"/>
      <c r="AB122" s="107"/>
      <c r="AC122" s="107"/>
      <c r="AD122" s="107"/>
      <c r="AE122" s="107"/>
      <c r="AF122" s="107"/>
      <c r="AG122" s="107"/>
      <c r="AH122" s="107"/>
      <c r="AI122" s="107"/>
      <c r="AJ122" s="107"/>
      <c r="AK122" s="107"/>
      <c r="AL122" s="107"/>
      <c r="AM122" s="107"/>
      <c r="AN122" s="107"/>
      <c r="AO122" s="107"/>
    </row>
    <row r="123" spans="1:41" x14ac:dyDescent="0.25">
      <c r="A123" s="107"/>
      <c r="B123" s="107"/>
      <c r="C123" s="107"/>
      <c r="D123" s="107"/>
      <c r="E123" s="107"/>
      <c r="F123" s="107"/>
      <c r="G123" s="107"/>
      <c r="H123" s="107"/>
      <c r="I123" s="107"/>
      <c r="J123" s="107"/>
      <c r="K123" s="107"/>
      <c r="L123" s="107"/>
      <c r="M123" s="107"/>
      <c r="N123" s="107"/>
      <c r="O123" s="107"/>
      <c r="P123" s="107"/>
      <c r="Q123" s="107"/>
      <c r="R123" s="107"/>
      <c r="S123" s="107"/>
      <c r="T123" s="107"/>
      <c r="U123" s="107"/>
      <c r="V123" s="107"/>
      <c r="W123" s="107"/>
      <c r="X123" s="107"/>
      <c r="Y123" s="107"/>
      <c r="Z123" s="107"/>
      <c r="AA123" s="107"/>
      <c r="AB123" s="107"/>
      <c r="AC123" s="107"/>
      <c r="AD123" s="107"/>
      <c r="AE123" s="107"/>
      <c r="AF123" s="107"/>
      <c r="AG123" s="107"/>
      <c r="AH123" s="107"/>
      <c r="AI123" s="107"/>
      <c r="AJ123" s="107"/>
      <c r="AK123" s="107"/>
      <c r="AL123" s="107"/>
      <c r="AM123" s="107"/>
      <c r="AN123" s="107"/>
      <c r="AO123" s="107"/>
    </row>
    <row r="124" spans="1:41" x14ac:dyDescent="0.25">
      <c r="A124" s="107"/>
      <c r="B124" s="107"/>
      <c r="C124" s="107"/>
      <c r="D124" s="107"/>
      <c r="E124" s="107"/>
      <c r="F124" s="107"/>
      <c r="G124" s="107"/>
      <c r="H124" s="107"/>
      <c r="I124" s="107"/>
      <c r="J124" s="107"/>
      <c r="K124" s="107"/>
      <c r="L124" s="107"/>
      <c r="M124" s="107"/>
      <c r="N124" s="107"/>
      <c r="O124" s="107"/>
      <c r="P124" s="107"/>
      <c r="Q124" s="107"/>
      <c r="R124" s="107"/>
      <c r="S124" s="107"/>
      <c r="T124" s="107"/>
      <c r="U124" s="107"/>
      <c r="V124" s="107"/>
      <c r="W124" s="107"/>
      <c r="X124" s="107"/>
      <c r="Y124" s="107"/>
      <c r="Z124" s="107"/>
      <c r="AA124" s="107"/>
      <c r="AB124" s="107"/>
      <c r="AC124" s="107"/>
      <c r="AD124" s="107"/>
      <c r="AE124" s="107"/>
      <c r="AF124" s="107"/>
      <c r="AG124" s="107"/>
      <c r="AH124" s="107"/>
      <c r="AI124" s="107"/>
      <c r="AJ124" s="107"/>
      <c r="AK124" s="107"/>
      <c r="AL124" s="107"/>
      <c r="AM124" s="107"/>
      <c r="AN124" s="107"/>
      <c r="AO124" s="107"/>
    </row>
    <row r="125" spans="1:41" x14ac:dyDescent="0.25">
      <c r="A125" s="107"/>
      <c r="B125" s="107"/>
      <c r="C125" s="107"/>
      <c r="D125" s="107"/>
      <c r="E125" s="107"/>
      <c r="F125" s="107"/>
      <c r="G125" s="107"/>
      <c r="H125" s="107"/>
      <c r="I125" s="107"/>
      <c r="J125" s="107"/>
      <c r="K125" s="107"/>
      <c r="L125" s="107"/>
      <c r="M125" s="107"/>
      <c r="N125" s="107"/>
      <c r="O125" s="107"/>
      <c r="P125" s="107"/>
      <c r="Q125" s="107"/>
      <c r="R125" s="107"/>
      <c r="S125" s="107"/>
      <c r="T125" s="107"/>
      <c r="U125" s="107"/>
      <c r="V125" s="107"/>
      <c r="W125" s="107"/>
      <c r="X125" s="107"/>
      <c r="Y125" s="107"/>
      <c r="Z125" s="107"/>
      <c r="AA125" s="107"/>
      <c r="AB125" s="107"/>
      <c r="AC125" s="107"/>
      <c r="AD125" s="107"/>
      <c r="AE125" s="107"/>
      <c r="AF125" s="107"/>
      <c r="AG125" s="107"/>
      <c r="AH125" s="107"/>
      <c r="AI125" s="107"/>
      <c r="AJ125" s="107"/>
      <c r="AK125" s="107"/>
      <c r="AL125" s="107"/>
      <c r="AM125" s="107"/>
      <c r="AN125" s="107"/>
      <c r="AO125" s="107"/>
    </row>
    <row r="126" spans="1:41" x14ac:dyDescent="0.25">
      <c r="A126" s="107"/>
      <c r="B126" s="107"/>
      <c r="C126" s="107"/>
      <c r="D126" s="107"/>
      <c r="E126" s="107"/>
      <c r="F126" s="107"/>
      <c r="G126" s="107"/>
      <c r="H126" s="107"/>
      <c r="I126" s="107"/>
      <c r="J126" s="107"/>
      <c r="K126" s="107"/>
      <c r="L126" s="107"/>
      <c r="M126" s="107"/>
      <c r="N126" s="107"/>
      <c r="O126" s="107"/>
      <c r="P126" s="107"/>
      <c r="Q126" s="107"/>
      <c r="R126" s="107"/>
      <c r="S126" s="107"/>
      <c r="T126" s="107"/>
      <c r="U126" s="107"/>
      <c r="V126" s="107"/>
      <c r="W126" s="107"/>
      <c r="X126" s="107"/>
      <c r="Y126" s="107"/>
      <c r="Z126" s="107"/>
      <c r="AA126" s="107"/>
      <c r="AB126" s="107"/>
      <c r="AC126" s="107"/>
      <c r="AD126" s="107"/>
      <c r="AE126" s="107"/>
      <c r="AF126" s="107"/>
      <c r="AG126" s="107"/>
      <c r="AH126" s="107"/>
      <c r="AI126" s="107"/>
      <c r="AJ126" s="107"/>
      <c r="AK126" s="107"/>
      <c r="AL126" s="107"/>
      <c r="AM126" s="107"/>
      <c r="AN126" s="107"/>
      <c r="AO126" s="107"/>
    </row>
    <row r="127" spans="1:41" x14ac:dyDescent="0.25">
      <c r="A127" s="107"/>
      <c r="B127" s="107"/>
      <c r="C127" s="107"/>
      <c r="D127" s="107"/>
      <c r="E127" s="107"/>
      <c r="F127" s="107"/>
      <c r="G127" s="107"/>
      <c r="H127" s="107"/>
      <c r="I127" s="107"/>
      <c r="J127" s="107"/>
      <c r="K127" s="107"/>
      <c r="L127" s="107"/>
      <c r="M127" s="107"/>
      <c r="N127" s="107"/>
      <c r="O127" s="107"/>
      <c r="P127" s="107"/>
      <c r="Q127" s="107"/>
      <c r="R127" s="107"/>
      <c r="S127" s="107"/>
      <c r="T127" s="107"/>
      <c r="U127" s="107"/>
      <c r="V127" s="107"/>
      <c r="W127" s="107"/>
      <c r="X127" s="107"/>
      <c r="Y127" s="107"/>
      <c r="Z127" s="107"/>
      <c r="AA127" s="107"/>
      <c r="AB127" s="107"/>
      <c r="AC127" s="107"/>
      <c r="AD127" s="107"/>
      <c r="AE127" s="107"/>
      <c r="AF127" s="107"/>
      <c r="AG127" s="107"/>
      <c r="AH127" s="107"/>
      <c r="AI127" s="107"/>
      <c r="AJ127" s="107"/>
      <c r="AK127" s="107"/>
      <c r="AL127" s="107"/>
      <c r="AM127" s="107"/>
      <c r="AN127" s="107"/>
      <c r="AO127" s="107"/>
    </row>
    <row r="128" spans="1:41" x14ac:dyDescent="0.25">
      <c r="A128" s="107"/>
      <c r="B128" s="107"/>
      <c r="C128" s="107"/>
      <c r="D128" s="107"/>
      <c r="E128" s="107"/>
      <c r="F128" s="107"/>
      <c r="G128" s="107"/>
      <c r="H128" s="107"/>
      <c r="I128" s="107"/>
      <c r="J128" s="107"/>
      <c r="K128" s="107"/>
      <c r="L128" s="107"/>
      <c r="M128" s="107"/>
      <c r="N128" s="107"/>
      <c r="O128" s="107"/>
      <c r="P128" s="107"/>
      <c r="Q128" s="107"/>
      <c r="R128" s="107"/>
      <c r="S128" s="107"/>
      <c r="T128" s="107"/>
      <c r="U128" s="107"/>
      <c r="V128" s="107"/>
      <c r="W128" s="107"/>
      <c r="X128" s="107"/>
      <c r="Y128" s="107"/>
      <c r="Z128" s="107"/>
      <c r="AA128" s="107"/>
      <c r="AB128" s="107"/>
      <c r="AC128" s="107"/>
      <c r="AD128" s="107"/>
      <c r="AE128" s="107"/>
      <c r="AF128" s="107"/>
      <c r="AG128" s="107"/>
      <c r="AH128" s="107"/>
      <c r="AI128" s="107"/>
      <c r="AJ128" s="107"/>
      <c r="AK128" s="107"/>
      <c r="AL128" s="107"/>
      <c r="AM128" s="107"/>
      <c r="AN128" s="107"/>
      <c r="AO128" s="107"/>
    </row>
    <row r="129" spans="1:41" x14ac:dyDescent="0.25">
      <c r="A129" s="107"/>
      <c r="B129" s="107"/>
      <c r="C129" s="107"/>
      <c r="D129" s="107"/>
      <c r="E129" s="107"/>
      <c r="F129" s="107"/>
      <c r="G129" s="107"/>
      <c r="H129" s="107"/>
      <c r="I129" s="107"/>
      <c r="J129" s="107"/>
      <c r="K129" s="107"/>
      <c r="L129" s="107"/>
      <c r="M129" s="107"/>
      <c r="N129" s="107"/>
      <c r="O129" s="107"/>
      <c r="P129" s="107"/>
      <c r="Q129" s="107"/>
      <c r="R129" s="107"/>
      <c r="S129" s="107"/>
      <c r="T129" s="107"/>
      <c r="U129" s="107"/>
      <c r="V129" s="107"/>
      <c r="W129" s="107"/>
      <c r="X129" s="107"/>
      <c r="Y129" s="107"/>
      <c r="Z129" s="107"/>
      <c r="AA129" s="107"/>
      <c r="AB129" s="107"/>
      <c r="AC129" s="107"/>
      <c r="AD129" s="107"/>
      <c r="AE129" s="107"/>
      <c r="AF129" s="107"/>
      <c r="AG129" s="107"/>
      <c r="AH129" s="107"/>
      <c r="AI129" s="107"/>
      <c r="AJ129" s="107"/>
      <c r="AK129" s="107"/>
      <c r="AL129" s="107"/>
      <c r="AM129" s="107"/>
      <c r="AN129" s="107"/>
      <c r="AO129" s="107"/>
    </row>
    <row r="130" spans="1:41" x14ac:dyDescent="0.25">
      <c r="A130" s="107"/>
      <c r="B130" s="107"/>
      <c r="C130" s="107"/>
      <c r="D130" s="107"/>
      <c r="E130" s="107"/>
      <c r="F130" s="107"/>
      <c r="G130" s="107"/>
      <c r="H130" s="107"/>
      <c r="I130" s="107"/>
      <c r="J130" s="107"/>
      <c r="K130" s="107"/>
      <c r="L130" s="107"/>
      <c r="M130" s="107"/>
      <c r="N130" s="107"/>
      <c r="O130" s="107"/>
      <c r="P130" s="107"/>
      <c r="Q130" s="107"/>
      <c r="R130" s="107"/>
      <c r="S130" s="107"/>
      <c r="T130" s="107"/>
      <c r="U130" s="107"/>
      <c r="V130" s="107"/>
      <c r="W130" s="107"/>
      <c r="X130" s="107"/>
      <c r="Y130" s="107"/>
      <c r="Z130" s="107"/>
      <c r="AA130" s="107"/>
      <c r="AB130" s="107"/>
      <c r="AC130" s="107"/>
      <c r="AD130" s="107"/>
      <c r="AE130" s="107"/>
      <c r="AF130" s="107"/>
      <c r="AG130" s="107"/>
      <c r="AH130" s="107"/>
      <c r="AI130" s="107"/>
      <c r="AJ130" s="107"/>
      <c r="AK130" s="107"/>
      <c r="AL130" s="107"/>
      <c r="AM130" s="107"/>
      <c r="AN130" s="107"/>
      <c r="AO130" s="107"/>
    </row>
    <row r="131" spans="1:41" x14ac:dyDescent="0.25">
      <c r="A131" s="107"/>
      <c r="B131" s="107"/>
      <c r="C131" s="107"/>
      <c r="D131" s="107"/>
      <c r="E131" s="107"/>
      <c r="F131" s="107"/>
      <c r="G131" s="107"/>
      <c r="H131" s="107"/>
      <c r="I131" s="107"/>
      <c r="J131" s="107"/>
      <c r="K131" s="107"/>
      <c r="L131" s="107"/>
      <c r="M131" s="107"/>
      <c r="N131" s="107"/>
      <c r="O131" s="107"/>
      <c r="P131" s="107"/>
      <c r="Q131" s="107"/>
      <c r="R131" s="107"/>
      <c r="S131" s="107"/>
      <c r="T131" s="107"/>
      <c r="U131" s="107"/>
      <c r="V131" s="107"/>
      <c r="W131" s="107"/>
      <c r="X131" s="107"/>
      <c r="Y131" s="107"/>
      <c r="Z131" s="107"/>
      <c r="AA131" s="107"/>
      <c r="AB131" s="107"/>
      <c r="AC131" s="107"/>
      <c r="AD131" s="107"/>
      <c r="AE131" s="107"/>
      <c r="AF131" s="107"/>
      <c r="AG131" s="107"/>
      <c r="AH131" s="107"/>
      <c r="AI131" s="107"/>
      <c r="AJ131" s="107"/>
      <c r="AK131" s="107"/>
      <c r="AL131" s="107"/>
      <c r="AM131" s="107"/>
      <c r="AN131" s="107"/>
      <c r="AO131" s="107"/>
    </row>
    <row r="132" spans="1:41" x14ac:dyDescent="0.25">
      <c r="A132" s="107"/>
      <c r="B132" s="107"/>
      <c r="C132" s="107"/>
      <c r="D132" s="107"/>
      <c r="E132" s="107"/>
      <c r="F132" s="107"/>
      <c r="G132" s="107"/>
      <c r="H132" s="107"/>
      <c r="I132" s="107"/>
      <c r="J132" s="107"/>
      <c r="K132" s="107"/>
      <c r="L132" s="107"/>
      <c r="M132" s="107"/>
      <c r="N132" s="107"/>
      <c r="O132" s="107"/>
      <c r="P132" s="107"/>
      <c r="Q132" s="107"/>
      <c r="R132" s="107"/>
      <c r="S132" s="107"/>
      <c r="T132" s="107"/>
      <c r="U132" s="107"/>
      <c r="V132" s="107"/>
      <c r="W132" s="107"/>
      <c r="X132" s="107"/>
      <c r="Y132" s="107"/>
      <c r="Z132" s="107"/>
      <c r="AA132" s="107"/>
      <c r="AB132" s="107"/>
      <c r="AC132" s="107"/>
      <c r="AD132" s="107"/>
      <c r="AE132" s="107"/>
      <c r="AF132" s="107"/>
      <c r="AG132" s="107"/>
      <c r="AH132" s="107"/>
      <c r="AI132" s="107"/>
      <c r="AJ132" s="107"/>
      <c r="AK132" s="107"/>
      <c r="AL132" s="107"/>
      <c r="AM132" s="107"/>
      <c r="AN132" s="107"/>
      <c r="AO132" s="107"/>
    </row>
    <row r="133" spans="1:41" x14ac:dyDescent="0.25">
      <c r="A133" s="107"/>
      <c r="B133" s="107"/>
      <c r="C133" s="107"/>
      <c r="D133" s="107"/>
      <c r="E133" s="107"/>
      <c r="F133" s="107"/>
      <c r="G133" s="107"/>
      <c r="H133" s="107"/>
      <c r="I133" s="107"/>
      <c r="J133" s="107"/>
      <c r="K133" s="107"/>
      <c r="L133" s="107"/>
      <c r="M133" s="107"/>
      <c r="N133" s="107"/>
      <c r="O133" s="107"/>
      <c r="P133" s="107"/>
      <c r="Q133" s="107"/>
      <c r="R133" s="107"/>
      <c r="S133" s="107"/>
      <c r="T133" s="107"/>
      <c r="U133" s="107"/>
      <c r="V133" s="107"/>
      <c r="W133" s="107"/>
      <c r="X133" s="107"/>
      <c r="Y133" s="107"/>
      <c r="Z133" s="107"/>
      <c r="AA133" s="107"/>
      <c r="AB133" s="107"/>
      <c r="AC133" s="107"/>
      <c r="AD133" s="107"/>
      <c r="AE133" s="107"/>
      <c r="AF133" s="107"/>
      <c r="AG133" s="107"/>
      <c r="AH133" s="107"/>
      <c r="AI133" s="107"/>
      <c r="AJ133" s="107"/>
      <c r="AK133" s="107"/>
      <c r="AL133" s="107"/>
      <c r="AM133" s="107"/>
      <c r="AN133" s="107"/>
      <c r="AO133" s="107"/>
    </row>
    <row r="134" spans="1:41" x14ac:dyDescent="0.25">
      <c r="A134" s="107"/>
      <c r="B134" s="107"/>
      <c r="C134" s="107"/>
      <c r="D134" s="107"/>
      <c r="E134" s="107"/>
      <c r="F134" s="107"/>
      <c r="G134" s="107"/>
      <c r="H134" s="107"/>
      <c r="I134" s="107"/>
      <c r="J134" s="107"/>
      <c r="K134" s="107"/>
      <c r="L134" s="107"/>
      <c r="M134" s="107"/>
      <c r="N134" s="107"/>
      <c r="O134" s="107"/>
      <c r="P134" s="107"/>
      <c r="Q134" s="107"/>
      <c r="R134" s="107"/>
      <c r="S134" s="107"/>
      <c r="T134" s="107"/>
      <c r="U134" s="107"/>
      <c r="V134" s="107"/>
      <c r="W134" s="107"/>
      <c r="X134" s="107"/>
      <c r="Y134" s="107"/>
      <c r="Z134" s="107"/>
      <c r="AA134" s="107"/>
      <c r="AB134" s="107"/>
      <c r="AC134" s="107"/>
      <c r="AD134" s="107"/>
      <c r="AE134" s="107"/>
      <c r="AF134" s="107"/>
      <c r="AG134" s="107"/>
      <c r="AH134" s="107"/>
      <c r="AI134" s="107"/>
      <c r="AJ134" s="107"/>
      <c r="AK134" s="107"/>
      <c r="AL134" s="107"/>
      <c r="AM134" s="107"/>
      <c r="AN134" s="107"/>
      <c r="AO134" s="107"/>
    </row>
    <row r="135" spans="1:41" x14ac:dyDescent="0.25">
      <c r="A135" s="107"/>
      <c r="B135" s="107"/>
      <c r="C135" s="107"/>
      <c r="D135" s="107"/>
      <c r="E135" s="107"/>
      <c r="F135" s="107"/>
      <c r="G135" s="107"/>
      <c r="H135" s="107"/>
      <c r="I135" s="107"/>
      <c r="J135" s="107"/>
      <c r="K135" s="107"/>
      <c r="L135" s="107"/>
      <c r="M135" s="107"/>
      <c r="N135" s="107"/>
      <c r="O135" s="107"/>
      <c r="P135" s="107"/>
      <c r="Q135" s="107"/>
      <c r="R135" s="107"/>
      <c r="S135" s="107"/>
      <c r="T135" s="107"/>
      <c r="U135" s="107"/>
      <c r="V135" s="107"/>
      <c r="W135" s="107"/>
      <c r="X135" s="107"/>
      <c r="Y135" s="107"/>
      <c r="Z135" s="107"/>
      <c r="AA135" s="107"/>
      <c r="AB135" s="107"/>
      <c r="AC135" s="107"/>
      <c r="AD135" s="107"/>
      <c r="AE135" s="107"/>
      <c r="AF135" s="107"/>
      <c r="AG135" s="107"/>
      <c r="AH135" s="107"/>
      <c r="AI135" s="107"/>
      <c r="AJ135" s="107"/>
      <c r="AK135" s="107"/>
      <c r="AL135" s="107"/>
      <c r="AM135" s="107"/>
      <c r="AN135" s="107"/>
      <c r="AO135" s="107"/>
    </row>
    <row r="136" spans="1:41" x14ac:dyDescent="0.25">
      <c r="A136" s="107"/>
      <c r="B136" s="107"/>
      <c r="C136" s="107"/>
      <c r="D136" s="107"/>
      <c r="E136" s="107"/>
      <c r="F136" s="107"/>
      <c r="G136" s="107"/>
      <c r="H136" s="107"/>
      <c r="I136" s="107"/>
      <c r="J136" s="107"/>
      <c r="K136" s="107"/>
      <c r="L136" s="107"/>
      <c r="M136" s="107"/>
      <c r="N136" s="107"/>
      <c r="O136" s="107"/>
      <c r="P136" s="107"/>
      <c r="Q136" s="107"/>
      <c r="R136" s="107"/>
      <c r="S136" s="107"/>
      <c r="T136" s="107"/>
      <c r="U136" s="107"/>
      <c r="V136" s="107"/>
      <c r="W136" s="107"/>
      <c r="X136" s="107"/>
      <c r="Y136" s="107"/>
      <c r="Z136" s="107"/>
      <c r="AA136" s="107"/>
      <c r="AB136" s="107"/>
      <c r="AC136" s="107"/>
      <c r="AD136" s="107"/>
      <c r="AE136" s="107"/>
      <c r="AF136" s="107"/>
      <c r="AG136" s="107"/>
      <c r="AH136" s="107"/>
      <c r="AI136" s="107"/>
      <c r="AJ136" s="107"/>
      <c r="AK136" s="107"/>
      <c r="AL136" s="107"/>
      <c r="AM136" s="107"/>
      <c r="AN136" s="107"/>
      <c r="AO136" s="107"/>
    </row>
    <row r="137" spans="1:41" x14ac:dyDescent="0.25">
      <c r="A137" s="107"/>
      <c r="B137" s="107"/>
      <c r="C137" s="107"/>
      <c r="D137" s="107"/>
      <c r="E137" s="107"/>
      <c r="F137" s="107"/>
      <c r="G137" s="107"/>
      <c r="H137" s="107"/>
      <c r="I137" s="107"/>
      <c r="J137" s="107"/>
      <c r="K137" s="107"/>
      <c r="L137" s="107"/>
      <c r="M137" s="107"/>
      <c r="N137" s="107"/>
      <c r="O137" s="107"/>
      <c r="P137" s="107"/>
      <c r="Q137" s="107"/>
      <c r="R137" s="107"/>
      <c r="S137" s="107"/>
      <c r="T137" s="107"/>
      <c r="U137" s="107"/>
      <c r="V137" s="107"/>
      <c r="W137" s="107"/>
      <c r="X137" s="107"/>
      <c r="Y137" s="107"/>
      <c r="Z137" s="107"/>
      <c r="AA137" s="107"/>
      <c r="AB137" s="107"/>
      <c r="AC137" s="107"/>
      <c r="AD137" s="107"/>
      <c r="AE137" s="107"/>
      <c r="AF137" s="107"/>
      <c r="AG137" s="107"/>
      <c r="AH137" s="107"/>
      <c r="AI137" s="107"/>
      <c r="AJ137" s="107"/>
      <c r="AK137" s="107"/>
      <c r="AL137" s="107"/>
      <c r="AM137" s="107"/>
      <c r="AN137" s="107"/>
      <c r="AO137" s="107"/>
    </row>
    <row r="138" spans="1:41" x14ac:dyDescent="0.25">
      <c r="A138" s="107"/>
      <c r="B138" s="107"/>
      <c r="C138" s="107"/>
      <c r="D138" s="107"/>
      <c r="E138" s="107"/>
      <c r="F138" s="107"/>
      <c r="G138" s="107"/>
      <c r="H138" s="107"/>
      <c r="I138" s="107"/>
      <c r="J138" s="107"/>
      <c r="K138" s="107"/>
      <c r="L138" s="107"/>
      <c r="M138" s="107"/>
      <c r="N138" s="107"/>
      <c r="O138" s="107"/>
      <c r="P138" s="107"/>
      <c r="Q138" s="107"/>
      <c r="R138" s="107"/>
      <c r="S138" s="107"/>
      <c r="T138" s="107"/>
      <c r="U138" s="107"/>
      <c r="V138" s="107"/>
      <c r="W138" s="107"/>
      <c r="X138" s="107"/>
      <c r="Y138" s="107"/>
      <c r="Z138" s="107"/>
      <c r="AA138" s="107"/>
      <c r="AB138" s="107"/>
      <c r="AC138" s="107"/>
      <c r="AD138" s="107"/>
      <c r="AE138" s="107"/>
      <c r="AF138" s="107"/>
      <c r="AG138" s="107"/>
      <c r="AH138" s="107"/>
      <c r="AI138" s="107"/>
      <c r="AJ138" s="107"/>
      <c r="AK138" s="107"/>
      <c r="AL138" s="107"/>
      <c r="AM138" s="107"/>
      <c r="AN138" s="107"/>
      <c r="AO138" s="107"/>
    </row>
    <row r="139" spans="1:41" x14ac:dyDescent="0.25">
      <c r="A139" s="107"/>
      <c r="B139" s="107"/>
      <c r="C139" s="107"/>
      <c r="D139" s="107"/>
      <c r="E139" s="107"/>
      <c r="F139" s="107"/>
      <c r="G139" s="107"/>
      <c r="H139" s="107"/>
      <c r="I139" s="107"/>
      <c r="J139" s="107"/>
      <c r="K139" s="107"/>
      <c r="L139" s="107"/>
      <c r="M139" s="107"/>
      <c r="N139" s="107"/>
      <c r="O139" s="107"/>
      <c r="P139" s="107"/>
      <c r="Q139" s="107"/>
      <c r="R139" s="107"/>
      <c r="S139" s="107"/>
      <c r="T139" s="107"/>
      <c r="U139" s="107"/>
      <c r="V139" s="107"/>
      <c r="W139" s="107"/>
      <c r="X139" s="107"/>
      <c r="Y139" s="107"/>
      <c r="Z139" s="107"/>
      <c r="AA139" s="107"/>
      <c r="AB139" s="107"/>
      <c r="AC139" s="107"/>
      <c r="AD139" s="107"/>
      <c r="AE139" s="107"/>
      <c r="AF139" s="107"/>
      <c r="AG139" s="107"/>
      <c r="AH139" s="107"/>
      <c r="AI139" s="107"/>
      <c r="AJ139" s="107"/>
      <c r="AK139" s="107"/>
      <c r="AL139" s="107"/>
      <c r="AM139" s="107"/>
      <c r="AN139" s="107"/>
      <c r="AO139" s="107"/>
    </row>
    <row r="140" spans="1:41" x14ac:dyDescent="0.25">
      <c r="A140" s="107"/>
      <c r="B140" s="107"/>
      <c r="C140" s="107"/>
      <c r="D140" s="107"/>
      <c r="E140" s="107"/>
      <c r="F140" s="107"/>
      <c r="G140" s="107"/>
      <c r="H140" s="107"/>
      <c r="I140" s="107"/>
      <c r="J140" s="107"/>
      <c r="K140" s="107"/>
      <c r="L140" s="107"/>
      <c r="M140" s="107"/>
      <c r="N140" s="107"/>
      <c r="O140" s="107"/>
      <c r="P140" s="107"/>
      <c r="Q140" s="107"/>
      <c r="R140" s="107"/>
      <c r="S140" s="107"/>
      <c r="T140" s="107"/>
      <c r="U140" s="107"/>
      <c r="V140" s="107"/>
      <c r="W140" s="107"/>
      <c r="X140" s="107"/>
      <c r="Y140" s="107"/>
      <c r="Z140" s="107"/>
      <c r="AA140" s="107"/>
      <c r="AB140" s="107"/>
      <c r="AC140" s="107"/>
      <c r="AD140" s="107"/>
      <c r="AE140" s="107"/>
      <c r="AF140" s="107"/>
      <c r="AG140" s="107"/>
      <c r="AH140" s="107"/>
      <c r="AI140" s="107"/>
      <c r="AJ140" s="107"/>
      <c r="AK140" s="107"/>
      <c r="AL140" s="107"/>
      <c r="AM140" s="107"/>
      <c r="AN140" s="107"/>
      <c r="AO140" s="107"/>
    </row>
    <row r="141" spans="1:41" x14ac:dyDescent="0.25">
      <c r="A141" s="107"/>
      <c r="B141" s="107"/>
      <c r="C141" s="107"/>
      <c r="D141" s="107"/>
      <c r="E141" s="107"/>
      <c r="F141" s="107"/>
      <c r="G141" s="107"/>
      <c r="H141" s="107"/>
      <c r="I141" s="107"/>
      <c r="J141" s="107"/>
      <c r="K141" s="107"/>
      <c r="L141" s="107"/>
      <c r="M141" s="107"/>
      <c r="N141" s="107"/>
      <c r="O141" s="107"/>
      <c r="P141" s="107"/>
      <c r="Q141" s="107"/>
      <c r="R141" s="107"/>
      <c r="S141" s="107"/>
      <c r="T141" s="107"/>
      <c r="U141" s="107"/>
      <c r="V141" s="107"/>
      <c r="W141" s="107"/>
      <c r="X141" s="107"/>
      <c r="Y141" s="107"/>
      <c r="Z141" s="107"/>
      <c r="AA141" s="107"/>
      <c r="AB141" s="107"/>
      <c r="AC141" s="107"/>
      <c r="AD141" s="107"/>
      <c r="AE141" s="107"/>
      <c r="AF141" s="107"/>
      <c r="AG141" s="107"/>
      <c r="AH141" s="107"/>
      <c r="AI141" s="107"/>
      <c r="AJ141" s="107"/>
      <c r="AK141" s="107"/>
      <c r="AL141" s="107"/>
      <c r="AM141" s="107"/>
      <c r="AN141" s="107"/>
      <c r="AO141" s="107"/>
    </row>
    <row r="142" spans="1:41" x14ac:dyDescent="0.25">
      <c r="A142" s="107"/>
      <c r="B142" s="107"/>
      <c r="C142" s="107"/>
      <c r="D142" s="107"/>
      <c r="E142" s="107"/>
      <c r="F142" s="107"/>
      <c r="G142" s="107"/>
      <c r="H142" s="107"/>
      <c r="I142" s="107"/>
      <c r="J142" s="107"/>
      <c r="K142" s="107"/>
      <c r="L142" s="107"/>
      <c r="M142" s="107"/>
      <c r="N142" s="107"/>
      <c r="O142" s="107"/>
      <c r="P142" s="107"/>
      <c r="Q142" s="107"/>
      <c r="R142" s="107"/>
      <c r="S142" s="107"/>
      <c r="T142" s="107"/>
      <c r="U142" s="107"/>
      <c r="V142" s="107"/>
      <c r="W142" s="107"/>
      <c r="X142" s="107"/>
      <c r="Y142" s="107"/>
      <c r="Z142" s="107"/>
      <c r="AA142" s="107"/>
      <c r="AB142" s="107"/>
      <c r="AC142" s="107"/>
      <c r="AD142" s="107"/>
      <c r="AE142" s="107"/>
      <c r="AF142" s="107"/>
      <c r="AG142" s="107"/>
      <c r="AH142" s="107"/>
      <c r="AI142" s="107"/>
      <c r="AJ142" s="107"/>
      <c r="AK142" s="107"/>
      <c r="AL142" s="107"/>
      <c r="AM142" s="107"/>
      <c r="AN142" s="107"/>
      <c r="AO142" s="107"/>
    </row>
    <row r="143" spans="1:41" x14ac:dyDescent="0.25">
      <c r="A143" s="107"/>
      <c r="B143" s="107"/>
      <c r="C143" s="107"/>
      <c r="D143" s="107"/>
      <c r="E143" s="107"/>
      <c r="F143" s="107"/>
      <c r="G143" s="107"/>
      <c r="H143" s="107"/>
      <c r="I143" s="107"/>
      <c r="J143" s="107"/>
      <c r="K143" s="107"/>
      <c r="L143" s="107"/>
      <c r="M143" s="107"/>
      <c r="N143" s="107"/>
      <c r="O143" s="107"/>
      <c r="P143" s="107"/>
      <c r="Q143" s="107"/>
      <c r="R143" s="107"/>
      <c r="S143" s="107"/>
      <c r="T143" s="107"/>
      <c r="U143" s="107"/>
      <c r="V143" s="107"/>
      <c r="W143" s="107"/>
      <c r="X143" s="107"/>
      <c r="Y143" s="107"/>
      <c r="Z143" s="107"/>
      <c r="AA143" s="107"/>
      <c r="AB143" s="107"/>
      <c r="AC143" s="107"/>
      <c r="AD143" s="107"/>
      <c r="AE143" s="107"/>
      <c r="AF143" s="107"/>
      <c r="AG143" s="107"/>
      <c r="AH143" s="107"/>
      <c r="AI143" s="107"/>
      <c r="AJ143" s="107"/>
      <c r="AK143" s="107"/>
      <c r="AL143" s="107"/>
      <c r="AM143" s="107"/>
      <c r="AN143" s="107"/>
      <c r="AO143" s="107"/>
    </row>
    <row r="144" spans="1:41" x14ac:dyDescent="0.25">
      <c r="A144" s="107"/>
      <c r="B144" s="107"/>
      <c r="C144" s="107"/>
      <c r="D144" s="107"/>
      <c r="E144" s="107"/>
      <c r="F144" s="107"/>
      <c r="G144" s="107"/>
      <c r="H144" s="107"/>
      <c r="I144" s="107"/>
      <c r="J144" s="107"/>
      <c r="K144" s="107"/>
      <c r="L144" s="107"/>
      <c r="M144" s="107"/>
      <c r="N144" s="107"/>
      <c r="O144" s="107"/>
      <c r="P144" s="107"/>
      <c r="Q144" s="107"/>
      <c r="R144" s="107"/>
      <c r="S144" s="107"/>
      <c r="T144" s="107"/>
      <c r="U144" s="107"/>
      <c r="V144" s="107"/>
      <c r="W144" s="107"/>
      <c r="X144" s="107"/>
      <c r="Y144" s="107"/>
      <c r="Z144" s="107"/>
      <c r="AA144" s="107"/>
      <c r="AB144" s="107"/>
      <c r="AC144" s="107"/>
      <c r="AD144" s="107"/>
      <c r="AE144" s="107"/>
      <c r="AF144" s="107"/>
      <c r="AG144" s="107"/>
      <c r="AH144" s="107"/>
      <c r="AI144" s="107"/>
      <c r="AJ144" s="107"/>
      <c r="AK144" s="107"/>
      <c r="AL144" s="107"/>
      <c r="AM144" s="107"/>
      <c r="AN144" s="107"/>
      <c r="AO144" s="107"/>
    </row>
    <row r="145" spans="1:41" x14ac:dyDescent="0.25">
      <c r="A145" s="107"/>
      <c r="B145" s="107"/>
      <c r="C145" s="107"/>
      <c r="D145" s="107"/>
      <c r="E145" s="107"/>
      <c r="F145" s="107"/>
      <c r="G145" s="107"/>
      <c r="H145" s="107"/>
      <c r="I145" s="107"/>
      <c r="J145" s="107"/>
      <c r="K145" s="107"/>
      <c r="L145" s="107"/>
      <c r="M145" s="107"/>
      <c r="N145" s="107"/>
      <c r="O145" s="107"/>
      <c r="P145" s="107"/>
      <c r="Q145" s="107"/>
      <c r="R145" s="107"/>
      <c r="S145" s="107"/>
      <c r="T145" s="107"/>
      <c r="U145" s="107"/>
      <c r="V145" s="107"/>
      <c r="W145" s="107"/>
      <c r="X145" s="107"/>
      <c r="Y145" s="107"/>
      <c r="Z145" s="107"/>
      <c r="AA145" s="107"/>
      <c r="AB145" s="107"/>
      <c r="AC145" s="107"/>
      <c r="AD145" s="107"/>
      <c r="AE145" s="107"/>
      <c r="AF145" s="107"/>
      <c r="AG145" s="107"/>
      <c r="AH145" s="107"/>
      <c r="AI145" s="107"/>
      <c r="AJ145" s="107"/>
      <c r="AK145" s="107"/>
      <c r="AL145" s="107"/>
      <c r="AM145" s="107"/>
      <c r="AN145" s="107"/>
      <c r="AO145" s="107"/>
    </row>
    <row r="146" spans="1:41" x14ac:dyDescent="0.25">
      <c r="A146" s="107"/>
      <c r="B146" s="107"/>
      <c r="C146" s="107"/>
      <c r="D146" s="107"/>
      <c r="E146" s="107"/>
      <c r="F146" s="107"/>
      <c r="G146" s="107"/>
      <c r="H146" s="107"/>
      <c r="I146" s="107"/>
      <c r="J146" s="107"/>
      <c r="K146" s="107"/>
      <c r="L146" s="107"/>
      <c r="M146" s="107"/>
      <c r="N146" s="107"/>
      <c r="O146" s="107"/>
      <c r="P146" s="107"/>
      <c r="Q146" s="107"/>
      <c r="R146" s="107"/>
      <c r="S146" s="107"/>
      <c r="T146" s="107"/>
      <c r="U146" s="107"/>
      <c r="V146" s="107"/>
      <c r="W146" s="107"/>
      <c r="X146" s="107"/>
      <c r="Y146" s="107"/>
      <c r="Z146" s="107"/>
      <c r="AA146" s="107"/>
      <c r="AB146" s="107"/>
      <c r="AC146" s="107"/>
      <c r="AD146" s="107"/>
      <c r="AE146" s="107"/>
      <c r="AF146" s="107"/>
      <c r="AG146" s="107"/>
      <c r="AH146" s="107"/>
      <c r="AI146" s="107"/>
      <c r="AJ146" s="107"/>
      <c r="AK146" s="107"/>
      <c r="AL146" s="107"/>
      <c r="AM146" s="107"/>
      <c r="AN146" s="107"/>
      <c r="AO146" s="107"/>
    </row>
    <row r="147" spans="1:41" x14ac:dyDescent="0.25">
      <c r="A147" s="107"/>
      <c r="B147" s="107"/>
      <c r="C147" s="107"/>
      <c r="D147" s="107"/>
      <c r="E147" s="107"/>
      <c r="F147" s="107"/>
      <c r="G147" s="107"/>
      <c r="H147" s="107"/>
      <c r="I147" s="107"/>
      <c r="J147" s="107"/>
      <c r="K147" s="107"/>
      <c r="L147" s="107"/>
      <c r="M147" s="107"/>
      <c r="N147" s="107"/>
      <c r="O147" s="107"/>
      <c r="P147" s="107"/>
      <c r="Q147" s="107"/>
      <c r="R147" s="107"/>
      <c r="S147" s="107"/>
      <c r="T147" s="107"/>
      <c r="U147" s="107"/>
      <c r="V147" s="107"/>
      <c r="W147" s="107"/>
      <c r="X147" s="107"/>
      <c r="Y147" s="107"/>
      <c r="Z147" s="107"/>
      <c r="AA147" s="107"/>
      <c r="AB147" s="107"/>
      <c r="AC147" s="107"/>
      <c r="AD147" s="107"/>
      <c r="AE147" s="107"/>
      <c r="AF147" s="107"/>
      <c r="AG147" s="107"/>
      <c r="AH147" s="107"/>
      <c r="AI147" s="107"/>
      <c r="AJ147" s="107"/>
      <c r="AK147" s="107"/>
      <c r="AL147" s="107"/>
      <c r="AM147" s="107"/>
      <c r="AN147" s="107"/>
      <c r="AO147" s="107"/>
    </row>
    <row r="148" spans="1:41" x14ac:dyDescent="0.25">
      <c r="A148" s="107"/>
      <c r="B148" s="107"/>
      <c r="C148" s="107"/>
      <c r="D148" s="107"/>
      <c r="E148" s="107"/>
      <c r="F148" s="107"/>
      <c r="G148" s="107"/>
      <c r="H148" s="107"/>
      <c r="I148" s="107"/>
      <c r="J148" s="107"/>
      <c r="K148" s="107"/>
      <c r="L148" s="107"/>
      <c r="M148" s="107"/>
      <c r="N148" s="107"/>
      <c r="O148" s="107"/>
      <c r="P148" s="107"/>
      <c r="Q148" s="107"/>
      <c r="R148" s="107"/>
      <c r="S148" s="107"/>
      <c r="T148" s="107"/>
      <c r="U148" s="107"/>
      <c r="V148" s="107"/>
      <c r="W148" s="107"/>
      <c r="X148" s="107"/>
      <c r="Y148" s="107"/>
      <c r="Z148" s="107"/>
      <c r="AA148" s="107"/>
      <c r="AB148" s="107"/>
      <c r="AC148" s="107"/>
      <c r="AD148" s="107"/>
      <c r="AE148" s="107"/>
      <c r="AF148" s="107"/>
      <c r="AG148" s="107"/>
      <c r="AH148" s="107"/>
      <c r="AI148" s="107"/>
      <c r="AJ148" s="107"/>
      <c r="AK148" s="107"/>
      <c r="AL148" s="107"/>
      <c r="AM148" s="107"/>
      <c r="AN148" s="107"/>
      <c r="AO148" s="107"/>
    </row>
    <row r="149" spans="1:41" ht="13.5" customHeight="1" x14ac:dyDescent="0.25">
      <c r="A149" s="107"/>
      <c r="B149" s="107"/>
      <c r="C149" s="107"/>
      <c r="D149" s="107"/>
      <c r="E149" s="107"/>
      <c r="F149" s="107"/>
      <c r="G149" s="107"/>
      <c r="H149" s="107"/>
      <c r="I149" s="107"/>
      <c r="J149" s="107"/>
      <c r="K149" s="107"/>
      <c r="L149" s="107"/>
      <c r="M149" s="107"/>
      <c r="N149" s="107"/>
      <c r="O149" s="107"/>
      <c r="P149" s="107"/>
      <c r="Q149" s="107"/>
      <c r="R149" s="107"/>
      <c r="S149" s="107"/>
      <c r="T149" s="107"/>
      <c r="U149" s="107"/>
      <c r="V149" s="107"/>
      <c r="W149" s="107"/>
      <c r="X149" s="107"/>
      <c r="Y149" s="107"/>
      <c r="Z149" s="107"/>
      <c r="AA149" s="107"/>
      <c r="AB149" s="107"/>
      <c r="AC149" s="107"/>
      <c r="AD149" s="107"/>
      <c r="AE149" s="107"/>
      <c r="AF149" s="107"/>
      <c r="AG149" s="107"/>
      <c r="AH149" s="107"/>
      <c r="AI149" s="107"/>
      <c r="AJ149" s="107"/>
      <c r="AK149" s="107"/>
      <c r="AL149" s="107"/>
      <c r="AM149" s="107"/>
      <c r="AN149" s="107"/>
      <c r="AO149" s="107"/>
    </row>
    <row r="150" spans="1:41" ht="12.75" customHeight="1" x14ac:dyDescent="0.25">
      <c r="A150" s="107"/>
      <c r="B150" s="107"/>
      <c r="C150" s="107"/>
      <c r="D150" s="107"/>
      <c r="E150" s="107"/>
      <c r="F150" s="107"/>
      <c r="G150" s="107"/>
      <c r="H150" s="107"/>
      <c r="I150" s="107"/>
      <c r="J150" s="107"/>
      <c r="K150" s="107"/>
      <c r="L150" s="107"/>
      <c r="M150" s="107"/>
      <c r="N150" s="107"/>
      <c r="O150" s="107"/>
      <c r="P150" s="107"/>
      <c r="Q150" s="107"/>
      <c r="R150" s="107"/>
      <c r="S150" s="107"/>
      <c r="T150" s="107"/>
      <c r="U150" s="107"/>
      <c r="V150" s="107"/>
      <c r="W150" s="107"/>
      <c r="X150" s="107"/>
      <c r="Y150" s="107"/>
      <c r="Z150" s="107"/>
      <c r="AA150" s="107"/>
      <c r="AB150" s="107"/>
      <c r="AC150" s="107"/>
      <c r="AD150" s="107"/>
      <c r="AE150" s="107"/>
      <c r="AF150" s="107"/>
      <c r="AG150" s="107"/>
      <c r="AH150" s="107"/>
      <c r="AI150" s="107"/>
      <c r="AJ150" s="107"/>
      <c r="AK150" s="107"/>
      <c r="AL150" s="107"/>
      <c r="AM150" s="107"/>
      <c r="AN150" s="107"/>
      <c r="AO150" s="107"/>
    </row>
    <row r="151" spans="1:41" x14ac:dyDescent="0.25">
      <c r="A151" s="107"/>
      <c r="B151" s="107"/>
      <c r="C151" s="107"/>
      <c r="D151" s="107"/>
      <c r="E151" s="107"/>
      <c r="F151" s="107"/>
      <c r="G151" s="107"/>
      <c r="H151" s="107"/>
      <c r="I151" s="107"/>
      <c r="J151" s="107"/>
      <c r="K151" s="107"/>
      <c r="L151" s="107"/>
      <c r="M151" s="107"/>
      <c r="N151" s="107"/>
      <c r="O151" s="107"/>
      <c r="P151" s="107"/>
      <c r="Q151" s="107"/>
      <c r="R151" s="107"/>
      <c r="S151" s="107"/>
      <c r="T151" s="107"/>
      <c r="U151" s="107"/>
      <c r="V151" s="107"/>
      <c r="W151" s="107"/>
      <c r="X151" s="107"/>
      <c r="Y151" s="107"/>
      <c r="Z151" s="107"/>
      <c r="AA151" s="107"/>
      <c r="AB151" s="107"/>
      <c r="AC151" s="107"/>
      <c r="AD151" s="107"/>
      <c r="AE151" s="107"/>
      <c r="AF151" s="107"/>
      <c r="AG151" s="107"/>
      <c r="AH151" s="107"/>
      <c r="AI151" s="107"/>
      <c r="AJ151" s="107"/>
      <c r="AK151" s="107"/>
      <c r="AL151" s="107"/>
      <c r="AM151" s="107"/>
      <c r="AN151" s="107"/>
      <c r="AO151" s="107"/>
    </row>
    <row r="152" spans="1:41" ht="12.75" customHeight="1" x14ac:dyDescent="0.25">
      <c r="A152" s="107"/>
      <c r="B152" s="107"/>
      <c r="C152" s="107"/>
      <c r="D152" s="107"/>
      <c r="E152" s="107"/>
      <c r="F152" s="107"/>
      <c r="G152" s="107"/>
      <c r="H152" s="107"/>
      <c r="I152" s="107"/>
      <c r="J152" s="107"/>
      <c r="K152" s="107"/>
      <c r="L152" s="107"/>
      <c r="M152" s="107"/>
      <c r="N152" s="107"/>
      <c r="O152" s="107"/>
      <c r="P152" s="107"/>
      <c r="Q152" s="107"/>
      <c r="R152" s="107"/>
      <c r="S152" s="107"/>
      <c r="T152" s="107"/>
      <c r="U152" s="107"/>
      <c r="V152" s="107"/>
      <c r="W152" s="107"/>
      <c r="X152" s="107"/>
      <c r="Y152" s="107"/>
      <c r="Z152" s="107"/>
      <c r="AA152" s="107"/>
      <c r="AB152" s="107"/>
      <c r="AC152" s="107"/>
      <c r="AD152" s="107"/>
      <c r="AE152" s="107"/>
      <c r="AF152" s="107"/>
      <c r="AG152" s="107"/>
      <c r="AH152" s="107"/>
      <c r="AI152" s="107"/>
      <c r="AJ152" s="107"/>
      <c r="AK152" s="107"/>
      <c r="AL152" s="107"/>
      <c r="AM152" s="107"/>
      <c r="AN152" s="107"/>
      <c r="AO152" s="107"/>
    </row>
    <row r="153" spans="1:41" x14ac:dyDescent="0.25">
      <c r="A153" s="107"/>
      <c r="B153" s="107"/>
      <c r="C153" s="107"/>
      <c r="D153" s="107"/>
      <c r="E153" s="107"/>
      <c r="F153" s="107"/>
      <c r="G153" s="107"/>
      <c r="H153" s="107"/>
      <c r="I153" s="107"/>
      <c r="J153" s="107"/>
      <c r="K153" s="107"/>
      <c r="L153" s="107"/>
      <c r="M153" s="107"/>
      <c r="N153" s="107"/>
      <c r="O153" s="107"/>
      <c r="P153" s="107"/>
      <c r="Q153" s="107"/>
      <c r="R153" s="107"/>
      <c r="S153" s="107"/>
      <c r="T153" s="107"/>
      <c r="U153" s="107"/>
      <c r="V153" s="107"/>
      <c r="W153" s="107"/>
      <c r="X153" s="107"/>
      <c r="Y153" s="107"/>
      <c r="Z153" s="107"/>
      <c r="AA153" s="107"/>
      <c r="AB153" s="107"/>
      <c r="AC153" s="107"/>
      <c r="AD153" s="107"/>
      <c r="AE153" s="107"/>
      <c r="AF153" s="107"/>
      <c r="AG153" s="107"/>
      <c r="AH153" s="107"/>
      <c r="AI153" s="107"/>
      <c r="AJ153" s="107"/>
      <c r="AK153" s="107"/>
      <c r="AL153" s="107"/>
      <c r="AM153" s="107"/>
      <c r="AN153" s="107"/>
      <c r="AO153" s="107"/>
    </row>
    <row r="154" spans="1:41" x14ac:dyDescent="0.25">
      <c r="A154" s="107"/>
      <c r="B154" s="107"/>
      <c r="C154" s="107"/>
      <c r="D154" s="107"/>
      <c r="E154" s="107"/>
      <c r="F154" s="107"/>
      <c r="G154" s="107"/>
      <c r="H154" s="107"/>
      <c r="I154" s="107"/>
      <c r="J154" s="107"/>
      <c r="K154" s="107"/>
      <c r="L154" s="107"/>
      <c r="M154" s="107"/>
      <c r="N154" s="107"/>
      <c r="O154" s="107"/>
      <c r="P154" s="107"/>
      <c r="Q154" s="107"/>
      <c r="R154" s="107"/>
      <c r="S154" s="107"/>
      <c r="T154" s="107"/>
      <c r="U154" s="107"/>
      <c r="V154" s="107"/>
      <c r="W154" s="107"/>
      <c r="X154" s="107"/>
      <c r="Y154" s="107"/>
      <c r="Z154" s="107"/>
      <c r="AA154" s="107"/>
      <c r="AB154" s="107"/>
      <c r="AC154" s="107"/>
      <c r="AD154" s="107"/>
      <c r="AE154" s="107"/>
      <c r="AF154" s="107"/>
      <c r="AG154" s="107"/>
      <c r="AH154" s="107"/>
      <c r="AI154" s="107"/>
      <c r="AJ154" s="107"/>
      <c r="AK154" s="107"/>
      <c r="AL154" s="107"/>
      <c r="AM154" s="107"/>
      <c r="AN154" s="107"/>
      <c r="AO154" s="107"/>
    </row>
    <row r="155" spans="1:41" x14ac:dyDescent="0.25">
      <c r="A155" s="107"/>
      <c r="B155" s="107"/>
      <c r="C155" s="107"/>
      <c r="D155" s="107"/>
      <c r="E155" s="107"/>
      <c r="F155" s="107"/>
      <c r="G155" s="107"/>
      <c r="H155" s="107"/>
      <c r="I155" s="107"/>
      <c r="J155" s="107"/>
      <c r="K155" s="107"/>
      <c r="L155" s="107"/>
      <c r="M155" s="107"/>
      <c r="N155" s="107"/>
      <c r="O155" s="107"/>
      <c r="P155" s="107"/>
      <c r="Q155" s="107"/>
      <c r="R155" s="107"/>
      <c r="S155" s="107"/>
      <c r="T155" s="107"/>
      <c r="U155" s="107"/>
      <c r="V155" s="107"/>
      <c r="W155" s="107"/>
      <c r="X155" s="107"/>
      <c r="Y155" s="107"/>
      <c r="Z155" s="107"/>
      <c r="AA155" s="107"/>
      <c r="AB155" s="107"/>
      <c r="AC155" s="107"/>
      <c r="AD155" s="107"/>
      <c r="AE155" s="107"/>
      <c r="AF155" s="107"/>
      <c r="AG155" s="107"/>
      <c r="AH155" s="107"/>
      <c r="AI155" s="107"/>
      <c r="AJ155" s="107"/>
      <c r="AK155" s="107"/>
      <c r="AL155" s="107"/>
      <c r="AM155" s="107"/>
      <c r="AN155" s="107"/>
      <c r="AO155" s="107"/>
    </row>
    <row r="156" spans="1:41" x14ac:dyDescent="0.25">
      <c r="A156" s="107"/>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107"/>
      <c r="AF156" s="107"/>
      <c r="AG156" s="107"/>
      <c r="AH156" s="107"/>
      <c r="AI156" s="107"/>
      <c r="AJ156" s="107"/>
      <c r="AK156" s="107"/>
      <c r="AL156" s="107"/>
      <c r="AM156" s="107"/>
      <c r="AN156" s="107"/>
      <c r="AO156" s="107"/>
    </row>
    <row r="157" spans="1:41" x14ac:dyDescent="0.25">
      <c r="A157" s="107"/>
      <c r="B157" s="107"/>
      <c r="C157" s="107"/>
      <c r="D157" s="107"/>
      <c r="E157" s="107"/>
      <c r="F157" s="107"/>
      <c r="G157" s="107"/>
      <c r="H157" s="107"/>
      <c r="I157" s="107"/>
      <c r="J157" s="107"/>
      <c r="K157" s="107"/>
      <c r="L157" s="107"/>
      <c r="M157" s="107"/>
      <c r="N157" s="107"/>
      <c r="O157" s="107"/>
      <c r="P157" s="107"/>
      <c r="Q157" s="107"/>
      <c r="R157" s="107"/>
      <c r="S157" s="107"/>
      <c r="T157" s="107"/>
      <c r="U157" s="107"/>
      <c r="V157" s="107"/>
      <c r="W157" s="107"/>
      <c r="X157" s="107"/>
      <c r="Y157" s="107"/>
      <c r="Z157" s="107"/>
      <c r="AA157" s="107"/>
      <c r="AB157" s="107"/>
      <c r="AC157" s="107"/>
      <c r="AD157" s="107"/>
      <c r="AE157" s="107"/>
      <c r="AF157" s="107"/>
      <c r="AG157" s="107"/>
      <c r="AH157" s="107"/>
      <c r="AI157" s="107"/>
      <c r="AJ157" s="107"/>
      <c r="AK157" s="107"/>
      <c r="AL157" s="107"/>
      <c r="AM157" s="107"/>
      <c r="AN157" s="107"/>
      <c r="AO157" s="107"/>
    </row>
    <row r="158" spans="1:41" x14ac:dyDescent="0.25">
      <c r="A158" s="107"/>
      <c r="B158" s="107"/>
      <c r="C158" s="107"/>
      <c r="D158" s="107"/>
      <c r="E158" s="107"/>
      <c r="F158" s="107"/>
      <c r="G158" s="107"/>
      <c r="H158" s="107"/>
      <c r="I158" s="107"/>
      <c r="J158" s="107"/>
      <c r="K158" s="107"/>
      <c r="L158" s="107"/>
      <c r="M158" s="107"/>
      <c r="N158" s="107"/>
      <c r="O158" s="107"/>
      <c r="P158" s="107"/>
      <c r="Q158" s="107"/>
      <c r="R158" s="107"/>
      <c r="S158" s="107"/>
      <c r="T158" s="107"/>
      <c r="U158" s="107"/>
      <c r="V158" s="107"/>
      <c r="W158" s="107"/>
      <c r="X158" s="107"/>
      <c r="Y158" s="107"/>
      <c r="Z158" s="107"/>
      <c r="AA158" s="107"/>
      <c r="AB158" s="107"/>
      <c r="AC158" s="107"/>
      <c r="AD158" s="107"/>
      <c r="AE158" s="107"/>
      <c r="AF158" s="107"/>
      <c r="AG158" s="107"/>
      <c r="AH158" s="107"/>
      <c r="AI158" s="107"/>
      <c r="AJ158" s="107"/>
      <c r="AK158" s="107"/>
      <c r="AL158" s="107"/>
      <c r="AM158" s="107"/>
      <c r="AN158" s="107"/>
      <c r="AO158" s="107"/>
    </row>
    <row r="159" spans="1:41" x14ac:dyDescent="0.25">
      <c r="A159" s="107"/>
      <c r="B159" s="107"/>
      <c r="C159" s="107"/>
      <c r="D159" s="107"/>
      <c r="E159" s="107"/>
      <c r="F159" s="107"/>
      <c r="G159" s="107"/>
      <c r="H159" s="107"/>
      <c r="I159" s="107"/>
      <c r="J159" s="107"/>
      <c r="K159" s="107"/>
      <c r="L159" s="107"/>
      <c r="M159" s="107"/>
      <c r="N159" s="107"/>
      <c r="O159" s="107"/>
      <c r="P159" s="107"/>
      <c r="Q159" s="107"/>
      <c r="R159" s="107"/>
      <c r="S159" s="107"/>
      <c r="T159" s="107"/>
      <c r="U159" s="107"/>
      <c r="V159" s="107"/>
      <c r="W159" s="107"/>
      <c r="X159" s="107"/>
      <c r="Y159" s="107"/>
      <c r="Z159" s="107"/>
      <c r="AA159" s="107"/>
      <c r="AB159" s="107"/>
      <c r="AC159" s="107"/>
      <c r="AD159" s="107"/>
      <c r="AE159" s="107"/>
      <c r="AF159" s="107"/>
      <c r="AG159" s="107"/>
      <c r="AH159" s="107"/>
      <c r="AI159" s="107"/>
      <c r="AJ159" s="107"/>
      <c r="AK159" s="107"/>
      <c r="AL159" s="107"/>
      <c r="AM159" s="107"/>
      <c r="AN159" s="107"/>
      <c r="AO159" s="107"/>
    </row>
    <row r="160" spans="1:41" x14ac:dyDescent="0.25">
      <c r="A160" s="107"/>
      <c r="B160" s="107"/>
      <c r="C160" s="107"/>
      <c r="D160" s="107"/>
      <c r="E160" s="107"/>
      <c r="F160" s="107"/>
      <c r="G160" s="107"/>
      <c r="H160" s="107"/>
      <c r="I160" s="107"/>
      <c r="J160" s="107"/>
      <c r="K160" s="107"/>
      <c r="L160" s="107"/>
      <c r="M160" s="107"/>
      <c r="N160" s="107"/>
      <c r="O160" s="107"/>
      <c r="P160" s="107"/>
      <c r="Q160" s="107"/>
      <c r="R160" s="107"/>
      <c r="S160" s="107"/>
      <c r="T160" s="107"/>
      <c r="U160" s="107"/>
      <c r="V160" s="107"/>
      <c r="W160" s="107"/>
      <c r="X160" s="107"/>
      <c r="Y160" s="107"/>
      <c r="Z160" s="107"/>
      <c r="AA160" s="107"/>
      <c r="AB160" s="107"/>
      <c r="AC160" s="107"/>
      <c r="AD160" s="107"/>
      <c r="AE160" s="107"/>
      <c r="AF160" s="107"/>
      <c r="AG160" s="107"/>
      <c r="AH160" s="107"/>
      <c r="AI160" s="107"/>
      <c r="AJ160" s="107"/>
      <c r="AK160" s="107"/>
      <c r="AL160" s="107"/>
      <c r="AM160" s="107"/>
      <c r="AN160" s="107"/>
      <c r="AO160" s="107"/>
    </row>
    <row r="161" spans="1:41" x14ac:dyDescent="0.25">
      <c r="A161" s="107"/>
      <c r="B161" s="107"/>
      <c r="C161" s="107"/>
      <c r="D161" s="107"/>
      <c r="E161" s="107"/>
      <c r="F161" s="107"/>
      <c r="G161" s="107"/>
      <c r="H161" s="107"/>
      <c r="I161" s="107"/>
      <c r="J161" s="107"/>
      <c r="K161" s="107"/>
      <c r="L161" s="107"/>
      <c r="M161" s="107"/>
      <c r="N161" s="107"/>
      <c r="O161" s="107"/>
      <c r="P161" s="107"/>
      <c r="Q161" s="107"/>
      <c r="R161" s="107"/>
      <c r="S161" s="107"/>
      <c r="T161" s="107"/>
      <c r="U161" s="107"/>
      <c r="V161" s="107"/>
      <c r="W161" s="107"/>
      <c r="X161" s="107"/>
      <c r="Y161" s="107"/>
      <c r="Z161" s="107"/>
      <c r="AA161" s="107"/>
      <c r="AB161" s="107"/>
      <c r="AC161" s="107"/>
      <c r="AD161" s="107"/>
      <c r="AE161" s="107"/>
      <c r="AF161" s="107"/>
      <c r="AG161" s="107"/>
      <c r="AH161" s="107"/>
      <c r="AI161" s="107"/>
      <c r="AJ161" s="107"/>
      <c r="AK161" s="107"/>
      <c r="AL161" s="107"/>
      <c r="AM161" s="107"/>
      <c r="AN161" s="107"/>
      <c r="AO161" s="107"/>
    </row>
    <row r="162" spans="1:41" x14ac:dyDescent="0.25">
      <c r="A162" s="107"/>
      <c r="B162" s="107"/>
      <c r="C162" s="107"/>
      <c r="D162" s="107"/>
      <c r="E162" s="107"/>
      <c r="F162" s="107"/>
      <c r="G162" s="107"/>
      <c r="H162" s="107"/>
      <c r="I162" s="107"/>
      <c r="J162" s="107"/>
      <c r="K162" s="107"/>
      <c r="L162" s="107"/>
      <c r="M162" s="107"/>
      <c r="N162" s="107"/>
      <c r="O162" s="107"/>
      <c r="P162" s="107"/>
      <c r="Q162" s="107"/>
      <c r="R162" s="107"/>
      <c r="S162" s="107"/>
      <c r="T162" s="107"/>
      <c r="U162" s="107"/>
      <c r="V162" s="107"/>
      <c r="W162" s="107"/>
      <c r="X162" s="107"/>
      <c r="Y162" s="107"/>
      <c r="Z162" s="107"/>
      <c r="AA162" s="107"/>
      <c r="AB162" s="107"/>
      <c r="AC162" s="107"/>
      <c r="AD162" s="107"/>
      <c r="AE162" s="107"/>
      <c r="AF162" s="107"/>
      <c r="AG162" s="107"/>
      <c r="AH162" s="107"/>
      <c r="AI162" s="107"/>
      <c r="AJ162" s="107"/>
      <c r="AK162" s="107"/>
      <c r="AL162" s="107"/>
      <c r="AM162" s="107"/>
      <c r="AN162" s="107"/>
      <c r="AO162" s="107"/>
    </row>
    <row r="190" ht="13.5" customHeight="1" x14ac:dyDescent="0.25"/>
    <row r="191" ht="12.75" customHeight="1" x14ac:dyDescent="0.25"/>
    <row r="193" ht="12.75" customHeight="1" x14ac:dyDescent="0.25"/>
    <row r="231" ht="13.5" customHeight="1" x14ac:dyDescent="0.25"/>
    <row r="232" ht="12.75" customHeight="1" x14ac:dyDescent="0.25"/>
    <row r="234" ht="12.75" customHeight="1" x14ac:dyDescent="0.25"/>
    <row r="272" ht="13.5" customHeight="1" x14ac:dyDescent="0.25"/>
    <row r="273" ht="12.75" customHeight="1" x14ac:dyDescent="0.25"/>
    <row r="275" ht="12.75" customHeight="1" x14ac:dyDescent="0.25"/>
  </sheetData>
  <sheetProtection password="C4B6" sheet="1" objects="1" scenarios="1"/>
  <mergeCells count="15">
    <mergeCell ref="C44:J44"/>
    <mergeCell ref="C35:J35"/>
    <mergeCell ref="C36:J36"/>
    <mergeCell ref="C37:J37"/>
    <mergeCell ref="C38:J38"/>
    <mergeCell ref="C39:J39"/>
    <mergeCell ref="A2:T3"/>
    <mergeCell ref="C40:J40"/>
    <mergeCell ref="C41:J41"/>
    <mergeCell ref="C42:J42"/>
    <mergeCell ref="C43:J43"/>
    <mergeCell ref="D6:G6"/>
    <mergeCell ref="H6:J6"/>
    <mergeCell ref="K6:R6"/>
    <mergeCell ref="S7:S8"/>
  </mergeCells>
  <pageMargins left="1" right="0.7" top="1" bottom="0.75" header="0.3" footer="0.3"/>
  <pageSetup paperSize="5" scale="54" orientation="landscape" r:id="rId1"/>
  <headerFooter>
    <oddFooter>&amp;C&amp;1#&amp;"Calibri"&amp;10&amp;K000000I n t e r n a l</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4">
    <pageSetUpPr fitToPage="1"/>
  </sheetPr>
  <dimension ref="A1:AO163"/>
  <sheetViews>
    <sheetView topLeftCell="A19" zoomScaleNormal="100" workbookViewId="0">
      <selection activeCell="H13" sqref="H13"/>
    </sheetView>
  </sheetViews>
  <sheetFormatPr defaultColWidth="9.1796875" defaultRowHeight="12.5" x14ac:dyDescent="0.25"/>
  <cols>
    <col min="1" max="1" width="2.81640625" style="253" customWidth="1" collapsed="1"/>
    <col min="2" max="2" width="6.81640625" style="253" customWidth="1" collapsed="1"/>
    <col min="3" max="3" width="73" style="253" customWidth="1" collapsed="1"/>
    <col min="4" max="18" width="12.81640625" style="253" customWidth="1" collapsed="1"/>
    <col min="19" max="19" width="15.81640625" style="253" customWidth="1" collapsed="1"/>
    <col min="20" max="20" width="2.81640625" style="253" customWidth="1" collapsed="1"/>
    <col min="21" max="16384" width="9.1796875" style="253" collapsed="1"/>
  </cols>
  <sheetData>
    <row r="1" spans="1:41" ht="15" customHeight="1" x14ac:dyDescent="0.25">
      <c r="A1" s="271"/>
      <c r="B1" s="272"/>
      <c r="C1" s="272"/>
      <c r="D1" s="272"/>
      <c r="E1" s="272"/>
      <c r="F1" s="272"/>
      <c r="G1" s="272"/>
      <c r="H1" s="272"/>
      <c r="I1" s="272"/>
      <c r="J1" s="272"/>
      <c r="K1" s="272"/>
      <c r="L1" s="272"/>
      <c r="M1" s="272"/>
      <c r="N1" s="272"/>
      <c r="O1" s="272"/>
      <c r="P1" s="272"/>
      <c r="Q1" s="272"/>
      <c r="R1" s="272"/>
      <c r="S1" s="272"/>
      <c r="T1" s="273"/>
      <c r="U1" s="107"/>
      <c r="V1" s="107"/>
      <c r="W1" s="107"/>
      <c r="X1" s="107"/>
      <c r="Y1" s="107"/>
      <c r="Z1" s="107"/>
      <c r="AA1" s="107"/>
      <c r="AB1" s="107"/>
      <c r="AC1" s="107"/>
      <c r="AD1" s="107"/>
      <c r="AE1" s="107"/>
      <c r="AF1" s="107"/>
      <c r="AG1" s="107"/>
      <c r="AH1" s="107"/>
      <c r="AI1" s="107"/>
      <c r="AJ1" s="107"/>
      <c r="AK1" s="107"/>
      <c r="AL1" s="107"/>
      <c r="AM1" s="107"/>
      <c r="AN1" s="107"/>
      <c r="AO1" s="107"/>
    </row>
    <row r="2" spans="1:41" ht="15" customHeight="1" x14ac:dyDescent="0.4">
      <c r="A2" s="1109"/>
      <c r="B2" s="3159" t="s">
        <v>2059</v>
      </c>
      <c r="C2" s="3159"/>
      <c r="E2" s="415"/>
      <c r="F2" s="415"/>
      <c r="G2" s="415"/>
      <c r="H2" s="415"/>
      <c r="I2" s="2317" t="s">
        <v>2004</v>
      </c>
      <c r="J2" s="2317"/>
      <c r="K2" s="2317"/>
      <c r="L2" s="2317"/>
      <c r="M2" s="415"/>
      <c r="N2" s="415"/>
      <c r="O2" s="415"/>
      <c r="P2" s="415"/>
      <c r="Q2" s="415"/>
      <c r="R2" s="415"/>
      <c r="S2" s="415"/>
      <c r="T2" s="277"/>
      <c r="U2" s="107"/>
      <c r="V2" s="107"/>
      <c r="W2" s="107"/>
      <c r="X2" s="107"/>
      <c r="Y2" s="107"/>
      <c r="Z2" s="107"/>
      <c r="AA2" s="107"/>
      <c r="AB2" s="107"/>
      <c r="AC2" s="107"/>
      <c r="AD2" s="107"/>
      <c r="AE2" s="107"/>
      <c r="AF2" s="107"/>
      <c r="AG2" s="107"/>
      <c r="AH2" s="107"/>
      <c r="AI2" s="107"/>
      <c r="AJ2" s="107"/>
      <c r="AK2" s="107"/>
      <c r="AL2" s="107"/>
      <c r="AM2" s="107"/>
      <c r="AN2" s="107"/>
      <c r="AO2" s="107"/>
    </row>
    <row r="3" spans="1:41" ht="15" customHeight="1" x14ac:dyDescent="0.4">
      <c r="A3" s="1109"/>
      <c r="B3" s="3159"/>
      <c r="C3" s="3159"/>
      <c r="E3" s="415"/>
      <c r="F3" s="415"/>
      <c r="G3" s="415"/>
      <c r="H3" s="415"/>
      <c r="I3" s="2317"/>
      <c r="J3" s="2317"/>
      <c r="K3" s="2317"/>
      <c r="L3" s="2317"/>
      <c r="M3" s="415"/>
      <c r="N3" s="415"/>
      <c r="O3" s="415"/>
      <c r="P3" s="415"/>
      <c r="Q3" s="415"/>
      <c r="R3" s="415"/>
      <c r="S3" s="415"/>
      <c r="T3" s="277"/>
      <c r="U3" s="107"/>
      <c r="V3" s="107"/>
      <c r="W3" s="107"/>
      <c r="X3" s="107"/>
      <c r="Y3" s="107"/>
      <c r="Z3" s="107"/>
      <c r="AA3" s="107"/>
      <c r="AB3" s="107"/>
      <c r="AC3" s="107"/>
      <c r="AD3" s="107"/>
      <c r="AE3" s="107"/>
      <c r="AF3" s="107"/>
      <c r="AG3" s="107"/>
      <c r="AH3" s="107"/>
      <c r="AI3" s="107"/>
      <c r="AJ3" s="107"/>
      <c r="AK3" s="107"/>
      <c r="AL3" s="107"/>
      <c r="AM3" s="107"/>
      <c r="AN3" s="107"/>
      <c r="AO3" s="107"/>
    </row>
    <row r="4" spans="1:41" ht="15" customHeight="1" x14ac:dyDescent="0.3">
      <c r="A4" s="274"/>
      <c r="B4" s="107"/>
      <c r="C4" s="107"/>
      <c r="D4" s="416"/>
      <c r="E4" s="551" t="s">
        <v>1644</v>
      </c>
      <c r="F4" s="551"/>
      <c r="G4" s="551"/>
      <c r="H4" s="416"/>
      <c r="I4" s="416"/>
      <c r="J4" s="416"/>
      <c r="K4" s="416"/>
      <c r="L4" s="416"/>
      <c r="M4" s="416"/>
      <c r="N4" s="416"/>
      <c r="O4" s="416"/>
      <c r="P4" s="416"/>
      <c r="Q4" s="416"/>
      <c r="R4" s="416"/>
      <c r="S4" s="416"/>
      <c r="T4" s="277"/>
      <c r="U4" s="107"/>
      <c r="V4" s="107"/>
      <c r="W4" s="107"/>
      <c r="X4" s="107"/>
      <c r="Y4" s="107"/>
      <c r="Z4" s="107"/>
      <c r="AA4" s="107"/>
      <c r="AB4" s="107"/>
      <c r="AC4" s="107"/>
      <c r="AD4" s="107"/>
      <c r="AE4" s="107"/>
      <c r="AF4" s="107"/>
      <c r="AG4" s="107"/>
      <c r="AH4" s="107"/>
      <c r="AI4" s="107"/>
      <c r="AJ4" s="107"/>
      <c r="AK4" s="107"/>
      <c r="AL4" s="107"/>
      <c r="AM4" s="107"/>
      <c r="AN4" s="107"/>
      <c r="AO4" s="107"/>
    </row>
    <row r="5" spans="1:41" ht="15" customHeight="1" x14ac:dyDescent="0.3">
      <c r="A5" s="274"/>
      <c r="B5" s="107"/>
      <c r="C5" s="107"/>
      <c r="D5" s="410"/>
      <c r="E5" s="3160" t="s">
        <v>79</v>
      </c>
      <c r="F5" s="3161"/>
      <c r="G5" s="3162"/>
      <c r="I5" s="410"/>
      <c r="J5" s="410"/>
      <c r="K5" s="410"/>
      <c r="L5" s="410"/>
      <c r="M5" s="410"/>
      <c r="N5" s="410"/>
      <c r="O5" s="410"/>
      <c r="P5" s="410"/>
      <c r="Q5" s="410"/>
      <c r="R5" s="417"/>
      <c r="S5" s="107"/>
      <c r="T5" s="277"/>
      <c r="U5" s="107"/>
      <c r="V5" s="107"/>
      <c r="W5" s="107"/>
      <c r="X5" s="107"/>
      <c r="Y5" s="107"/>
      <c r="Z5" s="107"/>
      <c r="AA5" s="107"/>
      <c r="AB5" s="107"/>
      <c r="AC5" s="107"/>
      <c r="AD5" s="107"/>
      <c r="AE5" s="107"/>
      <c r="AF5" s="107"/>
      <c r="AG5" s="107"/>
      <c r="AH5" s="107"/>
      <c r="AI5" s="107"/>
      <c r="AJ5" s="107"/>
      <c r="AK5" s="107"/>
      <c r="AL5" s="107"/>
      <c r="AM5" s="107"/>
      <c r="AN5" s="107"/>
      <c r="AO5" s="107"/>
    </row>
    <row r="6" spans="1:41" ht="15" customHeight="1" x14ac:dyDescent="0.3">
      <c r="A6" s="274"/>
      <c r="B6" s="286"/>
      <c r="C6" s="107"/>
      <c r="D6" s="107"/>
      <c r="H6" s="107"/>
      <c r="I6" s="107"/>
      <c r="J6" s="107"/>
      <c r="K6" s="107"/>
      <c r="L6" s="107"/>
      <c r="M6" s="107"/>
      <c r="N6" s="107"/>
      <c r="O6" s="107"/>
      <c r="P6" s="107"/>
      <c r="Q6" s="107"/>
      <c r="R6" s="107"/>
      <c r="S6" s="1089" t="s">
        <v>1103</v>
      </c>
      <c r="T6" s="277"/>
      <c r="U6" s="107"/>
      <c r="V6" s="107"/>
      <c r="W6" s="107"/>
      <c r="X6" s="107"/>
      <c r="Y6" s="107"/>
      <c r="Z6" s="107"/>
      <c r="AA6" s="107"/>
      <c r="AB6" s="107"/>
      <c r="AC6" s="107"/>
      <c r="AD6" s="107"/>
      <c r="AE6" s="107"/>
      <c r="AF6" s="107"/>
      <c r="AG6" s="107"/>
      <c r="AH6" s="107"/>
      <c r="AI6" s="107"/>
      <c r="AJ6" s="107"/>
      <c r="AK6" s="107"/>
      <c r="AL6" s="107"/>
      <c r="AM6" s="107"/>
      <c r="AN6" s="107"/>
      <c r="AO6" s="107"/>
    </row>
    <row r="7" spans="1:41" ht="20" customHeight="1" x14ac:dyDescent="0.25">
      <c r="A7" s="274"/>
      <c r="B7" s="1094"/>
      <c r="C7" s="1107"/>
      <c r="D7" s="2592" t="s">
        <v>1616</v>
      </c>
      <c r="E7" s="2592"/>
      <c r="F7" s="2592"/>
      <c r="G7" s="2592"/>
      <c r="H7" s="2592" t="s">
        <v>1617</v>
      </c>
      <c r="I7" s="2592"/>
      <c r="J7" s="2592"/>
      <c r="K7" s="2592" t="s">
        <v>1618</v>
      </c>
      <c r="L7" s="2592"/>
      <c r="M7" s="2592"/>
      <c r="N7" s="2592"/>
      <c r="O7" s="2592"/>
      <c r="P7" s="2592"/>
      <c r="Q7" s="2592"/>
      <c r="R7" s="2592"/>
      <c r="T7" s="277"/>
      <c r="U7" s="107"/>
      <c r="V7" s="107"/>
      <c r="W7" s="107"/>
      <c r="X7" s="107"/>
      <c r="Y7" s="107"/>
      <c r="Z7" s="107"/>
      <c r="AA7" s="107"/>
      <c r="AB7" s="107"/>
      <c r="AC7" s="107"/>
      <c r="AD7" s="107"/>
      <c r="AE7" s="107"/>
      <c r="AF7" s="107"/>
      <c r="AG7" s="107"/>
      <c r="AH7" s="107"/>
      <c r="AI7" s="107"/>
      <c r="AJ7" s="107"/>
      <c r="AK7" s="107"/>
      <c r="AL7" s="107"/>
      <c r="AM7" s="107"/>
      <c r="AN7" s="107"/>
      <c r="AO7" s="107"/>
    </row>
    <row r="8" spans="1:41" ht="20" customHeight="1" x14ac:dyDescent="0.25">
      <c r="A8" s="274"/>
      <c r="B8" s="1086"/>
      <c r="C8" s="1106" t="s">
        <v>1997</v>
      </c>
      <c r="D8" s="1090" t="s">
        <v>1845</v>
      </c>
      <c r="E8" s="1090" t="s">
        <v>1972</v>
      </c>
      <c r="F8" s="1090" t="s">
        <v>1973</v>
      </c>
      <c r="G8" s="1090" t="s">
        <v>1974</v>
      </c>
      <c r="H8" s="1090" t="s">
        <v>1975</v>
      </c>
      <c r="I8" s="1090" t="s">
        <v>1978</v>
      </c>
      <c r="J8" s="1090" t="s">
        <v>1979</v>
      </c>
      <c r="K8" s="1090" t="s">
        <v>1982</v>
      </c>
      <c r="L8" s="1090" t="s">
        <v>1983</v>
      </c>
      <c r="M8" s="1090" t="s">
        <v>1986</v>
      </c>
      <c r="N8" s="1090" t="s">
        <v>1987</v>
      </c>
      <c r="O8" s="1090" t="s">
        <v>1990</v>
      </c>
      <c r="P8" s="1090" t="s">
        <v>1991</v>
      </c>
      <c r="Q8" s="1090" t="s">
        <v>1993</v>
      </c>
      <c r="R8" s="1090" t="s">
        <v>1994</v>
      </c>
      <c r="S8" s="2378" t="s">
        <v>1619</v>
      </c>
      <c r="T8" s="277"/>
      <c r="U8" s="107"/>
      <c r="V8" s="107"/>
      <c r="W8" s="107"/>
      <c r="X8" s="107"/>
      <c r="Y8" s="107"/>
      <c r="Z8" s="107"/>
      <c r="AA8" s="107"/>
      <c r="AB8" s="107"/>
      <c r="AC8" s="107"/>
      <c r="AD8" s="107"/>
      <c r="AE8" s="107"/>
      <c r="AF8" s="107"/>
      <c r="AG8" s="107"/>
      <c r="AH8" s="107"/>
      <c r="AI8" s="107"/>
      <c r="AJ8" s="107"/>
      <c r="AK8" s="107"/>
      <c r="AL8" s="107"/>
      <c r="AM8" s="107"/>
      <c r="AN8" s="107"/>
      <c r="AO8" s="107"/>
    </row>
    <row r="9" spans="1:41" ht="20" customHeight="1" x14ac:dyDescent="0.25">
      <c r="A9" s="274"/>
      <c r="B9" s="1086"/>
      <c r="C9" s="1093" t="s">
        <v>1998</v>
      </c>
      <c r="D9" s="1090" t="s">
        <v>1845</v>
      </c>
      <c r="E9" s="1090" t="s">
        <v>1972</v>
      </c>
      <c r="F9" s="1090" t="s">
        <v>1973</v>
      </c>
      <c r="G9" s="1090" t="s">
        <v>1974</v>
      </c>
      <c r="H9" s="1090" t="s">
        <v>1976</v>
      </c>
      <c r="I9" s="1090" t="s">
        <v>1977</v>
      </c>
      <c r="J9" s="1090" t="s">
        <v>1980</v>
      </c>
      <c r="K9" s="1090" t="s">
        <v>1981</v>
      </c>
      <c r="L9" s="1090" t="s">
        <v>1984</v>
      </c>
      <c r="M9" s="1090" t="s">
        <v>1985</v>
      </c>
      <c r="N9" s="1090" t="s">
        <v>1988</v>
      </c>
      <c r="O9" s="1090" t="s">
        <v>1989</v>
      </c>
      <c r="P9" s="1090" t="s">
        <v>1992</v>
      </c>
      <c r="Q9" s="1091"/>
      <c r="R9" s="1091"/>
      <c r="S9" s="2379"/>
      <c r="T9" s="277"/>
      <c r="U9" s="107"/>
      <c r="V9" s="107"/>
      <c r="W9" s="107"/>
      <c r="X9" s="107"/>
      <c r="Y9" s="107"/>
      <c r="Z9" s="107"/>
      <c r="AA9" s="107"/>
      <c r="AB9" s="107"/>
      <c r="AC9" s="107"/>
      <c r="AD9" s="107"/>
      <c r="AE9" s="107"/>
      <c r="AF9" s="107"/>
      <c r="AG9" s="107"/>
      <c r="AH9" s="107"/>
      <c r="AI9" s="107"/>
      <c r="AJ9" s="107"/>
      <c r="AK9" s="107"/>
      <c r="AL9" s="107"/>
      <c r="AM9" s="107"/>
      <c r="AN9" s="107"/>
      <c r="AO9" s="107"/>
    </row>
    <row r="10" spans="1:41" ht="20" customHeight="1" x14ac:dyDescent="0.3">
      <c r="A10" s="274"/>
      <c r="B10" s="1087"/>
      <c r="C10" s="1499" t="s">
        <v>1620</v>
      </c>
      <c r="D10" s="1498"/>
      <c r="E10" s="1498"/>
      <c r="F10" s="1498"/>
      <c r="G10" s="1498"/>
      <c r="H10" s="1498"/>
      <c r="I10" s="1498"/>
      <c r="J10" s="1498"/>
      <c r="K10" s="1498"/>
      <c r="L10" s="1498"/>
      <c r="M10" s="1498"/>
      <c r="N10" s="1498"/>
      <c r="O10" s="1498"/>
      <c r="P10" s="1498"/>
      <c r="Q10" s="1498"/>
      <c r="R10" s="1498"/>
      <c r="S10" s="1498"/>
      <c r="T10" s="277"/>
      <c r="U10" s="107"/>
      <c r="V10" s="107"/>
      <c r="W10" s="107"/>
      <c r="X10" s="107"/>
      <c r="Y10" s="107"/>
      <c r="Z10" s="107"/>
      <c r="AA10" s="107"/>
      <c r="AB10" s="107"/>
      <c r="AC10" s="107"/>
      <c r="AD10" s="107"/>
      <c r="AE10" s="107"/>
      <c r="AF10" s="107"/>
      <c r="AG10" s="107"/>
      <c r="AH10" s="107"/>
      <c r="AI10" s="107"/>
      <c r="AJ10" s="107"/>
      <c r="AK10" s="107"/>
      <c r="AL10" s="107"/>
      <c r="AM10" s="107"/>
      <c r="AN10" s="107"/>
      <c r="AO10" s="107"/>
    </row>
    <row r="11" spans="1:41" ht="20" customHeight="1" x14ac:dyDescent="0.3">
      <c r="A11" s="274"/>
      <c r="B11" s="1087">
        <v>1.1000000000000001</v>
      </c>
      <c r="C11" s="1101" t="s">
        <v>1621</v>
      </c>
      <c r="D11" s="1097"/>
      <c r="E11" s="1097"/>
      <c r="F11" s="1097"/>
      <c r="G11" s="1097"/>
      <c r="H11" s="1097"/>
      <c r="I11" s="1097"/>
      <c r="J11" s="1097"/>
      <c r="K11" s="1097"/>
      <c r="L11" s="1097"/>
      <c r="M11" s="1097"/>
      <c r="N11" s="1097"/>
      <c r="O11" s="1097"/>
      <c r="P11" s="1097"/>
      <c r="Q11" s="1097"/>
      <c r="R11" s="1097"/>
      <c r="S11" s="1096"/>
      <c r="T11" s="277"/>
      <c r="U11" s="107"/>
      <c r="V11" s="107"/>
      <c r="W11" s="107"/>
      <c r="X11" s="107"/>
      <c r="Y11" s="107"/>
      <c r="Z11" s="107"/>
      <c r="AA11" s="107"/>
      <c r="AB11" s="107"/>
      <c r="AC11" s="107"/>
      <c r="AD11" s="107"/>
      <c r="AE11" s="107"/>
      <c r="AF11" s="107"/>
      <c r="AG11" s="107"/>
      <c r="AH11" s="107"/>
      <c r="AI11" s="107"/>
      <c r="AJ11" s="107"/>
      <c r="AK11" s="107"/>
      <c r="AL11" s="107"/>
      <c r="AM11" s="107"/>
      <c r="AN11" s="107"/>
      <c r="AO11" s="107"/>
    </row>
    <row r="12" spans="1:41" ht="20" customHeight="1" x14ac:dyDescent="0.3">
      <c r="A12" s="274"/>
      <c r="B12" s="1087">
        <v>1.2</v>
      </c>
      <c r="C12" s="1101" t="s">
        <v>1622</v>
      </c>
      <c r="D12" s="1097"/>
      <c r="E12" s="1097"/>
      <c r="F12" s="1097"/>
      <c r="G12" s="1097"/>
      <c r="H12" s="1097"/>
      <c r="I12" s="1097"/>
      <c r="J12" s="1097"/>
      <c r="K12" s="1097"/>
      <c r="L12" s="1097"/>
      <c r="M12" s="1097"/>
      <c r="N12" s="1097"/>
      <c r="O12" s="1097"/>
      <c r="P12" s="1097"/>
      <c r="Q12" s="1097"/>
      <c r="R12" s="1097"/>
      <c r="S12" s="1096"/>
      <c r="T12" s="277"/>
      <c r="U12" s="107"/>
      <c r="V12" s="107"/>
      <c r="W12" s="107"/>
      <c r="X12" s="107"/>
      <c r="Y12" s="107"/>
      <c r="Z12" s="107"/>
      <c r="AA12" s="107"/>
      <c r="AB12" s="107"/>
      <c r="AC12" s="107"/>
      <c r="AD12" s="107"/>
      <c r="AE12" s="107"/>
      <c r="AF12" s="107"/>
      <c r="AG12" s="107"/>
      <c r="AH12" s="107"/>
      <c r="AI12" s="107"/>
      <c r="AJ12" s="107"/>
      <c r="AK12" s="107"/>
      <c r="AL12" s="107"/>
      <c r="AM12" s="107"/>
      <c r="AN12" s="107"/>
      <c r="AO12" s="107"/>
    </row>
    <row r="13" spans="1:41" ht="20" customHeight="1" x14ac:dyDescent="0.3">
      <c r="A13" s="274"/>
      <c r="B13" s="1087" t="s">
        <v>1623</v>
      </c>
      <c r="C13" s="1101" t="s">
        <v>1996</v>
      </c>
      <c r="D13" s="1096">
        <v>0</v>
      </c>
      <c r="E13" s="1096">
        <v>0.2</v>
      </c>
      <c r="F13" s="1096">
        <v>0.4</v>
      </c>
      <c r="G13" s="1096">
        <v>0.7</v>
      </c>
      <c r="H13" s="1096">
        <v>1.25</v>
      </c>
      <c r="I13" s="1096">
        <v>1.75</v>
      </c>
      <c r="J13" s="1096">
        <v>2.25</v>
      </c>
      <c r="K13" s="1096">
        <v>2.75</v>
      </c>
      <c r="L13" s="1096">
        <v>3.25</v>
      </c>
      <c r="M13" s="1096">
        <v>3.75</v>
      </c>
      <c r="N13" s="1096">
        <v>4.5</v>
      </c>
      <c r="O13" s="1096">
        <v>5.25</v>
      </c>
      <c r="P13" s="1096">
        <v>6</v>
      </c>
      <c r="Q13" s="1096">
        <v>8</v>
      </c>
      <c r="R13" s="1096">
        <v>12.5</v>
      </c>
      <c r="S13" s="1096"/>
      <c r="T13" s="277"/>
      <c r="U13" s="107"/>
      <c r="V13" s="107"/>
      <c r="W13" s="107"/>
      <c r="X13" s="107"/>
      <c r="Y13" s="107"/>
      <c r="Z13" s="107"/>
      <c r="AA13" s="107"/>
      <c r="AB13" s="107"/>
      <c r="AC13" s="107"/>
      <c r="AD13" s="107"/>
      <c r="AE13" s="107"/>
      <c r="AF13" s="107"/>
      <c r="AG13" s="107"/>
      <c r="AH13" s="107"/>
      <c r="AI13" s="107"/>
      <c r="AJ13" s="107"/>
      <c r="AK13" s="107"/>
      <c r="AL13" s="107"/>
      <c r="AM13" s="107"/>
      <c r="AN13" s="107"/>
      <c r="AO13" s="107"/>
    </row>
    <row r="14" spans="1:41" ht="20" customHeight="1" x14ac:dyDescent="0.3">
      <c r="A14" s="274"/>
      <c r="B14" s="1087">
        <v>1.3</v>
      </c>
      <c r="C14" s="1101" t="s">
        <v>1624</v>
      </c>
      <c r="D14" s="1098">
        <f xml:space="preserve"> (D13/100) *D11</f>
        <v>0</v>
      </c>
      <c r="E14" s="1098">
        <f xml:space="preserve"> (E13/100) *E11</f>
        <v>0</v>
      </c>
      <c r="F14" s="1098">
        <f t="shared" ref="F14:R14" si="0" xml:space="preserve"> (F13/100) *F11</f>
        <v>0</v>
      </c>
      <c r="G14" s="1098">
        <f t="shared" si="0"/>
        <v>0</v>
      </c>
      <c r="H14" s="1098">
        <f t="shared" si="0"/>
        <v>0</v>
      </c>
      <c r="I14" s="1098">
        <f t="shared" si="0"/>
        <v>0</v>
      </c>
      <c r="J14" s="1098">
        <f t="shared" si="0"/>
        <v>0</v>
      </c>
      <c r="K14" s="1098">
        <f t="shared" si="0"/>
        <v>0</v>
      </c>
      <c r="L14" s="1098">
        <f t="shared" si="0"/>
        <v>0</v>
      </c>
      <c r="M14" s="1098">
        <f t="shared" si="0"/>
        <v>0</v>
      </c>
      <c r="N14" s="1098">
        <f t="shared" si="0"/>
        <v>0</v>
      </c>
      <c r="O14" s="1098">
        <f t="shared" si="0"/>
        <v>0</v>
      </c>
      <c r="P14" s="1098">
        <f t="shared" si="0"/>
        <v>0</v>
      </c>
      <c r="Q14" s="1098">
        <f t="shared" si="0"/>
        <v>0</v>
      </c>
      <c r="R14" s="1098">
        <f t="shared" si="0"/>
        <v>0</v>
      </c>
      <c r="S14" s="1096"/>
      <c r="T14" s="277"/>
      <c r="U14" s="107"/>
      <c r="V14" s="107"/>
      <c r="W14" s="107"/>
      <c r="X14" s="107"/>
      <c r="Y14" s="107"/>
      <c r="Z14" s="107"/>
      <c r="AA14" s="107"/>
      <c r="AB14" s="107"/>
      <c r="AC14" s="107"/>
      <c r="AD14" s="107"/>
      <c r="AE14" s="107"/>
      <c r="AF14" s="107"/>
      <c r="AG14" s="107"/>
      <c r="AH14" s="107"/>
      <c r="AI14" s="107"/>
      <c r="AJ14" s="107"/>
      <c r="AK14" s="107"/>
      <c r="AL14" s="107"/>
      <c r="AM14" s="107"/>
      <c r="AN14" s="107"/>
      <c r="AO14" s="107"/>
    </row>
    <row r="15" spans="1:41" ht="20" customHeight="1" x14ac:dyDescent="0.3">
      <c r="A15" s="274"/>
      <c r="B15" s="1087">
        <v>1.4</v>
      </c>
      <c r="C15" s="1101" t="s">
        <v>1625</v>
      </c>
      <c r="D15" s="1098">
        <f>(D13/100)*D12</f>
        <v>0</v>
      </c>
      <c r="E15" s="1098">
        <f>(E13/100)*E12</f>
        <v>0</v>
      </c>
      <c r="F15" s="1098">
        <f t="shared" ref="F15:R15" si="1">(F13/100)*F12</f>
        <v>0</v>
      </c>
      <c r="G15" s="1098">
        <f t="shared" si="1"/>
        <v>0</v>
      </c>
      <c r="H15" s="1098">
        <f t="shared" si="1"/>
        <v>0</v>
      </c>
      <c r="I15" s="1098">
        <f t="shared" si="1"/>
        <v>0</v>
      </c>
      <c r="J15" s="1098">
        <f t="shared" si="1"/>
        <v>0</v>
      </c>
      <c r="K15" s="1098">
        <f t="shared" si="1"/>
        <v>0</v>
      </c>
      <c r="L15" s="1098">
        <f t="shared" si="1"/>
        <v>0</v>
      </c>
      <c r="M15" s="1098">
        <f t="shared" si="1"/>
        <v>0</v>
      </c>
      <c r="N15" s="1098">
        <f t="shared" si="1"/>
        <v>0</v>
      </c>
      <c r="O15" s="1098">
        <f t="shared" si="1"/>
        <v>0</v>
      </c>
      <c r="P15" s="1098">
        <f t="shared" si="1"/>
        <v>0</v>
      </c>
      <c r="Q15" s="1098">
        <f t="shared" si="1"/>
        <v>0</v>
      </c>
      <c r="R15" s="1098">
        <f t="shared" si="1"/>
        <v>0</v>
      </c>
      <c r="S15" s="1096"/>
      <c r="T15" s="277"/>
      <c r="U15" s="107"/>
      <c r="V15" s="107"/>
      <c r="W15" s="107"/>
      <c r="X15" s="107"/>
      <c r="Y15" s="107"/>
      <c r="Z15" s="107"/>
      <c r="AA15" s="107"/>
      <c r="AB15" s="107"/>
      <c r="AC15" s="107"/>
      <c r="AD15" s="107"/>
      <c r="AE15" s="107"/>
      <c r="AF15" s="107"/>
      <c r="AG15" s="107"/>
      <c r="AH15" s="107"/>
      <c r="AI15" s="107"/>
      <c r="AJ15" s="107"/>
      <c r="AK15" s="107"/>
      <c r="AL15" s="107"/>
      <c r="AM15" s="107"/>
      <c r="AN15" s="107"/>
      <c r="AO15" s="107"/>
    </row>
    <row r="16" spans="1:41" ht="20" customHeight="1" x14ac:dyDescent="0.3">
      <c r="A16" s="274"/>
      <c r="B16" s="1087">
        <v>1.5</v>
      </c>
      <c r="C16" s="1102" t="s">
        <v>1626</v>
      </c>
      <c r="D16" s="1096">
        <f>IF(ABS(D14)&gt;ABS(D15),ABS(D15),ABS(D14))</f>
        <v>0</v>
      </c>
      <c r="E16" s="1096">
        <f t="shared" ref="E16:R16" si="2">IF(ABS(E14)&gt;ABS(E15),ABS(E15),ABS(E14))</f>
        <v>0</v>
      </c>
      <c r="F16" s="1096">
        <f t="shared" si="2"/>
        <v>0</v>
      </c>
      <c r="G16" s="1096">
        <f t="shared" si="2"/>
        <v>0</v>
      </c>
      <c r="H16" s="1096">
        <f t="shared" si="2"/>
        <v>0</v>
      </c>
      <c r="I16" s="1096">
        <f t="shared" si="2"/>
        <v>0</v>
      </c>
      <c r="J16" s="1096">
        <f t="shared" si="2"/>
        <v>0</v>
      </c>
      <c r="K16" s="1096">
        <f t="shared" si="2"/>
        <v>0</v>
      </c>
      <c r="L16" s="1096">
        <f t="shared" si="2"/>
        <v>0</v>
      </c>
      <c r="M16" s="1096">
        <f t="shared" si="2"/>
        <v>0</v>
      </c>
      <c r="N16" s="1096">
        <f t="shared" si="2"/>
        <v>0</v>
      </c>
      <c r="O16" s="1096">
        <f t="shared" si="2"/>
        <v>0</v>
      </c>
      <c r="P16" s="1096">
        <f t="shared" si="2"/>
        <v>0</v>
      </c>
      <c r="Q16" s="1096">
        <f t="shared" si="2"/>
        <v>0</v>
      </c>
      <c r="R16" s="1096">
        <f t="shared" si="2"/>
        <v>0</v>
      </c>
      <c r="S16" s="1096"/>
      <c r="T16" s="277"/>
      <c r="U16" s="107"/>
      <c r="V16" s="107"/>
      <c r="W16" s="107"/>
      <c r="X16" s="107"/>
      <c r="Y16" s="107"/>
      <c r="Z16" s="107"/>
      <c r="AA16" s="107"/>
      <c r="AB16" s="107"/>
      <c r="AC16" s="107"/>
      <c r="AD16" s="107"/>
      <c r="AE16" s="107"/>
      <c r="AF16" s="107"/>
      <c r="AG16" s="107"/>
      <c r="AH16" s="107"/>
      <c r="AI16" s="107"/>
      <c r="AJ16" s="107"/>
      <c r="AK16" s="107"/>
      <c r="AL16" s="107"/>
      <c r="AM16" s="107"/>
      <c r="AN16" s="107"/>
      <c r="AO16" s="107"/>
    </row>
    <row r="17" spans="1:41" ht="20" customHeight="1" x14ac:dyDescent="0.3">
      <c r="A17" s="274"/>
      <c r="B17" s="1087">
        <v>1.6</v>
      </c>
      <c r="C17" s="1103" t="s">
        <v>1627</v>
      </c>
      <c r="D17" s="1096">
        <f>IF(ABS(D14)&gt;ABS(D15),D14+D15,D15+D14)</f>
        <v>0</v>
      </c>
      <c r="E17" s="1096">
        <f>IF(ABS(E14)&gt;ABS(E15),E14+E15,E15+E14)</f>
        <v>0</v>
      </c>
      <c r="F17" s="1096">
        <f t="shared" ref="F17:R17" si="3">IF(ABS(F14)&gt;ABS(F15),F14+F15,F15+F14)</f>
        <v>0</v>
      </c>
      <c r="G17" s="1096">
        <f t="shared" si="3"/>
        <v>0</v>
      </c>
      <c r="H17" s="1096">
        <f t="shared" si="3"/>
        <v>0</v>
      </c>
      <c r="I17" s="1096">
        <f t="shared" si="3"/>
        <v>0</v>
      </c>
      <c r="J17" s="1096">
        <f t="shared" si="3"/>
        <v>0</v>
      </c>
      <c r="K17" s="1096">
        <f t="shared" si="3"/>
        <v>0</v>
      </c>
      <c r="L17" s="1096">
        <f t="shared" si="3"/>
        <v>0</v>
      </c>
      <c r="M17" s="1096">
        <f t="shared" si="3"/>
        <v>0</v>
      </c>
      <c r="N17" s="1096">
        <f t="shared" si="3"/>
        <v>0</v>
      </c>
      <c r="O17" s="1096">
        <f t="shared" si="3"/>
        <v>0</v>
      </c>
      <c r="P17" s="1096">
        <f t="shared" si="3"/>
        <v>0</v>
      </c>
      <c r="Q17" s="1096">
        <f t="shared" si="3"/>
        <v>0</v>
      </c>
      <c r="R17" s="1096">
        <f t="shared" si="3"/>
        <v>0</v>
      </c>
      <c r="S17" s="1096"/>
      <c r="T17" s="277"/>
      <c r="U17" s="107"/>
      <c r="V17" s="107"/>
      <c r="W17" s="107"/>
      <c r="X17" s="107"/>
      <c r="Y17" s="107"/>
      <c r="Z17" s="107"/>
      <c r="AA17" s="107"/>
      <c r="AB17" s="107"/>
      <c r="AC17" s="107"/>
      <c r="AD17" s="107"/>
      <c r="AE17" s="107"/>
      <c r="AF17" s="107"/>
      <c r="AG17" s="107"/>
      <c r="AH17" s="107"/>
      <c r="AI17" s="107"/>
      <c r="AJ17" s="107"/>
      <c r="AK17" s="107"/>
      <c r="AL17" s="107"/>
      <c r="AM17" s="107"/>
      <c r="AN17" s="107"/>
      <c r="AO17" s="107"/>
    </row>
    <row r="18" spans="1:41" ht="20" customHeight="1" x14ac:dyDescent="0.3">
      <c r="A18" s="274"/>
      <c r="B18" s="1087" t="s">
        <v>1628</v>
      </c>
      <c r="C18" s="1101" t="s">
        <v>1576</v>
      </c>
      <c r="D18" s="1096">
        <v>10</v>
      </c>
      <c r="E18" s="1096">
        <v>10</v>
      </c>
      <c r="F18" s="1096">
        <v>10</v>
      </c>
      <c r="G18" s="1096">
        <v>10</v>
      </c>
      <c r="H18" s="1096">
        <v>10</v>
      </c>
      <c r="I18" s="1096">
        <v>10</v>
      </c>
      <c r="J18" s="1096">
        <v>10</v>
      </c>
      <c r="K18" s="1096">
        <v>10</v>
      </c>
      <c r="L18" s="1096">
        <v>10</v>
      </c>
      <c r="M18" s="1096">
        <v>10</v>
      </c>
      <c r="N18" s="1096">
        <v>10</v>
      </c>
      <c r="O18" s="1096">
        <v>10</v>
      </c>
      <c r="P18" s="1096">
        <v>10</v>
      </c>
      <c r="Q18" s="1096">
        <v>10</v>
      </c>
      <c r="R18" s="1096">
        <v>10</v>
      </c>
      <c r="S18" s="1096"/>
      <c r="T18" s="277"/>
      <c r="U18" s="107"/>
      <c r="V18" s="107"/>
      <c r="W18" s="107"/>
      <c r="X18" s="107"/>
      <c r="Y18" s="107"/>
      <c r="Z18" s="107"/>
      <c r="AA18" s="107"/>
      <c r="AB18" s="107"/>
      <c r="AC18" s="107"/>
      <c r="AD18" s="107"/>
      <c r="AE18" s="107"/>
      <c r="AF18" s="107"/>
      <c r="AG18" s="107"/>
      <c r="AH18" s="107"/>
      <c r="AI18" s="107"/>
      <c r="AJ18" s="107"/>
      <c r="AK18" s="107"/>
      <c r="AL18" s="107"/>
      <c r="AM18" s="107"/>
      <c r="AN18" s="107"/>
      <c r="AO18" s="107"/>
    </row>
    <row r="19" spans="1:41" ht="20" customHeight="1" x14ac:dyDescent="0.3">
      <c r="A19" s="274"/>
      <c r="B19" s="1087">
        <v>1.7</v>
      </c>
      <c r="C19" s="1031" t="s">
        <v>1629</v>
      </c>
      <c r="D19" s="1098">
        <f>(D18/100)*D16</f>
        <v>0</v>
      </c>
      <c r="E19" s="1098">
        <f t="shared" ref="E19:R19" si="4">(E18/100)*E16</f>
        <v>0</v>
      </c>
      <c r="F19" s="1098">
        <f t="shared" si="4"/>
        <v>0</v>
      </c>
      <c r="G19" s="1098">
        <f t="shared" si="4"/>
        <v>0</v>
      </c>
      <c r="H19" s="1098">
        <f t="shared" si="4"/>
        <v>0</v>
      </c>
      <c r="I19" s="1098">
        <f t="shared" si="4"/>
        <v>0</v>
      </c>
      <c r="J19" s="1098">
        <f t="shared" si="4"/>
        <v>0</v>
      </c>
      <c r="K19" s="1098">
        <f t="shared" si="4"/>
        <v>0</v>
      </c>
      <c r="L19" s="1098">
        <f t="shared" si="4"/>
        <v>0</v>
      </c>
      <c r="M19" s="1098">
        <f t="shared" si="4"/>
        <v>0</v>
      </c>
      <c r="N19" s="1098">
        <f t="shared" si="4"/>
        <v>0</v>
      </c>
      <c r="O19" s="1098">
        <f t="shared" si="4"/>
        <v>0</v>
      </c>
      <c r="P19" s="1098">
        <f t="shared" si="4"/>
        <v>0</v>
      </c>
      <c r="Q19" s="1098">
        <f t="shared" si="4"/>
        <v>0</v>
      </c>
      <c r="R19" s="1098">
        <f t="shared" si="4"/>
        <v>0</v>
      </c>
      <c r="S19" s="1099">
        <f>SUM(D19:R19)</f>
        <v>0</v>
      </c>
      <c r="T19" s="277"/>
      <c r="U19" s="107"/>
      <c r="V19" s="107"/>
      <c r="W19" s="107"/>
      <c r="X19" s="107"/>
      <c r="Y19" s="107"/>
      <c r="Z19" s="107"/>
      <c r="AA19" s="107"/>
      <c r="AB19" s="107"/>
      <c r="AC19" s="107"/>
      <c r="AD19" s="107"/>
      <c r="AE19" s="107"/>
      <c r="AF19" s="107"/>
      <c r="AG19" s="107"/>
      <c r="AH19" s="107"/>
      <c r="AI19" s="107"/>
      <c r="AJ19" s="107"/>
      <c r="AK19" s="107"/>
      <c r="AL19" s="107"/>
      <c r="AM19" s="107"/>
      <c r="AN19" s="107"/>
      <c r="AO19" s="107"/>
    </row>
    <row r="20" spans="1:41" ht="20" customHeight="1" x14ac:dyDescent="0.3">
      <c r="A20" s="274"/>
      <c r="B20" s="1087">
        <v>2.1</v>
      </c>
      <c r="C20" s="1101" t="s">
        <v>2001</v>
      </c>
      <c r="D20" s="1096"/>
      <c r="E20" s="1096"/>
      <c r="F20" s="1096"/>
      <c r="G20" s="1096">
        <f>IF(ABS(SUMIF(D17:G17,"&gt;0"))&gt;ABS(SUMIF(D17:G17,"&lt;0")),ABS(SUMIF(D17:G17,"&lt;0")),ABS(SUMIF(D17:G17,"&gt;0")))</f>
        <v>0</v>
      </c>
      <c r="H20" s="1096"/>
      <c r="I20" s="1096"/>
      <c r="J20" s="1096">
        <f>IF(ABS(SUMIF(H17:J17,"&gt;0"))&gt;ABS(SUMIF(H17:J17,"&gt;0")),ABS(SUMIF(H17:J17,"&lt;0")),ABS(SUMIF(H17:J17,"&gt;0")))</f>
        <v>0</v>
      </c>
      <c r="K20" s="1096"/>
      <c r="L20" s="1096"/>
      <c r="M20" s="1096"/>
      <c r="N20" s="1096"/>
      <c r="O20" s="1096"/>
      <c r="P20" s="1096"/>
      <c r="Q20" s="1096"/>
      <c r="R20" s="1096">
        <f>IF(ABS(SUMIF(K17:R17,"&gt;0"))&lt;ABS(SUMIF(K17:R17,"&lt;0")),ABS(SUMIF(K17:R17,"&gt;0")),ABS(SUMIF(K17:R17,"&lt;0")))</f>
        <v>0</v>
      </c>
      <c r="S20" s="1096"/>
      <c r="T20" s="277"/>
      <c r="U20" s="107"/>
      <c r="V20" s="107"/>
      <c r="W20" s="107"/>
      <c r="X20" s="107"/>
      <c r="Y20" s="107"/>
      <c r="Z20" s="107"/>
      <c r="AA20" s="107"/>
      <c r="AB20" s="107"/>
      <c r="AC20" s="107"/>
      <c r="AD20" s="107"/>
      <c r="AE20" s="107"/>
      <c r="AF20" s="107"/>
      <c r="AG20" s="107"/>
      <c r="AH20" s="107"/>
      <c r="AI20" s="107"/>
      <c r="AJ20" s="107"/>
      <c r="AK20" s="107"/>
      <c r="AL20" s="107"/>
      <c r="AM20" s="107"/>
      <c r="AN20" s="107"/>
      <c r="AO20" s="107"/>
    </row>
    <row r="21" spans="1:41" ht="20" customHeight="1" x14ac:dyDescent="0.3">
      <c r="A21" s="274"/>
      <c r="B21" s="1087">
        <v>2.2000000000000002</v>
      </c>
      <c r="C21" s="1101" t="s">
        <v>2002</v>
      </c>
      <c r="D21" s="1096"/>
      <c r="E21" s="1096"/>
      <c r="F21" s="1096"/>
      <c r="G21" s="1096">
        <f>IF(ABS(SUMIF(D17:G17,"&gt;0"))&gt;ABS(SUMIF(D17:G17,"&lt;0")),ABS(SUMIF(D17:G17,"&gt;0"))+ABS(SUMIF(D17:G17,"&lt;0")),ABS(SUMIF(D17:G17,"&lt;0"))+ABS(SUMIF(D17:G17,"&gt;0")))</f>
        <v>0</v>
      </c>
      <c r="H21" s="1096"/>
      <c r="I21" s="1096"/>
      <c r="J21" s="1096">
        <f>IF(ABS(SUMIF(H17:J17,"&gt;0"))&gt;ABS(SUMIF(H17:J17,"&gt;0")),SUMIF(H17:J17,"&gt;0")+SUMIF(H17:J17,"&lt;0"),SUMIF(H17:J17,"&lt;0")+SUMIF(H17:J17,"&gt;0"))</f>
        <v>0</v>
      </c>
      <c r="K21" s="1096"/>
      <c r="L21" s="1096"/>
      <c r="M21" s="1096"/>
      <c r="N21" s="1096"/>
      <c r="O21" s="1096"/>
      <c r="P21" s="1096"/>
      <c r="Q21" s="1096"/>
      <c r="R21" s="1096">
        <f>IF(ABS(SUMIF(K17:R17,"&gt;0"))&lt;ABS(SUMIF(K17:R17,"&lt;0")),SUMIF(K17:R17,"&lt;0")+SUMIF(K17:R17,"&gt;0"),SUMIF(K17:R17,"&gt;0")+SUMIF(K17:R17,"&lt;0"))</f>
        <v>0</v>
      </c>
      <c r="S21" s="1096"/>
      <c r="T21" s="277"/>
      <c r="U21" s="107"/>
      <c r="V21" s="107"/>
      <c r="W21" s="107"/>
      <c r="X21" s="107"/>
      <c r="Y21" s="107"/>
      <c r="Z21" s="107"/>
      <c r="AA21" s="107"/>
      <c r="AB21" s="107"/>
      <c r="AC21" s="107"/>
      <c r="AD21" s="107"/>
      <c r="AE21" s="107"/>
      <c r="AF21" s="107"/>
      <c r="AG21" s="107"/>
      <c r="AH21" s="107"/>
      <c r="AI21" s="107"/>
      <c r="AJ21" s="107"/>
      <c r="AK21" s="107"/>
      <c r="AL21" s="107"/>
      <c r="AM21" s="107"/>
      <c r="AN21" s="107"/>
      <c r="AO21" s="107"/>
    </row>
    <row r="22" spans="1:41" ht="20" customHeight="1" x14ac:dyDescent="0.3">
      <c r="A22" s="274"/>
      <c r="B22" s="1087" t="s">
        <v>1630</v>
      </c>
      <c r="C22" s="1101" t="s">
        <v>1576</v>
      </c>
      <c r="D22" s="1096"/>
      <c r="E22" s="1096"/>
      <c r="F22" s="1096"/>
      <c r="G22" s="1100">
        <v>40</v>
      </c>
      <c r="H22" s="1096"/>
      <c r="I22" s="1096"/>
      <c r="J22" s="1096">
        <v>30</v>
      </c>
      <c r="K22" s="1096"/>
      <c r="L22" s="1096"/>
      <c r="M22" s="1096"/>
      <c r="N22" s="1096"/>
      <c r="O22" s="1096"/>
      <c r="P22" s="1096"/>
      <c r="Q22" s="1096"/>
      <c r="R22" s="1096">
        <v>30</v>
      </c>
      <c r="S22" s="1096"/>
      <c r="T22" s="277"/>
      <c r="U22" s="107"/>
      <c r="V22" s="107"/>
      <c r="W22" s="107"/>
      <c r="X22" s="107"/>
      <c r="Y22" s="107"/>
      <c r="Z22" s="107"/>
      <c r="AA22" s="107"/>
      <c r="AB22" s="107"/>
      <c r="AC22" s="107"/>
      <c r="AD22" s="107"/>
      <c r="AE22" s="107"/>
      <c r="AF22" s="107"/>
      <c r="AG22" s="107"/>
      <c r="AH22" s="107"/>
      <c r="AI22" s="107"/>
      <c r="AJ22" s="107"/>
      <c r="AK22" s="107"/>
      <c r="AL22" s="107"/>
      <c r="AM22" s="107"/>
      <c r="AN22" s="107"/>
      <c r="AO22" s="107"/>
    </row>
    <row r="23" spans="1:41" ht="20" customHeight="1" x14ac:dyDescent="0.3">
      <c r="A23" s="274"/>
      <c r="B23" s="1087">
        <v>2.2999999999999998</v>
      </c>
      <c r="C23" s="1031" t="s">
        <v>1631</v>
      </c>
      <c r="D23" s="1096"/>
      <c r="E23" s="1096"/>
      <c r="F23" s="1096"/>
      <c r="G23" s="1100">
        <f>(G22/100)*G20</f>
        <v>0</v>
      </c>
      <c r="H23" s="1096"/>
      <c r="I23" s="1096"/>
      <c r="J23" s="1096">
        <f>(J22/100)*J20</f>
        <v>0</v>
      </c>
      <c r="K23" s="1096"/>
      <c r="L23" s="1096"/>
      <c r="M23" s="1096"/>
      <c r="N23" s="1096"/>
      <c r="O23" s="1096"/>
      <c r="P23" s="1096"/>
      <c r="Q23" s="1096"/>
      <c r="R23" s="1096">
        <f>(R22/100)*R20</f>
        <v>0</v>
      </c>
      <c r="S23" s="1099">
        <f>SUM(D23:R23)</f>
        <v>0</v>
      </c>
      <c r="T23" s="277"/>
      <c r="U23" s="107"/>
      <c r="V23" s="107"/>
      <c r="W23" s="107"/>
      <c r="X23" s="107"/>
      <c r="Y23" s="107"/>
      <c r="Z23" s="107"/>
      <c r="AA23" s="107"/>
      <c r="AB23" s="107"/>
      <c r="AC23" s="107"/>
      <c r="AD23" s="107"/>
      <c r="AE23" s="107"/>
      <c r="AF23" s="107"/>
      <c r="AG23" s="107"/>
      <c r="AH23" s="107"/>
      <c r="AI23" s="107"/>
      <c r="AJ23" s="107"/>
      <c r="AK23" s="107"/>
      <c r="AL23" s="107"/>
      <c r="AM23" s="107"/>
      <c r="AN23" s="107"/>
      <c r="AO23" s="107"/>
    </row>
    <row r="24" spans="1:41" ht="20" customHeight="1" x14ac:dyDescent="0.3">
      <c r="A24" s="274"/>
      <c r="B24" s="1087">
        <v>3.1</v>
      </c>
      <c r="C24" s="1102" t="s">
        <v>2001</v>
      </c>
      <c r="D24" s="1096"/>
      <c r="E24" s="1096"/>
      <c r="F24" s="1096"/>
      <c r="G24" s="1096"/>
      <c r="H24" s="1096"/>
      <c r="I24" s="1096"/>
      <c r="J24" s="1096">
        <f>IF(ABS(G21)&lt;ABS(J21),ABS(G21),ABS(J21))</f>
        <v>0</v>
      </c>
      <c r="K24" s="1096"/>
      <c r="L24" s="1096"/>
      <c r="M24" s="1096"/>
      <c r="N24" s="1096"/>
      <c r="O24" s="1096"/>
      <c r="P24" s="1096"/>
      <c r="Q24" s="1096"/>
      <c r="R24" s="1096"/>
      <c r="S24" s="1096"/>
      <c r="T24" s="277"/>
      <c r="U24" s="107"/>
      <c r="V24" s="107"/>
      <c r="W24" s="107"/>
      <c r="X24" s="107"/>
      <c r="Y24" s="107"/>
      <c r="Z24" s="107"/>
      <c r="AA24" s="107"/>
      <c r="AB24" s="107"/>
      <c r="AC24" s="107"/>
      <c r="AD24" s="107"/>
      <c r="AE24" s="107"/>
      <c r="AF24" s="107"/>
      <c r="AG24" s="107"/>
      <c r="AH24" s="107"/>
      <c r="AI24" s="107"/>
      <c r="AJ24" s="107"/>
      <c r="AK24" s="107"/>
      <c r="AL24" s="107"/>
      <c r="AM24" s="107"/>
      <c r="AN24" s="107"/>
      <c r="AO24" s="107"/>
    </row>
    <row r="25" spans="1:41" ht="20" customHeight="1" x14ac:dyDescent="0.3">
      <c r="A25" s="274"/>
      <c r="B25" s="1087">
        <v>3.2</v>
      </c>
      <c r="C25" s="1103" t="s">
        <v>2003</v>
      </c>
      <c r="D25" s="1096"/>
      <c r="E25" s="1096"/>
      <c r="F25" s="1096"/>
      <c r="G25" s="1096"/>
      <c r="H25" s="1096"/>
      <c r="I25" s="1096"/>
      <c r="J25" s="1096">
        <f>IF(ABS(G21)&gt;ABS(J21),(G21)+(J21),(J21)+(G21))</f>
        <v>0</v>
      </c>
      <c r="K25" s="1096"/>
      <c r="L25" s="1096"/>
      <c r="M25" s="1096"/>
      <c r="N25" s="1096"/>
      <c r="O25" s="1096"/>
      <c r="P25" s="1096"/>
      <c r="Q25" s="1096"/>
      <c r="R25" s="1096"/>
      <c r="S25" s="1096"/>
      <c r="T25" s="277"/>
      <c r="U25" s="107"/>
      <c r="V25" s="107"/>
      <c r="W25" s="107"/>
      <c r="X25" s="107"/>
      <c r="Y25" s="107"/>
      <c r="Z25" s="107"/>
      <c r="AA25" s="107"/>
      <c r="AB25" s="107"/>
      <c r="AC25" s="107"/>
      <c r="AD25" s="107"/>
      <c r="AE25" s="107"/>
      <c r="AF25" s="107"/>
      <c r="AG25" s="107"/>
      <c r="AH25" s="107"/>
      <c r="AI25" s="107"/>
      <c r="AJ25" s="107"/>
      <c r="AK25" s="107"/>
      <c r="AL25" s="107"/>
      <c r="AM25" s="107"/>
      <c r="AN25" s="107"/>
      <c r="AO25" s="107"/>
    </row>
    <row r="26" spans="1:41" ht="20" customHeight="1" x14ac:dyDescent="0.3">
      <c r="A26" s="274"/>
      <c r="B26" s="1087" t="s">
        <v>395</v>
      </c>
      <c r="C26" s="1102" t="s">
        <v>1576</v>
      </c>
      <c r="D26" s="1096"/>
      <c r="E26" s="1096"/>
      <c r="F26" s="1096"/>
      <c r="G26" s="1096"/>
      <c r="H26" s="1096"/>
      <c r="I26" s="1096"/>
      <c r="J26" s="1096">
        <v>40</v>
      </c>
      <c r="K26" s="1096"/>
      <c r="L26" s="1096"/>
      <c r="M26" s="1096"/>
      <c r="N26" s="1096"/>
      <c r="O26" s="1096"/>
      <c r="P26" s="1096"/>
      <c r="Q26" s="1096"/>
      <c r="R26" s="1096"/>
      <c r="S26" s="1096"/>
      <c r="T26" s="277"/>
      <c r="U26" s="107"/>
      <c r="V26" s="107"/>
      <c r="W26" s="107"/>
      <c r="X26" s="107"/>
      <c r="Y26" s="107"/>
      <c r="Z26" s="107"/>
      <c r="AA26" s="107"/>
      <c r="AB26" s="107"/>
      <c r="AC26" s="107"/>
      <c r="AD26" s="107"/>
      <c r="AE26" s="107"/>
      <c r="AF26" s="107"/>
      <c r="AG26" s="107"/>
      <c r="AH26" s="107"/>
      <c r="AI26" s="107"/>
      <c r="AJ26" s="107"/>
      <c r="AK26" s="107"/>
      <c r="AL26" s="107"/>
      <c r="AM26" s="107"/>
      <c r="AN26" s="107"/>
      <c r="AO26" s="107"/>
    </row>
    <row r="27" spans="1:41" ht="20" customHeight="1" x14ac:dyDescent="0.3">
      <c r="A27" s="274"/>
      <c r="B27" s="1087">
        <v>3.3</v>
      </c>
      <c r="C27" s="1031" t="s">
        <v>1632</v>
      </c>
      <c r="D27" s="1096"/>
      <c r="E27" s="1096"/>
      <c r="F27" s="1096"/>
      <c r="G27" s="1096"/>
      <c r="H27" s="1096"/>
      <c r="I27" s="1096"/>
      <c r="J27" s="1096">
        <f>(J26/100)*J24</f>
        <v>0</v>
      </c>
      <c r="K27" s="1096"/>
      <c r="L27" s="1096"/>
      <c r="M27" s="1096"/>
      <c r="N27" s="1096"/>
      <c r="O27" s="1096"/>
      <c r="P27" s="1096"/>
      <c r="Q27" s="1096"/>
      <c r="R27" s="1096"/>
      <c r="S27" s="1099">
        <f>SUM(D27:R27)</f>
        <v>0</v>
      </c>
      <c r="T27" s="277"/>
      <c r="U27" s="107"/>
      <c r="V27" s="107"/>
      <c r="W27" s="107"/>
      <c r="X27" s="107"/>
      <c r="Y27" s="107"/>
      <c r="Z27" s="107"/>
      <c r="AA27" s="107"/>
      <c r="AB27" s="107"/>
      <c r="AC27" s="107"/>
      <c r="AD27" s="107"/>
      <c r="AE27" s="107"/>
      <c r="AF27" s="107"/>
      <c r="AG27" s="107"/>
      <c r="AH27" s="107"/>
      <c r="AI27" s="107"/>
      <c r="AJ27" s="107"/>
      <c r="AK27" s="107"/>
      <c r="AL27" s="107"/>
      <c r="AM27" s="107"/>
      <c r="AN27" s="107"/>
      <c r="AO27" s="107"/>
    </row>
    <row r="28" spans="1:41" ht="20" customHeight="1" x14ac:dyDescent="0.3">
      <c r="A28" s="274"/>
      <c r="B28" s="1087">
        <v>4.0999999999999996</v>
      </c>
      <c r="C28" s="1102" t="s">
        <v>2001</v>
      </c>
      <c r="D28" s="1096"/>
      <c r="E28" s="1096"/>
      <c r="F28" s="1096"/>
      <c r="G28" s="1096"/>
      <c r="H28" s="1096"/>
      <c r="I28" s="1096"/>
      <c r="J28" s="1096"/>
      <c r="K28" s="1096"/>
      <c r="L28" s="1096"/>
      <c r="M28" s="1096"/>
      <c r="N28" s="1096"/>
      <c r="O28" s="1096"/>
      <c r="P28" s="1096"/>
      <c r="Q28" s="1096"/>
      <c r="R28" s="1096">
        <f>IF(ABS(R21)&lt;ABS(J25),ABS(R21),ABS(J25))</f>
        <v>0</v>
      </c>
      <c r="S28" s="1096"/>
      <c r="T28" s="277"/>
      <c r="U28" s="107"/>
      <c r="V28" s="107"/>
      <c r="W28" s="107"/>
      <c r="X28" s="107"/>
      <c r="Y28" s="107"/>
      <c r="Z28" s="107"/>
      <c r="AA28" s="107"/>
      <c r="AB28" s="107"/>
      <c r="AC28" s="107"/>
      <c r="AD28" s="107"/>
      <c r="AE28" s="107"/>
      <c r="AF28" s="107"/>
      <c r="AG28" s="107"/>
      <c r="AH28" s="107"/>
      <c r="AI28" s="107"/>
      <c r="AJ28" s="107"/>
      <c r="AK28" s="107"/>
      <c r="AL28" s="107"/>
      <c r="AM28" s="107"/>
      <c r="AN28" s="107"/>
      <c r="AO28" s="107"/>
    </row>
    <row r="29" spans="1:41" ht="20" customHeight="1" x14ac:dyDescent="0.3">
      <c r="A29" s="274"/>
      <c r="B29" s="1087">
        <v>4.2</v>
      </c>
      <c r="C29" s="1103" t="s">
        <v>2003</v>
      </c>
      <c r="D29" s="1096"/>
      <c r="E29" s="1096"/>
      <c r="F29" s="1096"/>
      <c r="G29" s="1096"/>
      <c r="H29" s="1096"/>
      <c r="I29" s="1096"/>
      <c r="J29" s="1096"/>
      <c r="K29" s="1096"/>
      <c r="L29" s="1096"/>
      <c r="M29" s="1096"/>
      <c r="N29" s="1096"/>
      <c r="O29" s="1096"/>
      <c r="P29" s="1096"/>
      <c r="Q29" s="1096"/>
      <c r="R29" s="1096">
        <f>IF(ABS(R21)&gt;ABS(J25),(R21)+(J25),(J25)+(R21))</f>
        <v>0</v>
      </c>
      <c r="S29" s="1096"/>
      <c r="T29" s="277"/>
      <c r="U29" s="107"/>
      <c r="V29" s="107"/>
      <c r="W29" s="107"/>
      <c r="X29" s="107"/>
      <c r="Y29" s="107"/>
      <c r="Z29" s="107"/>
      <c r="AA29" s="107"/>
      <c r="AB29" s="107"/>
      <c r="AC29" s="107"/>
      <c r="AD29" s="107"/>
      <c r="AE29" s="107"/>
      <c r="AF29" s="107"/>
      <c r="AG29" s="107"/>
      <c r="AH29" s="107"/>
      <c r="AI29" s="107"/>
      <c r="AJ29" s="107"/>
      <c r="AK29" s="107"/>
      <c r="AL29" s="107"/>
      <c r="AM29" s="107"/>
      <c r="AN29" s="107"/>
      <c r="AO29" s="107"/>
    </row>
    <row r="30" spans="1:41" ht="20" customHeight="1" x14ac:dyDescent="0.3">
      <c r="A30" s="274"/>
      <c r="B30" s="1087" t="s">
        <v>1633</v>
      </c>
      <c r="C30" s="1102" t="s">
        <v>1576</v>
      </c>
      <c r="D30" s="1096"/>
      <c r="E30" s="1096"/>
      <c r="F30" s="1096"/>
      <c r="G30" s="1096"/>
      <c r="H30" s="1096"/>
      <c r="I30" s="1096"/>
      <c r="J30" s="1096"/>
      <c r="K30" s="1096"/>
      <c r="L30" s="1096"/>
      <c r="M30" s="1096"/>
      <c r="N30" s="1096"/>
      <c r="O30" s="1096"/>
      <c r="P30" s="1096"/>
      <c r="Q30" s="1096"/>
      <c r="R30" s="1096">
        <v>40</v>
      </c>
      <c r="S30" s="1096"/>
      <c r="T30" s="277"/>
      <c r="U30" s="107"/>
      <c r="V30" s="107"/>
      <c r="W30" s="107"/>
      <c r="X30" s="107"/>
      <c r="Y30" s="107"/>
      <c r="Z30" s="107"/>
      <c r="AA30" s="107"/>
      <c r="AB30" s="107"/>
      <c r="AC30" s="107"/>
      <c r="AD30" s="107"/>
      <c r="AE30" s="107"/>
      <c r="AF30" s="107"/>
      <c r="AG30" s="107"/>
      <c r="AH30" s="107"/>
      <c r="AI30" s="107"/>
      <c r="AJ30" s="107"/>
      <c r="AK30" s="107"/>
      <c r="AL30" s="107"/>
      <c r="AM30" s="107"/>
      <c r="AN30" s="107"/>
      <c r="AO30" s="107"/>
    </row>
    <row r="31" spans="1:41" ht="20" customHeight="1" x14ac:dyDescent="0.3">
      <c r="A31" s="274"/>
      <c r="B31" s="1087">
        <v>4.3</v>
      </c>
      <c r="C31" s="1104" t="s">
        <v>1634</v>
      </c>
      <c r="D31" s="1096"/>
      <c r="E31" s="1096"/>
      <c r="F31" s="1096"/>
      <c r="G31" s="1096"/>
      <c r="H31" s="1096"/>
      <c r="I31" s="1096"/>
      <c r="J31" s="1096"/>
      <c r="K31" s="1096"/>
      <c r="L31" s="1096"/>
      <c r="M31" s="1096"/>
      <c r="N31" s="1096"/>
      <c r="O31" s="1096"/>
      <c r="P31" s="1096"/>
      <c r="Q31" s="1096"/>
      <c r="R31" s="1096">
        <f>(R30/100)*R28</f>
        <v>0</v>
      </c>
      <c r="S31" s="1099">
        <f>R31</f>
        <v>0</v>
      </c>
      <c r="T31" s="277"/>
      <c r="U31" s="107"/>
      <c r="V31" s="107"/>
      <c r="W31" s="107"/>
      <c r="X31" s="107"/>
      <c r="Y31" s="107"/>
      <c r="Z31" s="107"/>
      <c r="AA31" s="107"/>
      <c r="AB31" s="107"/>
      <c r="AC31" s="107"/>
      <c r="AD31" s="107"/>
      <c r="AE31" s="107"/>
      <c r="AF31" s="107"/>
      <c r="AG31" s="107"/>
      <c r="AH31" s="107"/>
      <c r="AI31" s="107"/>
      <c r="AJ31" s="107"/>
      <c r="AK31" s="107"/>
      <c r="AL31" s="107"/>
      <c r="AM31" s="107"/>
      <c r="AN31" s="107"/>
      <c r="AO31" s="107"/>
    </row>
    <row r="32" spans="1:41" ht="20" customHeight="1" x14ac:dyDescent="0.3">
      <c r="A32" s="274"/>
      <c r="B32" s="1087">
        <v>5.0999999999999996</v>
      </c>
      <c r="C32" s="1105" t="s">
        <v>1635</v>
      </c>
      <c r="D32" s="1096"/>
      <c r="E32" s="1096"/>
      <c r="F32" s="1096"/>
      <c r="G32" s="1096"/>
      <c r="H32" s="1096"/>
      <c r="I32" s="1096"/>
      <c r="J32" s="1096"/>
      <c r="K32" s="1096"/>
      <c r="L32" s="1096"/>
      <c r="M32" s="1096"/>
      <c r="N32" s="1096"/>
      <c r="O32" s="1096"/>
      <c r="P32" s="1096"/>
      <c r="Q32" s="1096"/>
      <c r="R32" s="1096"/>
      <c r="S32" s="1099">
        <f>R29</f>
        <v>0</v>
      </c>
      <c r="T32" s="277"/>
      <c r="U32" s="107"/>
      <c r="V32" s="107"/>
      <c r="W32" s="107"/>
      <c r="X32" s="107"/>
      <c r="Y32" s="107"/>
      <c r="Z32" s="107"/>
      <c r="AA32" s="107"/>
      <c r="AB32" s="107"/>
      <c r="AC32" s="107"/>
      <c r="AD32" s="107"/>
      <c r="AE32" s="107"/>
      <c r="AF32" s="107"/>
      <c r="AG32" s="107"/>
      <c r="AH32" s="107"/>
      <c r="AI32" s="107"/>
      <c r="AJ32" s="107"/>
      <c r="AK32" s="107"/>
      <c r="AL32" s="107"/>
      <c r="AM32" s="107"/>
      <c r="AN32" s="107"/>
      <c r="AO32" s="107"/>
    </row>
    <row r="33" spans="1:41" ht="20" customHeight="1" x14ac:dyDescent="0.3">
      <c r="A33" s="274"/>
      <c r="B33" s="1087">
        <v>6</v>
      </c>
      <c r="C33" s="1104" t="s">
        <v>1636</v>
      </c>
      <c r="D33" s="1096"/>
      <c r="E33" s="1096"/>
      <c r="F33" s="1096"/>
      <c r="G33" s="1096"/>
      <c r="H33" s="1096"/>
      <c r="I33" s="1096"/>
      <c r="J33" s="1096"/>
      <c r="K33" s="1096"/>
      <c r="L33" s="1096"/>
      <c r="M33" s="1096"/>
      <c r="N33" s="1096"/>
      <c r="O33" s="1096"/>
      <c r="P33" s="1096"/>
      <c r="Q33" s="1096"/>
      <c r="R33" s="1096"/>
      <c r="S33" s="1099">
        <f>SUM(S19 + S23 + S27+S31 + S32)</f>
        <v>0</v>
      </c>
      <c r="T33" s="277"/>
      <c r="U33" s="107"/>
      <c r="V33" s="107"/>
      <c r="W33" s="107"/>
      <c r="X33" s="107"/>
      <c r="Y33" s="107"/>
      <c r="Z33" s="107"/>
      <c r="AA33" s="107"/>
      <c r="AB33" s="107"/>
      <c r="AC33" s="107"/>
      <c r="AD33" s="107"/>
      <c r="AE33" s="107"/>
      <c r="AF33" s="107"/>
      <c r="AG33" s="107"/>
      <c r="AH33" s="107"/>
      <c r="AI33" s="107"/>
      <c r="AJ33" s="107"/>
      <c r="AK33" s="107"/>
      <c r="AL33" s="107"/>
      <c r="AM33" s="107"/>
      <c r="AN33" s="107"/>
      <c r="AO33" s="107"/>
    </row>
    <row r="34" spans="1:41" ht="20" customHeight="1" x14ac:dyDescent="0.3">
      <c r="A34" s="274"/>
      <c r="B34" s="1088">
        <v>7</v>
      </c>
      <c r="C34" s="1104" t="s">
        <v>1995</v>
      </c>
      <c r="D34" s="1096"/>
      <c r="E34" s="1096"/>
      <c r="F34" s="1096"/>
      <c r="G34" s="1096"/>
      <c r="H34" s="1096"/>
      <c r="I34" s="1096"/>
      <c r="J34" s="1096"/>
      <c r="K34" s="1096"/>
      <c r="L34" s="1096"/>
      <c r="M34" s="1096"/>
      <c r="N34" s="1096"/>
      <c r="O34" s="1096"/>
      <c r="P34" s="1096"/>
      <c r="Q34" s="1096"/>
      <c r="R34" s="1096"/>
      <c r="S34" s="1099">
        <f>S33*12.5</f>
        <v>0</v>
      </c>
      <c r="T34" s="277"/>
      <c r="U34" s="107"/>
      <c r="V34" s="107"/>
      <c r="W34" s="107"/>
      <c r="X34" s="107"/>
      <c r="Y34" s="107"/>
      <c r="Z34" s="107"/>
      <c r="AA34" s="107"/>
      <c r="AB34" s="107"/>
      <c r="AC34" s="107"/>
      <c r="AD34" s="107"/>
      <c r="AE34" s="107"/>
      <c r="AF34" s="107"/>
      <c r="AG34" s="107"/>
      <c r="AH34" s="107"/>
      <c r="AI34" s="107"/>
      <c r="AJ34" s="107"/>
      <c r="AK34" s="107"/>
      <c r="AL34" s="107"/>
      <c r="AM34" s="107"/>
      <c r="AN34" s="107"/>
      <c r="AO34" s="107"/>
    </row>
    <row r="35" spans="1:41" ht="15" customHeight="1" x14ac:dyDescent="0.25">
      <c r="A35" s="274"/>
      <c r="D35" s="107"/>
      <c r="E35" s="107"/>
      <c r="F35" s="107"/>
      <c r="G35" s="107"/>
      <c r="H35" s="107"/>
      <c r="I35" s="107"/>
      <c r="J35" s="107"/>
      <c r="K35" s="107"/>
      <c r="L35" s="107"/>
      <c r="M35" s="107"/>
      <c r="N35" s="107"/>
      <c r="O35" s="107"/>
      <c r="P35" s="107"/>
      <c r="Q35" s="107"/>
      <c r="R35" s="107"/>
      <c r="S35" s="107"/>
      <c r="T35" s="277"/>
      <c r="U35" s="107"/>
      <c r="V35" s="107"/>
      <c r="W35" s="107"/>
      <c r="X35" s="107"/>
      <c r="Y35" s="107"/>
      <c r="Z35" s="107"/>
      <c r="AA35" s="107"/>
      <c r="AB35" s="107"/>
      <c r="AC35" s="107"/>
      <c r="AD35" s="107"/>
      <c r="AE35" s="107"/>
      <c r="AF35" s="107"/>
      <c r="AG35" s="107"/>
      <c r="AH35" s="107"/>
      <c r="AI35" s="107"/>
      <c r="AJ35" s="107"/>
      <c r="AK35" s="107"/>
      <c r="AL35" s="107"/>
      <c r="AM35" s="107"/>
      <c r="AN35" s="107"/>
      <c r="AO35" s="107"/>
    </row>
    <row r="36" spans="1:41" ht="15" customHeight="1" x14ac:dyDescent="0.3">
      <c r="A36" s="274"/>
      <c r="B36" s="641" t="s">
        <v>1999</v>
      </c>
      <c r="C36" s="3156" t="s">
        <v>2000</v>
      </c>
      <c r="D36" s="3156"/>
      <c r="E36" s="3156"/>
      <c r="F36" s="3156"/>
      <c r="G36" s="3156"/>
      <c r="H36" s="3156"/>
      <c r="I36" s="3156"/>
      <c r="J36" s="3156"/>
      <c r="K36" s="107"/>
      <c r="L36" s="107"/>
      <c r="M36" s="107"/>
      <c r="N36" s="107"/>
      <c r="O36" s="107"/>
      <c r="P36" s="107"/>
      <c r="Q36" s="107"/>
      <c r="R36" s="107"/>
      <c r="S36" s="107"/>
      <c r="T36" s="277"/>
      <c r="U36" s="107"/>
      <c r="V36" s="107"/>
      <c r="W36" s="107"/>
      <c r="X36" s="107"/>
      <c r="Y36" s="107"/>
      <c r="Z36" s="107"/>
      <c r="AA36" s="107"/>
      <c r="AB36" s="107"/>
      <c r="AC36" s="107"/>
      <c r="AD36" s="107"/>
      <c r="AE36" s="107"/>
      <c r="AF36" s="107"/>
      <c r="AG36" s="107"/>
      <c r="AH36" s="107"/>
      <c r="AI36" s="107"/>
      <c r="AJ36" s="107"/>
      <c r="AK36" s="107"/>
      <c r="AL36" s="107"/>
      <c r="AM36" s="107"/>
      <c r="AN36" s="107"/>
      <c r="AO36" s="107"/>
    </row>
    <row r="37" spans="1:41" ht="15" customHeight="1" x14ac:dyDescent="0.25">
      <c r="A37" s="274"/>
      <c r="B37" s="107"/>
      <c r="C37" s="3156" t="s">
        <v>1637</v>
      </c>
      <c r="D37" s="3156"/>
      <c r="E37" s="3156"/>
      <c r="F37" s="3156"/>
      <c r="G37" s="3156"/>
      <c r="H37" s="3156"/>
      <c r="I37" s="3156"/>
      <c r="J37" s="3156"/>
      <c r="K37" s="107"/>
      <c r="L37" s="107"/>
      <c r="M37" s="107"/>
      <c r="N37" s="107"/>
      <c r="O37" s="107"/>
      <c r="P37" s="107"/>
      <c r="Q37" s="107"/>
      <c r="R37" s="107"/>
      <c r="S37" s="107"/>
      <c r="T37" s="277"/>
      <c r="U37" s="107"/>
      <c r="V37" s="107"/>
      <c r="W37" s="107"/>
      <c r="X37" s="107"/>
      <c r="Y37" s="107"/>
      <c r="Z37" s="107"/>
      <c r="AA37" s="107"/>
      <c r="AB37" s="107"/>
      <c r="AC37" s="107"/>
      <c r="AD37" s="107"/>
      <c r="AE37" s="107"/>
      <c r="AF37" s="107"/>
      <c r="AG37" s="107"/>
      <c r="AH37" s="107"/>
      <c r="AI37" s="107"/>
      <c r="AJ37" s="107"/>
      <c r="AK37" s="107"/>
      <c r="AL37" s="107"/>
      <c r="AM37" s="107"/>
      <c r="AN37" s="107"/>
      <c r="AO37" s="107"/>
    </row>
    <row r="38" spans="1:41" ht="15" customHeight="1" x14ac:dyDescent="0.25">
      <c r="A38" s="274"/>
      <c r="B38" s="107"/>
      <c r="C38" s="3156" t="s">
        <v>1638</v>
      </c>
      <c r="D38" s="3156"/>
      <c r="E38" s="3156"/>
      <c r="F38" s="3156"/>
      <c r="G38" s="3156"/>
      <c r="H38" s="3156"/>
      <c r="I38" s="3156"/>
      <c r="J38" s="3156"/>
      <c r="K38" s="107"/>
      <c r="L38" s="107"/>
      <c r="M38" s="107"/>
      <c r="N38" s="107"/>
      <c r="O38" s="107"/>
      <c r="P38" s="107"/>
      <c r="Q38" s="107"/>
      <c r="R38" s="107"/>
      <c r="S38" s="107"/>
      <c r="T38" s="277"/>
      <c r="U38" s="107"/>
      <c r="V38" s="107"/>
      <c r="W38" s="107"/>
      <c r="X38" s="107"/>
      <c r="Y38" s="107"/>
      <c r="Z38" s="107"/>
      <c r="AA38" s="107"/>
      <c r="AB38" s="107"/>
      <c r="AC38" s="107"/>
      <c r="AD38" s="107"/>
      <c r="AE38" s="107"/>
      <c r="AF38" s="107"/>
      <c r="AG38" s="107"/>
      <c r="AH38" s="107"/>
      <c r="AI38" s="107"/>
      <c r="AJ38" s="107"/>
      <c r="AK38" s="107"/>
      <c r="AL38" s="107"/>
      <c r="AM38" s="107"/>
      <c r="AN38" s="107"/>
      <c r="AO38" s="107"/>
    </row>
    <row r="39" spans="1:41" ht="15" customHeight="1" x14ac:dyDescent="0.25">
      <c r="A39" s="274"/>
      <c r="B39" s="107"/>
      <c r="C39" s="3156" t="s">
        <v>1639</v>
      </c>
      <c r="D39" s="3156"/>
      <c r="E39" s="3156"/>
      <c r="F39" s="3156"/>
      <c r="G39" s="3156"/>
      <c r="H39" s="3156"/>
      <c r="I39" s="3156"/>
      <c r="J39" s="3156"/>
      <c r="K39" s="107"/>
      <c r="L39" s="107"/>
      <c r="M39" s="107"/>
      <c r="N39" s="107"/>
      <c r="O39" s="107"/>
      <c r="P39" s="107"/>
      <c r="Q39" s="107"/>
      <c r="R39" s="107"/>
      <c r="S39" s="107"/>
      <c r="T39" s="277"/>
      <c r="U39" s="107"/>
      <c r="V39" s="107"/>
      <c r="W39" s="107"/>
      <c r="X39" s="107"/>
      <c r="Y39" s="107"/>
      <c r="Z39" s="107"/>
      <c r="AA39" s="107"/>
      <c r="AB39" s="107"/>
      <c r="AC39" s="107"/>
      <c r="AD39" s="107"/>
      <c r="AE39" s="107"/>
      <c r="AF39" s="107"/>
      <c r="AG39" s="107"/>
      <c r="AH39" s="107"/>
      <c r="AI39" s="107"/>
      <c r="AJ39" s="107"/>
      <c r="AK39" s="107"/>
      <c r="AL39" s="107"/>
      <c r="AM39" s="107"/>
      <c r="AN39" s="107"/>
      <c r="AO39" s="107"/>
    </row>
    <row r="40" spans="1:41" ht="15" customHeight="1" x14ac:dyDescent="0.25">
      <c r="A40" s="274"/>
      <c r="B40" s="107"/>
      <c r="C40" s="3156" t="s">
        <v>1640</v>
      </c>
      <c r="D40" s="3156"/>
      <c r="E40" s="3156"/>
      <c r="F40" s="3156"/>
      <c r="G40" s="3156"/>
      <c r="H40" s="3156"/>
      <c r="I40" s="3156"/>
      <c r="J40" s="3156"/>
      <c r="K40" s="107"/>
      <c r="L40" s="107"/>
      <c r="M40" s="107"/>
      <c r="N40" s="107"/>
      <c r="O40" s="107"/>
      <c r="P40" s="107"/>
      <c r="Q40" s="107"/>
      <c r="R40" s="107"/>
      <c r="S40" s="107"/>
      <c r="T40" s="277"/>
      <c r="U40" s="107"/>
      <c r="V40" s="107"/>
      <c r="W40" s="107"/>
      <c r="X40" s="107"/>
      <c r="Y40" s="107"/>
      <c r="Z40" s="107"/>
      <c r="AA40" s="107"/>
      <c r="AB40" s="107"/>
      <c r="AC40" s="107"/>
      <c r="AD40" s="107"/>
      <c r="AE40" s="107"/>
      <c r="AF40" s="107"/>
      <c r="AG40" s="107"/>
      <c r="AH40" s="107"/>
      <c r="AI40" s="107"/>
      <c r="AJ40" s="107"/>
      <c r="AK40" s="107"/>
      <c r="AL40" s="107"/>
      <c r="AM40" s="107"/>
      <c r="AN40" s="107"/>
      <c r="AO40" s="107"/>
    </row>
    <row r="41" spans="1:41" ht="15" customHeight="1" x14ac:dyDescent="0.25">
      <c r="A41" s="274"/>
      <c r="B41" s="107"/>
      <c r="C41" s="3156" t="s">
        <v>1641</v>
      </c>
      <c r="D41" s="3156"/>
      <c r="E41" s="3156"/>
      <c r="F41" s="3156"/>
      <c r="G41" s="3156"/>
      <c r="H41" s="3156"/>
      <c r="I41" s="3156"/>
      <c r="J41" s="3156"/>
      <c r="K41" s="107"/>
      <c r="L41" s="107"/>
      <c r="M41" s="107"/>
      <c r="N41" s="107"/>
      <c r="O41" s="107"/>
      <c r="P41" s="107"/>
      <c r="Q41" s="107"/>
      <c r="R41" s="107"/>
      <c r="S41" s="107"/>
      <c r="T41" s="277"/>
      <c r="U41" s="107"/>
      <c r="V41" s="107"/>
      <c r="W41" s="107"/>
      <c r="X41" s="107"/>
      <c r="Y41" s="107"/>
      <c r="Z41" s="107"/>
      <c r="AA41" s="107"/>
      <c r="AB41" s="107"/>
      <c r="AC41" s="107"/>
      <c r="AD41" s="107"/>
      <c r="AE41" s="107"/>
      <c r="AF41" s="107"/>
      <c r="AG41" s="107"/>
      <c r="AH41" s="107"/>
      <c r="AI41" s="107"/>
      <c r="AJ41" s="107"/>
      <c r="AK41" s="107"/>
      <c r="AL41" s="107"/>
      <c r="AM41" s="107"/>
      <c r="AN41" s="107"/>
      <c r="AO41" s="107"/>
    </row>
    <row r="42" spans="1:41" ht="15" customHeight="1" x14ac:dyDescent="0.25">
      <c r="A42" s="274"/>
      <c r="B42" s="107"/>
      <c r="C42" s="3156" t="s">
        <v>2005</v>
      </c>
      <c r="D42" s="3156"/>
      <c r="E42" s="3156"/>
      <c r="F42" s="3156"/>
      <c r="G42" s="3156"/>
      <c r="H42" s="3156"/>
      <c r="I42" s="3156"/>
      <c r="J42" s="3156"/>
      <c r="K42" s="107"/>
      <c r="L42" s="107"/>
      <c r="M42" s="107"/>
      <c r="N42" s="107"/>
      <c r="O42" s="107"/>
      <c r="P42" s="107"/>
      <c r="Q42" s="107"/>
      <c r="R42" s="107"/>
      <c r="S42" s="107"/>
      <c r="T42" s="277"/>
      <c r="U42" s="107"/>
      <c r="V42" s="107"/>
      <c r="W42" s="107"/>
      <c r="X42" s="107"/>
      <c r="Y42" s="107"/>
      <c r="Z42" s="107"/>
      <c r="AA42" s="107"/>
      <c r="AB42" s="107"/>
      <c r="AC42" s="107"/>
      <c r="AD42" s="107"/>
      <c r="AE42" s="107"/>
      <c r="AF42" s="107"/>
      <c r="AG42" s="107"/>
      <c r="AH42" s="107"/>
      <c r="AI42" s="107"/>
      <c r="AJ42" s="107"/>
      <c r="AK42" s="107"/>
      <c r="AL42" s="107"/>
      <c r="AM42" s="107"/>
      <c r="AN42" s="107"/>
      <c r="AO42" s="107"/>
    </row>
    <row r="43" spans="1:41" ht="15" customHeight="1" x14ac:dyDescent="0.25">
      <c r="A43" s="274"/>
      <c r="B43" s="107"/>
      <c r="C43" s="3156" t="s">
        <v>1642</v>
      </c>
      <c r="D43" s="3156"/>
      <c r="E43" s="3156"/>
      <c r="F43" s="3156"/>
      <c r="G43" s="3156"/>
      <c r="H43" s="3156"/>
      <c r="I43" s="3156"/>
      <c r="J43" s="3156"/>
      <c r="K43" s="107"/>
      <c r="L43" s="107"/>
      <c r="M43" s="107"/>
      <c r="N43" s="107"/>
      <c r="O43" s="107"/>
      <c r="P43" s="107"/>
      <c r="Q43" s="107"/>
      <c r="R43" s="107"/>
      <c r="S43" s="107"/>
      <c r="T43" s="277"/>
      <c r="U43" s="107"/>
      <c r="V43" s="107"/>
      <c r="W43" s="107"/>
      <c r="X43" s="107"/>
      <c r="Y43" s="107"/>
      <c r="Z43" s="107"/>
      <c r="AA43" s="107"/>
      <c r="AB43" s="107"/>
      <c r="AC43" s="107"/>
      <c r="AD43" s="107"/>
      <c r="AE43" s="107"/>
      <c r="AF43" s="107"/>
      <c r="AG43" s="107"/>
      <c r="AH43" s="107"/>
      <c r="AI43" s="107"/>
      <c r="AJ43" s="107"/>
      <c r="AK43" s="107"/>
      <c r="AL43" s="107"/>
      <c r="AM43" s="107"/>
      <c r="AN43" s="107"/>
      <c r="AO43" s="107"/>
    </row>
    <row r="44" spans="1:41" ht="15" customHeight="1" x14ac:dyDescent="0.25">
      <c r="A44" s="274"/>
      <c r="B44" s="107"/>
      <c r="C44" s="3156" t="s">
        <v>1643</v>
      </c>
      <c r="D44" s="3156"/>
      <c r="E44" s="3156"/>
      <c r="F44" s="3156"/>
      <c r="G44" s="3156"/>
      <c r="H44" s="3156"/>
      <c r="I44" s="3156"/>
      <c r="J44" s="3156"/>
      <c r="K44" s="107"/>
      <c r="L44" s="107"/>
      <c r="M44" s="107"/>
      <c r="N44" s="107"/>
      <c r="O44" s="107"/>
      <c r="P44" s="107"/>
      <c r="Q44" s="107"/>
      <c r="R44" s="107"/>
      <c r="S44" s="107"/>
      <c r="T44" s="277"/>
      <c r="U44" s="107"/>
      <c r="V44" s="107"/>
      <c r="W44" s="107"/>
      <c r="X44" s="107"/>
      <c r="Y44" s="107"/>
      <c r="Z44" s="107"/>
      <c r="AA44" s="107"/>
      <c r="AB44" s="107"/>
      <c r="AC44" s="107"/>
      <c r="AD44" s="107"/>
      <c r="AE44" s="107"/>
      <c r="AF44" s="107"/>
      <c r="AG44" s="107"/>
      <c r="AH44" s="107"/>
      <c r="AI44" s="107"/>
      <c r="AJ44" s="107"/>
      <c r="AK44" s="107"/>
      <c r="AL44" s="107"/>
      <c r="AM44" s="107"/>
      <c r="AN44" s="107"/>
      <c r="AO44" s="107"/>
    </row>
    <row r="45" spans="1:41" ht="15" customHeight="1" x14ac:dyDescent="0.25">
      <c r="A45" s="274"/>
      <c r="B45" s="107"/>
      <c r="C45" s="3156" t="s">
        <v>2006</v>
      </c>
      <c r="D45" s="3156"/>
      <c r="E45" s="3156"/>
      <c r="F45" s="3156"/>
      <c r="G45" s="3156"/>
      <c r="H45" s="3156"/>
      <c r="I45" s="3156"/>
      <c r="J45" s="3156"/>
      <c r="K45" s="107"/>
      <c r="L45" s="107"/>
      <c r="M45" s="107"/>
      <c r="N45" s="107"/>
      <c r="O45" s="107"/>
      <c r="P45" s="107"/>
      <c r="Q45" s="107"/>
      <c r="R45" s="107"/>
      <c r="S45" s="107"/>
      <c r="T45" s="277"/>
      <c r="U45" s="107"/>
      <c r="V45" s="107"/>
      <c r="W45" s="107"/>
      <c r="X45" s="107"/>
      <c r="Y45" s="107"/>
      <c r="Z45" s="107"/>
      <c r="AA45" s="107"/>
      <c r="AB45" s="107"/>
      <c r="AC45" s="107"/>
      <c r="AD45" s="107"/>
      <c r="AE45" s="107"/>
      <c r="AF45" s="107"/>
      <c r="AG45" s="107"/>
      <c r="AH45" s="107"/>
      <c r="AI45" s="107"/>
      <c r="AJ45" s="107"/>
      <c r="AK45" s="107"/>
      <c r="AL45" s="107"/>
      <c r="AM45" s="107"/>
      <c r="AN45" s="107"/>
      <c r="AO45" s="107"/>
    </row>
    <row r="46" spans="1:41" ht="15" customHeight="1" thickBot="1" x14ac:dyDescent="0.3">
      <c r="A46" s="278"/>
      <c r="B46" s="309"/>
      <c r="C46" s="309"/>
      <c r="D46" s="309"/>
      <c r="E46" s="309"/>
      <c r="F46" s="309"/>
      <c r="G46" s="309"/>
      <c r="H46" s="309"/>
      <c r="I46" s="309"/>
      <c r="J46" s="309"/>
      <c r="K46" s="309"/>
      <c r="L46" s="309"/>
      <c r="M46" s="309"/>
      <c r="N46" s="309"/>
      <c r="O46" s="309"/>
      <c r="P46" s="309"/>
      <c r="Q46" s="309"/>
      <c r="R46" s="309"/>
      <c r="S46" s="309"/>
      <c r="T46" s="279"/>
      <c r="U46" s="107"/>
      <c r="V46" s="107"/>
      <c r="W46" s="107"/>
      <c r="X46" s="107"/>
      <c r="Y46" s="107"/>
      <c r="Z46" s="107"/>
      <c r="AA46" s="107"/>
      <c r="AB46" s="107"/>
      <c r="AC46" s="107"/>
      <c r="AD46" s="107"/>
      <c r="AE46" s="107"/>
      <c r="AF46" s="107"/>
      <c r="AG46" s="107"/>
      <c r="AH46" s="107"/>
      <c r="AI46" s="107"/>
      <c r="AJ46" s="107"/>
      <c r="AK46" s="107"/>
      <c r="AL46" s="107"/>
      <c r="AM46" s="107"/>
      <c r="AN46" s="107"/>
      <c r="AO46" s="107"/>
    </row>
    <row r="47" spans="1:41" ht="15" customHeight="1" x14ac:dyDescent="0.25">
      <c r="A47" s="107"/>
      <c r="B47" s="107"/>
      <c r="C47" s="107"/>
      <c r="D47" s="107"/>
      <c r="E47" s="107"/>
      <c r="F47" s="107"/>
      <c r="G47" s="107"/>
      <c r="H47" s="107"/>
      <c r="I47" s="107"/>
      <c r="J47" s="107"/>
      <c r="K47" s="107"/>
      <c r="L47" s="107"/>
      <c r="M47" s="107"/>
      <c r="N47" s="107"/>
      <c r="O47" s="107"/>
      <c r="P47" s="107"/>
      <c r="Q47" s="107"/>
      <c r="R47" s="107"/>
      <c r="S47" s="107"/>
      <c r="T47" s="107"/>
      <c r="U47" s="107"/>
      <c r="V47" s="107"/>
      <c r="W47" s="107"/>
      <c r="X47" s="107"/>
      <c r="Y47" s="107"/>
      <c r="Z47" s="107"/>
      <c r="AA47" s="107"/>
      <c r="AB47" s="107"/>
      <c r="AC47" s="107"/>
      <c r="AD47" s="107"/>
      <c r="AE47" s="107"/>
      <c r="AF47" s="107"/>
      <c r="AG47" s="107"/>
      <c r="AH47" s="107"/>
      <c r="AI47" s="107"/>
      <c r="AJ47" s="107"/>
      <c r="AK47" s="107"/>
      <c r="AL47" s="107"/>
      <c r="AM47" s="107"/>
      <c r="AN47" s="107"/>
      <c r="AO47" s="107"/>
    </row>
    <row r="48" spans="1:41" x14ac:dyDescent="0.25">
      <c r="A48" s="107"/>
      <c r="B48" s="107"/>
      <c r="C48" s="107"/>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7"/>
      <c r="AK48" s="107"/>
      <c r="AL48" s="107"/>
      <c r="AM48" s="107"/>
      <c r="AN48" s="107"/>
      <c r="AO48" s="107"/>
    </row>
    <row r="49" spans="1:41" x14ac:dyDescent="0.25">
      <c r="A49" s="107"/>
      <c r="B49" s="107"/>
      <c r="C49" s="107"/>
      <c r="D49" s="107"/>
      <c r="E49" s="107"/>
      <c r="F49" s="107"/>
      <c r="G49" s="107"/>
      <c r="H49" s="107"/>
      <c r="I49" s="107"/>
      <c r="J49" s="107"/>
      <c r="K49" s="107"/>
      <c r="L49" s="107"/>
      <c r="M49" s="107"/>
      <c r="N49" s="107"/>
      <c r="O49" s="107"/>
      <c r="P49" s="107"/>
      <c r="Q49" s="107"/>
      <c r="R49" s="107"/>
      <c r="S49" s="107"/>
      <c r="T49" s="107"/>
      <c r="U49" s="107"/>
      <c r="V49" s="107"/>
      <c r="W49" s="107"/>
      <c r="X49" s="107"/>
      <c r="Y49" s="107"/>
      <c r="Z49" s="107"/>
      <c r="AA49" s="107"/>
      <c r="AB49" s="107"/>
      <c r="AC49" s="107"/>
      <c r="AD49" s="107"/>
      <c r="AE49" s="107"/>
      <c r="AF49" s="107"/>
      <c r="AG49" s="107"/>
      <c r="AH49" s="107"/>
      <c r="AI49" s="107"/>
      <c r="AJ49" s="107"/>
      <c r="AK49" s="107"/>
      <c r="AL49" s="107"/>
      <c r="AM49" s="107"/>
      <c r="AN49" s="107"/>
      <c r="AO49" s="107"/>
    </row>
    <row r="50" spans="1:41" x14ac:dyDescent="0.25">
      <c r="A50" s="107"/>
      <c r="B50" s="107"/>
      <c r="C50" s="107"/>
      <c r="D50" s="107"/>
      <c r="E50" s="107"/>
      <c r="F50" s="107"/>
      <c r="G50" s="107"/>
      <c r="H50" s="107"/>
      <c r="I50" s="107"/>
      <c r="J50" s="107"/>
      <c r="K50" s="107"/>
      <c r="L50" s="107"/>
      <c r="M50" s="107"/>
      <c r="N50" s="107"/>
      <c r="O50" s="107"/>
      <c r="P50" s="107"/>
      <c r="Q50" s="107"/>
      <c r="R50" s="107"/>
      <c r="S50" s="107"/>
      <c r="T50" s="107"/>
      <c r="U50" s="107"/>
      <c r="V50" s="107"/>
      <c r="W50" s="107"/>
      <c r="X50" s="107"/>
      <c r="Y50" s="107"/>
      <c r="Z50" s="107"/>
      <c r="AA50" s="107"/>
      <c r="AB50" s="107"/>
      <c r="AC50" s="107"/>
      <c r="AD50" s="107"/>
      <c r="AE50" s="107"/>
      <c r="AF50" s="107"/>
      <c r="AG50" s="107"/>
      <c r="AH50" s="107"/>
      <c r="AI50" s="107"/>
      <c r="AJ50" s="107"/>
      <c r="AK50" s="107"/>
      <c r="AL50" s="107"/>
      <c r="AM50" s="107"/>
      <c r="AN50" s="107"/>
      <c r="AO50" s="107"/>
    </row>
    <row r="51" spans="1:41" x14ac:dyDescent="0.25">
      <c r="A51" s="107"/>
      <c r="B51" s="107"/>
      <c r="C51" s="107"/>
      <c r="D51" s="107"/>
      <c r="E51" s="107"/>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c r="AE51" s="107"/>
      <c r="AF51" s="107"/>
      <c r="AG51" s="107"/>
      <c r="AH51" s="107"/>
      <c r="AI51" s="107"/>
      <c r="AJ51" s="107"/>
      <c r="AK51" s="107"/>
      <c r="AL51" s="107"/>
      <c r="AM51" s="107"/>
      <c r="AN51" s="107"/>
      <c r="AO51" s="107"/>
    </row>
    <row r="52" spans="1:41" x14ac:dyDescent="0.25">
      <c r="A52" s="107"/>
      <c r="B52" s="107"/>
      <c r="C52" s="107"/>
      <c r="D52" s="107"/>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c r="AO52" s="107"/>
    </row>
    <row r="53" spans="1:41" x14ac:dyDescent="0.25">
      <c r="A53" s="107"/>
      <c r="B53" s="107"/>
      <c r="C53" s="107"/>
      <c r="D53" s="107"/>
      <c r="E53" s="107"/>
      <c r="F53" s="107"/>
      <c r="G53" s="107"/>
      <c r="H53" s="107"/>
      <c r="I53" s="107"/>
      <c r="J53" s="107"/>
      <c r="K53" s="107"/>
      <c r="L53" s="107"/>
      <c r="M53" s="107"/>
      <c r="N53" s="107"/>
      <c r="O53" s="107"/>
      <c r="P53" s="107"/>
      <c r="Q53" s="107"/>
      <c r="R53" s="107"/>
      <c r="S53" s="107"/>
      <c r="T53" s="107"/>
      <c r="U53" s="107"/>
      <c r="V53" s="107"/>
      <c r="W53" s="107"/>
      <c r="X53" s="107"/>
      <c r="Y53" s="107"/>
      <c r="Z53" s="107"/>
      <c r="AA53" s="107"/>
      <c r="AB53" s="107"/>
      <c r="AC53" s="107"/>
      <c r="AD53" s="107"/>
      <c r="AE53" s="107"/>
      <c r="AF53" s="107"/>
      <c r="AG53" s="107"/>
      <c r="AH53" s="107"/>
      <c r="AI53" s="107"/>
      <c r="AJ53" s="107"/>
      <c r="AK53" s="107"/>
      <c r="AL53" s="107"/>
      <c r="AM53" s="107"/>
      <c r="AN53" s="107"/>
      <c r="AO53" s="107"/>
    </row>
    <row r="54" spans="1:41" x14ac:dyDescent="0.25">
      <c r="A54" s="107"/>
      <c r="B54" s="107"/>
      <c r="C54" s="107"/>
      <c r="D54" s="107"/>
      <c r="E54" s="107"/>
      <c r="F54" s="107"/>
      <c r="G54" s="107"/>
      <c r="H54" s="107"/>
      <c r="I54" s="107"/>
      <c r="J54" s="107"/>
      <c r="K54" s="107"/>
      <c r="L54" s="107"/>
      <c r="M54" s="107"/>
      <c r="N54" s="107"/>
      <c r="O54" s="107"/>
      <c r="P54" s="107"/>
      <c r="Q54" s="107"/>
      <c r="R54" s="107"/>
      <c r="S54" s="107"/>
      <c r="T54" s="107"/>
      <c r="U54" s="107"/>
      <c r="V54" s="107"/>
      <c r="W54" s="107"/>
      <c r="X54" s="107"/>
      <c r="Y54" s="107"/>
      <c r="Z54" s="107"/>
      <c r="AA54" s="107"/>
      <c r="AB54" s="107"/>
      <c r="AC54" s="107"/>
      <c r="AD54" s="107"/>
      <c r="AE54" s="107"/>
      <c r="AF54" s="107"/>
      <c r="AG54" s="107"/>
      <c r="AH54" s="107"/>
      <c r="AI54" s="107"/>
      <c r="AJ54" s="107"/>
      <c r="AK54" s="107"/>
      <c r="AL54" s="107"/>
      <c r="AM54" s="107"/>
      <c r="AN54" s="107"/>
      <c r="AO54" s="107"/>
    </row>
    <row r="55" spans="1:41" x14ac:dyDescent="0.25">
      <c r="A55" s="107"/>
      <c r="B55" s="107"/>
      <c r="C55" s="107"/>
      <c r="D55" s="107"/>
      <c r="E55" s="107"/>
      <c r="F55" s="107"/>
      <c r="G55" s="107"/>
      <c r="H55" s="107"/>
      <c r="I55" s="107"/>
      <c r="J55" s="107"/>
      <c r="K55" s="107"/>
      <c r="L55" s="107"/>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c r="AJ55" s="107"/>
      <c r="AK55" s="107"/>
      <c r="AL55" s="107"/>
      <c r="AM55" s="107"/>
      <c r="AN55" s="107"/>
      <c r="AO55" s="107"/>
    </row>
    <row r="56" spans="1:41" x14ac:dyDescent="0.25">
      <c r="A56" s="107"/>
      <c r="B56" s="107"/>
      <c r="C56" s="107"/>
      <c r="D56" s="107"/>
      <c r="E56" s="107"/>
      <c r="F56" s="107"/>
      <c r="G56" s="107"/>
      <c r="H56" s="107"/>
      <c r="I56" s="107"/>
      <c r="J56" s="107"/>
      <c r="K56" s="107"/>
      <c r="L56" s="107"/>
      <c r="M56" s="107"/>
      <c r="N56" s="107"/>
      <c r="O56" s="107"/>
      <c r="P56" s="107"/>
      <c r="Q56" s="107"/>
      <c r="R56" s="107"/>
      <c r="S56" s="107"/>
      <c r="T56" s="107"/>
      <c r="U56" s="107"/>
      <c r="V56" s="107"/>
      <c r="W56" s="107"/>
      <c r="X56" s="107"/>
      <c r="Y56" s="107"/>
      <c r="Z56" s="107"/>
      <c r="AA56" s="107"/>
      <c r="AB56" s="107"/>
      <c r="AC56" s="107"/>
      <c r="AD56" s="107"/>
      <c r="AE56" s="107"/>
      <c r="AF56" s="107"/>
      <c r="AG56" s="107"/>
      <c r="AH56" s="107"/>
      <c r="AI56" s="107"/>
      <c r="AJ56" s="107"/>
      <c r="AK56" s="107"/>
      <c r="AL56" s="107"/>
      <c r="AM56" s="107"/>
      <c r="AN56" s="107"/>
      <c r="AO56" s="107"/>
    </row>
    <row r="57" spans="1:41" x14ac:dyDescent="0.25">
      <c r="A57" s="107"/>
      <c r="B57" s="107"/>
      <c r="C57" s="107"/>
      <c r="D57" s="107"/>
      <c r="E57" s="107"/>
      <c r="F57" s="107"/>
      <c r="G57" s="107"/>
      <c r="H57" s="107"/>
      <c r="I57" s="107"/>
      <c r="J57" s="107"/>
      <c r="K57" s="107"/>
      <c r="L57" s="107"/>
      <c r="M57" s="107"/>
      <c r="N57" s="107"/>
      <c r="O57" s="107"/>
      <c r="P57" s="107"/>
      <c r="Q57" s="107"/>
      <c r="R57" s="107"/>
      <c r="S57" s="107"/>
      <c r="T57" s="107"/>
      <c r="U57" s="107"/>
      <c r="V57" s="107"/>
      <c r="W57" s="107"/>
      <c r="X57" s="107"/>
      <c r="Y57" s="107"/>
      <c r="Z57" s="107"/>
      <c r="AA57" s="107"/>
      <c r="AB57" s="107"/>
      <c r="AC57" s="107"/>
      <c r="AD57" s="107"/>
      <c r="AE57" s="107"/>
      <c r="AF57" s="107"/>
      <c r="AG57" s="107"/>
      <c r="AH57" s="107"/>
      <c r="AI57" s="107"/>
      <c r="AJ57" s="107"/>
      <c r="AK57" s="107"/>
      <c r="AL57" s="107"/>
      <c r="AM57" s="107"/>
      <c r="AN57" s="107"/>
      <c r="AO57" s="107"/>
    </row>
    <row r="58" spans="1:41" x14ac:dyDescent="0.25">
      <c r="A58" s="107"/>
      <c r="B58" s="107"/>
      <c r="C58" s="107"/>
      <c r="D58" s="107"/>
      <c r="E58" s="107"/>
      <c r="F58" s="107"/>
      <c r="G58" s="107"/>
      <c r="H58" s="107"/>
      <c r="I58" s="107"/>
      <c r="J58" s="107"/>
      <c r="K58" s="107"/>
      <c r="L58" s="107"/>
      <c r="M58" s="107"/>
      <c r="N58" s="107"/>
      <c r="O58" s="107"/>
      <c r="P58" s="107"/>
      <c r="Q58" s="107"/>
      <c r="R58" s="107"/>
      <c r="S58" s="107"/>
      <c r="T58" s="107"/>
      <c r="U58" s="107"/>
      <c r="V58" s="107"/>
      <c r="W58" s="107"/>
      <c r="X58" s="107"/>
      <c r="Y58" s="107"/>
      <c r="Z58" s="107"/>
      <c r="AA58" s="107"/>
      <c r="AB58" s="107"/>
      <c r="AC58" s="107"/>
      <c r="AD58" s="107"/>
      <c r="AE58" s="107"/>
      <c r="AF58" s="107"/>
      <c r="AG58" s="107"/>
      <c r="AH58" s="107"/>
      <c r="AI58" s="107"/>
      <c r="AJ58" s="107"/>
      <c r="AK58" s="107"/>
      <c r="AL58" s="107"/>
      <c r="AM58" s="107"/>
      <c r="AN58" s="107"/>
      <c r="AO58" s="107"/>
    </row>
    <row r="59" spans="1:41" x14ac:dyDescent="0.25">
      <c r="A59" s="107"/>
      <c r="B59" s="107"/>
      <c r="C59" s="107"/>
      <c r="D59" s="107"/>
      <c r="E59" s="107"/>
      <c r="F59" s="107"/>
      <c r="G59" s="107"/>
      <c r="H59" s="107"/>
      <c r="I59" s="107"/>
      <c r="J59" s="107"/>
      <c r="K59" s="107"/>
      <c r="L59" s="107"/>
      <c r="M59" s="107"/>
      <c r="N59" s="107"/>
      <c r="O59" s="107"/>
      <c r="P59" s="107"/>
      <c r="Q59" s="107"/>
      <c r="R59" s="107"/>
      <c r="S59" s="107"/>
      <c r="T59" s="107"/>
      <c r="U59" s="107"/>
      <c r="V59" s="107"/>
      <c r="W59" s="107"/>
      <c r="X59" s="107"/>
      <c r="Y59" s="107"/>
      <c r="Z59" s="107"/>
      <c r="AA59" s="107"/>
      <c r="AB59" s="107"/>
      <c r="AC59" s="107"/>
      <c r="AD59" s="107"/>
      <c r="AE59" s="107"/>
      <c r="AF59" s="107"/>
      <c r="AG59" s="107"/>
      <c r="AH59" s="107"/>
      <c r="AI59" s="107"/>
      <c r="AJ59" s="107"/>
      <c r="AK59" s="107"/>
      <c r="AL59" s="107"/>
      <c r="AM59" s="107"/>
      <c r="AN59" s="107"/>
      <c r="AO59" s="107"/>
    </row>
    <row r="60" spans="1:41" x14ac:dyDescent="0.25">
      <c r="A60" s="107"/>
      <c r="B60" s="107"/>
      <c r="C60" s="107"/>
      <c r="D60" s="107"/>
      <c r="E60" s="107"/>
      <c r="F60" s="107"/>
      <c r="G60" s="107"/>
      <c r="H60" s="107"/>
      <c r="I60" s="107"/>
      <c r="J60" s="107"/>
      <c r="K60" s="107"/>
      <c r="L60" s="107"/>
      <c r="M60" s="107"/>
      <c r="N60" s="107"/>
      <c r="O60" s="107"/>
      <c r="P60" s="107"/>
      <c r="Q60" s="107"/>
      <c r="R60" s="107"/>
      <c r="S60" s="107"/>
      <c r="T60" s="107"/>
      <c r="U60" s="107"/>
      <c r="V60" s="107"/>
      <c r="W60" s="107"/>
      <c r="X60" s="107"/>
      <c r="Y60" s="107"/>
      <c r="Z60" s="107"/>
      <c r="AA60" s="107"/>
      <c r="AB60" s="107"/>
      <c r="AC60" s="107"/>
      <c r="AD60" s="107"/>
      <c r="AE60" s="107"/>
      <c r="AF60" s="107"/>
      <c r="AG60" s="107"/>
      <c r="AH60" s="107"/>
      <c r="AI60" s="107"/>
      <c r="AJ60" s="107"/>
      <c r="AK60" s="107"/>
      <c r="AL60" s="107"/>
      <c r="AM60" s="107"/>
      <c r="AN60" s="107"/>
      <c r="AO60" s="107"/>
    </row>
    <row r="61" spans="1:41" x14ac:dyDescent="0.25">
      <c r="A61" s="107"/>
      <c r="B61" s="107"/>
      <c r="C61" s="107"/>
      <c r="D61" s="107"/>
      <c r="E61" s="107"/>
      <c r="F61" s="107"/>
      <c r="G61" s="107"/>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row>
    <row r="62" spans="1:41" x14ac:dyDescent="0.25">
      <c r="A62" s="107"/>
      <c r="B62" s="107"/>
      <c r="C62" s="107"/>
      <c r="D62" s="107"/>
      <c r="E62" s="107"/>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107"/>
      <c r="AI62" s="107"/>
      <c r="AJ62" s="107"/>
      <c r="AK62" s="107"/>
      <c r="AL62" s="107"/>
      <c r="AM62" s="107"/>
      <c r="AN62" s="107"/>
      <c r="AO62" s="107"/>
    </row>
    <row r="63" spans="1:41" x14ac:dyDescent="0.25">
      <c r="A63" s="107"/>
      <c r="B63" s="107"/>
      <c r="C63" s="107"/>
      <c r="D63" s="107"/>
      <c r="E63" s="107"/>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row>
    <row r="64" spans="1:41" x14ac:dyDescent="0.25">
      <c r="A64" s="107"/>
      <c r="B64" s="107"/>
      <c r="C64" s="107"/>
      <c r="D64" s="107"/>
      <c r="E64" s="107"/>
      <c r="F64" s="107"/>
      <c r="G64" s="107"/>
      <c r="H64" s="107"/>
      <c r="I64" s="107"/>
      <c r="J64" s="107"/>
      <c r="K64" s="107"/>
      <c r="L64" s="107"/>
      <c r="M64" s="107"/>
      <c r="N64" s="107"/>
      <c r="O64" s="107"/>
      <c r="P64" s="107"/>
      <c r="Q64" s="107"/>
      <c r="R64" s="107"/>
      <c r="S64" s="107"/>
      <c r="T64" s="107"/>
      <c r="U64" s="107"/>
      <c r="V64" s="107"/>
      <c r="W64" s="107"/>
      <c r="X64" s="107"/>
      <c r="Y64" s="107"/>
      <c r="Z64" s="107"/>
      <c r="AA64" s="107"/>
      <c r="AB64" s="107"/>
      <c r="AC64" s="107"/>
      <c r="AD64" s="107"/>
      <c r="AE64" s="107"/>
      <c r="AF64" s="107"/>
      <c r="AG64" s="107"/>
      <c r="AH64" s="107"/>
      <c r="AI64" s="107"/>
      <c r="AJ64" s="107"/>
      <c r="AK64" s="107"/>
      <c r="AL64" s="107"/>
      <c r="AM64" s="107"/>
      <c r="AN64" s="107"/>
      <c r="AO64" s="107"/>
    </row>
    <row r="65" spans="1:41" x14ac:dyDescent="0.25">
      <c r="A65" s="107"/>
      <c r="B65" s="107"/>
      <c r="C65" s="107"/>
      <c r="D65" s="107"/>
      <c r="E65" s="107"/>
      <c r="F65" s="107"/>
      <c r="G65" s="107"/>
      <c r="H65" s="107"/>
      <c r="I65" s="107"/>
      <c r="J65" s="107"/>
      <c r="K65" s="107"/>
      <c r="L65" s="107"/>
      <c r="M65" s="107"/>
      <c r="N65" s="107"/>
      <c r="O65" s="107"/>
      <c r="P65" s="107"/>
      <c r="Q65" s="107"/>
      <c r="R65" s="107"/>
      <c r="S65" s="107"/>
      <c r="T65" s="107"/>
      <c r="U65" s="107"/>
      <c r="V65" s="107"/>
      <c r="W65" s="107"/>
      <c r="X65" s="107"/>
      <c r="Y65" s="107"/>
      <c r="Z65" s="107"/>
      <c r="AA65" s="107"/>
      <c r="AB65" s="107"/>
      <c r="AC65" s="107"/>
      <c r="AD65" s="107"/>
      <c r="AE65" s="107"/>
      <c r="AF65" s="107"/>
      <c r="AG65" s="107"/>
      <c r="AH65" s="107"/>
      <c r="AI65" s="107"/>
      <c r="AJ65" s="107"/>
      <c r="AK65" s="107"/>
      <c r="AL65" s="107"/>
      <c r="AM65" s="107"/>
      <c r="AN65" s="107"/>
      <c r="AO65" s="107"/>
    </row>
    <row r="66" spans="1:41" x14ac:dyDescent="0.25">
      <c r="A66" s="107"/>
      <c r="B66" s="107"/>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107"/>
      <c r="AI66" s="107"/>
      <c r="AJ66" s="107"/>
      <c r="AK66" s="107"/>
      <c r="AL66" s="107"/>
      <c r="AM66" s="107"/>
      <c r="AN66" s="107"/>
      <c r="AO66" s="107"/>
    </row>
    <row r="67" spans="1:41" x14ac:dyDescent="0.25">
      <c r="A67" s="107"/>
      <c r="B67" s="107"/>
      <c r="C67" s="107"/>
      <c r="D67" s="107"/>
      <c r="E67" s="107"/>
      <c r="F67" s="107"/>
      <c r="G67" s="107"/>
      <c r="H67" s="107"/>
      <c r="I67" s="107"/>
      <c r="J67" s="107"/>
      <c r="K67" s="107"/>
      <c r="L67" s="107"/>
      <c r="M67" s="107"/>
      <c r="N67" s="107"/>
      <c r="O67" s="107"/>
      <c r="P67" s="107"/>
      <c r="Q67" s="107"/>
      <c r="R67" s="107"/>
      <c r="S67" s="107"/>
      <c r="T67" s="107"/>
      <c r="U67" s="107"/>
      <c r="V67" s="107"/>
      <c r="W67" s="107"/>
      <c r="X67" s="107"/>
      <c r="Y67" s="107"/>
      <c r="Z67" s="107"/>
      <c r="AA67" s="107"/>
      <c r="AB67" s="107"/>
      <c r="AC67" s="107"/>
      <c r="AD67" s="107"/>
      <c r="AE67" s="107"/>
      <c r="AF67" s="107"/>
      <c r="AG67" s="107"/>
      <c r="AH67" s="107"/>
      <c r="AI67" s="107"/>
      <c r="AJ67" s="107"/>
      <c r="AK67" s="107"/>
      <c r="AL67" s="107"/>
      <c r="AM67" s="107"/>
      <c r="AN67" s="107"/>
      <c r="AO67" s="107"/>
    </row>
    <row r="68" spans="1:41" x14ac:dyDescent="0.25">
      <c r="A68" s="107"/>
      <c r="B68" s="107"/>
      <c r="C68" s="107"/>
      <c r="D68" s="107"/>
      <c r="E68" s="107"/>
      <c r="F68" s="107"/>
      <c r="G68" s="107"/>
      <c r="H68" s="107"/>
      <c r="I68" s="107"/>
      <c r="J68" s="107"/>
      <c r="K68" s="107"/>
      <c r="L68" s="107"/>
      <c r="M68" s="107"/>
      <c r="N68" s="107"/>
      <c r="O68" s="107"/>
      <c r="P68" s="107"/>
      <c r="Q68" s="107"/>
      <c r="R68" s="107"/>
      <c r="S68" s="107"/>
      <c r="T68" s="107"/>
      <c r="U68" s="107"/>
      <c r="V68" s="107"/>
      <c r="W68" s="107"/>
      <c r="X68" s="107"/>
      <c r="Y68" s="107"/>
      <c r="Z68" s="107"/>
      <c r="AA68" s="107"/>
      <c r="AB68" s="107"/>
      <c r="AC68" s="107"/>
      <c r="AD68" s="107"/>
      <c r="AE68" s="107"/>
      <c r="AF68" s="107"/>
      <c r="AG68" s="107"/>
      <c r="AH68" s="107"/>
      <c r="AI68" s="107"/>
      <c r="AJ68" s="107"/>
      <c r="AK68" s="107"/>
      <c r="AL68" s="107"/>
      <c r="AM68" s="107"/>
      <c r="AN68" s="107"/>
      <c r="AO68" s="107"/>
    </row>
    <row r="69" spans="1:41" x14ac:dyDescent="0.25">
      <c r="A69" s="107"/>
      <c r="B69" s="107"/>
      <c r="C69" s="107"/>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7"/>
      <c r="AK69" s="107"/>
      <c r="AL69" s="107"/>
      <c r="AM69" s="107"/>
      <c r="AN69" s="107"/>
      <c r="AO69" s="107"/>
    </row>
    <row r="70" spans="1:41" x14ac:dyDescent="0.25">
      <c r="A70" s="107"/>
      <c r="B70" s="107"/>
      <c r="C70" s="107"/>
      <c r="D70" s="107"/>
      <c r="E70" s="107"/>
      <c r="F70" s="107"/>
      <c r="G70" s="107"/>
      <c r="H70" s="107"/>
      <c r="I70" s="107"/>
      <c r="J70" s="107"/>
      <c r="K70" s="107"/>
      <c r="L70" s="107"/>
      <c r="M70" s="107"/>
      <c r="N70" s="107"/>
      <c r="O70" s="107"/>
      <c r="P70" s="107"/>
      <c r="Q70" s="107"/>
      <c r="R70" s="107"/>
      <c r="S70" s="107"/>
      <c r="T70" s="107"/>
      <c r="U70" s="107"/>
      <c r="V70" s="107"/>
      <c r="W70" s="107"/>
      <c r="X70" s="107"/>
      <c r="Y70" s="107"/>
      <c r="Z70" s="107"/>
      <c r="AA70" s="107"/>
      <c r="AB70" s="107"/>
      <c r="AC70" s="107"/>
      <c r="AD70" s="107"/>
      <c r="AE70" s="107"/>
      <c r="AF70" s="107"/>
      <c r="AG70" s="107"/>
      <c r="AH70" s="107"/>
      <c r="AI70" s="107"/>
      <c r="AJ70" s="107"/>
      <c r="AK70" s="107"/>
      <c r="AL70" s="107"/>
      <c r="AM70" s="107"/>
      <c r="AN70" s="107"/>
      <c r="AO70" s="107"/>
    </row>
    <row r="71" spans="1:41" x14ac:dyDescent="0.25">
      <c r="A71" s="107"/>
      <c r="B71" s="107"/>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c r="AL71" s="107"/>
      <c r="AM71" s="107"/>
      <c r="AN71" s="107"/>
      <c r="AO71" s="107"/>
    </row>
    <row r="72" spans="1:41" x14ac:dyDescent="0.25">
      <c r="A72" s="107"/>
      <c r="B72" s="107"/>
      <c r="C72" s="107"/>
      <c r="D72" s="107"/>
      <c r="E72" s="107"/>
      <c r="F72" s="107"/>
      <c r="G72" s="107"/>
      <c r="H72" s="107"/>
      <c r="I72" s="107"/>
      <c r="J72" s="107"/>
      <c r="K72" s="107"/>
      <c r="L72" s="107"/>
      <c r="M72" s="107"/>
      <c r="N72" s="107"/>
      <c r="O72" s="107"/>
      <c r="P72" s="107"/>
      <c r="Q72" s="107"/>
      <c r="R72" s="107"/>
      <c r="S72" s="107"/>
      <c r="T72" s="107"/>
      <c r="U72" s="107"/>
      <c r="V72" s="107"/>
      <c r="W72" s="107"/>
      <c r="X72" s="107"/>
      <c r="Y72" s="107"/>
      <c r="Z72" s="107"/>
      <c r="AA72" s="107"/>
      <c r="AB72" s="107"/>
      <c r="AC72" s="107"/>
      <c r="AD72" s="107"/>
      <c r="AE72" s="107"/>
      <c r="AF72" s="107"/>
      <c r="AG72" s="107"/>
      <c r="AH72" s="107"/>
      <c r="AI72" s="107"/>
      <c r="AJ72" s="107"/>
      <c r="AK72" s="107"/>
      <c r="AL72" s="107"/>
      <c r="AM72" s="107"/>
      <c r="AN72" s="107"/>
      <c r="AO72" s="107"/>
    </row>
    <row r="73" spans="1:41" x14ac:dyDescent="0.25">
      <c r="A73" s="107"/>
      <c r="B73" s="107"/>
      <c r="C73" s="107"/>
      <c r="D73" s="107"/>
      <c r="E73" s="107"/>
      <c r="F73" s="107"/>
      <c r="G73" s="107"/>
      <c r="H73" s="107"/>
      <c r="I73" s="107"/>
      <c r="J73" s="107"/>
      <c r="K73" s="107"/>
      <c r="L73" s="107"/>
      <c r="M73" s="107"/>
      <c r="N73" s="107"/>
      <c r="O73" s="107"/>
      <c r="P73" s="107"/>
      <c r="Q73" s="107"/>
      <c r="R73" s="107"/>
      <c r="S73" s="107"/>
      <c r="T73" s="107"/>
      <c r="U73" s="107"/>
      <c r="V73" s="107"/>
      <c r="W73" s="107"/>
      <c r="X73" s="107"/>
      <c r="Y73" s="107"/>
      <c r="Z73" s="107"/>
      <c r="AA73" s="107"/>
      <c r="AB73" s="107"/>
      <c r="AC73" s="107"/>
      <c r="AD73" s="107"/>
      <c r="AE73" s="107"/>
      <c r="AF73" s="107"/>
      <c r="AG73" s="107"/>
      <c r="AH73" s="107"/>
      <c r="AI73" s="107"/>
      <c r="AJ73" s="107"/>
      <c r="AK73" s="107"/>
      <c r="AL73" s="107"/>
      <c r="AM73" s="107"/>
      <c r="AN73" s="107"/>
      <c r="AO73" s="107"/>
    </row>
    <row r="74" spans="1:41" x14ac:dyDescent="0.25">
      <c r="A74" s="107"/>
      <c r="B74" s="107"/>
      <c r="C74" s="107"/>
      <c r="D74" s="107"/>
      <c r="E74" s="107"/>
      <c r="F74" s="107"/>
      <c r="G74" s="107"/>
      <c r="H74" s="107"/>
      <c r="I74" s="107"/>
      <c r="J74" s="107"/>
      <c r="K74" s="107"/>
      <c r="L74" s="107"/>
      <c r="M74" s="107"/>
      <c r="N74" s="107"/>
      <c r="O74" s="107"/>
      <c r="P74" s="107"/>
      <c r="Q74" s="107"/>
      <c r="R74" s="107"/>
      <c r="S74" s="107"/>
      <c r="T74" s="107"/>
      <c r="U74" s="107"/>
      <c r="V74" s="107"/>
      <c r="W74" s="107"/>
      <c r="X74" s="107"/>
      <c r="Y74" s="107"/>
      <c r="Z74" s="107"/>
      <c r="AA74" s="107"/>
      <c r="AB74" s="107"/>
      <c r="AC74" s="107"/>
      <c r="AD74" s="107"/>
      <c r="AE74" s="107"/>
      <c r="AF74" s="107"/>
      <c r="AG74" s="107"/>
      <c r="AH74" s="107"/>
      <c r="AI74" s="107"/>
      <c r="AJ74" s="107"/>
      <c r="AK74" s="107"/>
      <c r="AL74" s="107"/>
      <c r="AM74" s="107"/>
      <c r="AN74" s="107"/>
      <c r="AO74" s="107"/>
    </row>
    <row r="75" spans="1:41" x14ac:dyDescent="0.25">
      <c r="A75" s="107"/>
      <c r="B75" s="107"/>
      <c r="C75" s="107"/>
      <c r="D75" s="107"/>
      <c r="E75" s="107"/>
      <c r="F75" s="107"/>
      <c r="G75" s="107"/>
      <c r="H75" s="107"/>
      <c r="I75" s="107"/>
      <c r="J75" s="107"/>
      <c r="K75" s="107"/>
      <c r="L75" s="107"/>
      <c r="M75" s="107"/>
      <c r="N75" s="107"/>
      <c r="O75" s="107"/>
      <c r="P75" s="107"/>
      <c r="Q75" s="107"/>
      <c r="R75" s="107"/>
      <c r="S75" s="107"/>
      <c r="T75" s="107"/>
      <c r="U75" s="107"/>
      <c r="V75" s="107"/>
      <c r="W75" s="107"/>
      <c r="X75" s="107"/>
      <c r="Y75" s="107"/>
      <c r="Z75" s="107"/>
      <c r="AA75" s="107"/>
      <c r="AB75" s="107"/>
      <c r="AC75" s="107"/>
      <c r="AD75" s="107"/>
      <c r="AE75" s="107"/>
      <c r="AF75" s="107"/>
      <c r="AG75" s="107"/>
      <c r="AH75" s="107"/>
      <c r="AI75" s="107"/>
      <c r="AJ75" s="107"/>
      <c r="AK75" s="107"/>
      <c r="AL75" s="107"/>
      <c r="AM75" s="107"/>
      <c r="AN75" s="107"/>
      <c r="AO75" s="107"/>
    </row>
    <row r="76" spans="1:41" x14ac:dyDescent="0.25">
      <c r="A76" s="107"/>
      <c r="B76" s="107"/>
      <c r="C76" s="107"/>
      <c r="D76" s="107"/>
      <c r="E76" s="107"/>
      <c r="F76" s="107"/>
      <c r="G76" s="107"/>
      <c r="H76" s="107"/>
      <c r="I76" s="107"/>
      <c r="J76" s="107"/>
      <c r="K76" s="107"/>
      <c r="L76" s="107"/>
      <c r="M76" s="107"/>
      <c r="N76" s="107"/>
      <c r="O76" s="107"/>
      <c r="P76" s="107"/>
      <c r="Q76" s="107"/>
      <c r="R76" s="107"/>
      <c r="S76" s="107"/>
      <c r="T76" s="107"/>
      <c r="U76" s="107"/>
      <c r="V76" s="107"/>
      <c r="W76" s="107"/>
      <c r="X76" s="107"/>
      <c r="Y76" s="107"/>
      <c r="Z76" s="107"/>
      <c r="AA76" s="107"/>
      <c r="AB76" s="107"/>
      <c r="AC76" s="107"/>
      <c r="AD76" s="107"/>
      <c r="AE76" s="107"/>
      <c r="AF76" s="107"/>
      <c r="AG76" s="107"/>
      <c r="AH76" s="107"/>
      <c r="AI76" s="107"/>
      <c r="AJ76" s="107"/>
      <c r="AK76" s="107"/>
      <c r="AL76" s="107"/>
      <c r="AM76" s="107"/>
      <c r="AN76" s="107"/>
      <c r="AO76" s="107"/>
    </row>
    <row r="77" spans="1:41" x14ac:dyDescent="0.25">
      <c r="A77" s="107"/>
      <c r="B77" s="107"/>
      <c r="C77" s="107"/>
      <c r="D77" s="107"/>
      <c r="E77" s="107"/>
      <c r="F77" s="107"/>
      <c r="G77" s="107"/>
      <c r="H77" s="107"/>
      <c r="I77" s="107"/>
      <c r="J77" s="107"/>
      <c r="K77" s="107"/>
      <c r="L77" s="107"/>
      <c r="M77" s="107"/>
      <c r="N77" s="107"/>
      <c r="O77" s="107"/>
      <c r="P77" s="107"/>
      <c r="Q77" s="107"/>
      <c r="R77" s="107"/>
      <c r="S77" s="107"/>
      <c r="T77" s="107"/>
      <c r="U77" s="107"/>
      <c r="V77" s="107"/>
      <c r="W77" s="107"/>
      <c r="X77" s="107"/>
      <c r="Y77" s="107"/>
      <c r="Z77" s="107"/>
      <c r="AA77" s="107"/>
      <c r="AB77" s="107"/>
      <c r="AC77" s="107"/>
      <c r="AD77" s="107"/>
      <c r="AE77" s="107"/>
      <c r="AF77" s="107"/>
      <c r="AG77" s="107"/>
      <c r="AH77" s="107"/>
      <c r="AI77" s="107"/>
      <c r="AJ77" s="107"/>
      <c r="AK77" s="107"/>
      <c r="AL77" s="107"/>
      <c r="AM77" s="107"/>
      <c r="AN77" s="107"/>
      <c r="AO77" s="107"/>
    </row>
    <row r="78" spans="1:41" x14ac:dyDescent="0.25">
      <c r="A78" s="107"/>
      <c r="B78" s="107"/>
      <c r="C78" s="107"/>
      <c r="D78" s="107"/>
      <c r="E78" s="107"/>
      <c r="F78" s="107"/>
      <c r="G78" s="107"/>
      <c r="H78" s="107"/>
      <c r="I78" s="107"/>
      <c r="J78" s="107"/>
      <c r="K78" s="107"/>
      <c r="L78" s="107"/>
      <c r="M78" s="107"/>
      <c r="N78" s="107"/>
      <c r="O78" s="107"/>
      <c r="P78" s="107"/>
      <c r="Q78" s="107"/>
      <c r="R78" s="107"/>
      <c r="S78" s="107"/>
      <c r="T78" s="107"/>
      <c r="U78" s="107"/>
      <c r="V78" s="107"/>
      <c r="W78" s="107"/>
      <c r="X78" s="107"/>
      <c r="Y78" s="107"/>
      <c r="Z78" s="107"/>
      <c r="AA78" s="107"/>
      <c r="AB78" s="107"/>
      <c r="AC78" s="107"/>
      <c r="AD78" s="107"/>
      <c r="AE78" s="107"/>
      <c r="AF78" s="107"/>
      <c r="AG78" s="107"/>
      <c r="AH78" s="107"/>
      <c r="AI78" s="107"/>
      <c r="AJ78" s="107"/>
      <c r="AK78" s="107"/>
      <c r="AL78" s="107"/>
      <c r="AM78" s="107"/>
      <c r="AN78" s="107"/>
      <c r="AO78" s="107"/>
    </row>
    <row r="79" spans="1:41" x14ac:dyDescent="0.25">
      <c r="A79" s="107"/>
      <c r="B79" s="107"/>
      <c r="C79" s="107"/>
      <c r="D79" s="107"/>
      <c r="E79" s="107"/>
      <c r="F79" s="107"/>
      <c r="G79" s="107"/>
      <c r="H79" s="107"/>
      <c r="I79" s="107"/>
      <c r="J79" s="107"/>
      <c r="K79" s="107"/>
      <c r="L79" s="107"/>
      <c r="M79" s="107"/>
      <c r="N79" s="107"/>
      <c r="O79" s="107"/>
      <c r="P79" s="107"/>
      <c r="Q79" s="107"/>
      <c r="R79" s="107"/>
      <c r="S79" s="107"/>
      <c r="T79" s="107"/>
      <c r="U79" s="107"/>
      <c r="V79" s="107"/>
      <c r="W79" s="107"/>
      <c r="X79" s="107"/>
      <c r="Y79" s="107"/>
      <c r="Z79" s="107"/>
      <c r="AA79" s="107"/>
      <c r="AB79" s="107"/>
      <c r="AC79" s="107"/>
      <c r="AD79" s="107"/>
      <c r="AE79" s="107"/>
      <c r="AF79" s="107"/>
      <c r="AG79" s="107"/>
      <c r="AH79" s="107"/>
      <c r="AI79" s="107"/>
      <c r="AJ79" s="107"/>
      <c r="AK79" s="107"/>
      <c r="AL79" s="107"/>
      <c r="AM79" s="107"/>
      <c r="AN79" s="107"/>
      <c r="AO79" s="107"/>
    </row>
    <row r="80" spans="1:41" x14ac:dyDescent="0.25">
      <c r="A80" s="107"/>
      <c r="B80" s="107"/>
      <c r="C80" s="107"/>
      <c r="D80" s="107"/>
      <c r="E80" s="107"/>
      <c r="F80" s="107"/>
      <c r="G80" s="107"/>
      <c r="H80" s="107"/>
      <c r="I80" s="107"/>
      <c r="J80" s="107"/>
      <c r="K80" s="107"/>
      <c r="L80" s="107"/>
      <c r="M80" s="107"/>
      <c r="N80" s="107"/>
      <c r="O80" s="107"/>
      <c r="P80" s="107"/>
      <c r="Q80" s="107"/>
      <c r="R80" s="107"/>
      <c r="S80" s="107"/>
      <c r="T80" s="107"/>
      <c r="U80" s="107"/>
      <c r="V80" s="107"/>
      <c r="W80" s="107"/>
      <c r="X80" s="107"/>
      <c r="Y80" s="107"/>
      <c r="Z80" s="107"/>
      <c r="AA80" s="107"/>
      <c r="AB80" s="107"/>
      <c r="AC80" s="107"/>
      <c r="AD80" s="107"/>
      <c r="AE80" s="107"/>
      <c r="AF80" s="107"/>
      <c r="AG80" s="107"/>
      <c r="AH80" s="107"/>
      <c r="AI80" s="107"/>
      <c r="AJ80" s="107"/>
      <c r="AK80" s="107"/>
      <c r="AL80" s="107"/>
      <c r="AM80" s="107"/>
      <c r="AN80" s="107"/>
      <c r="AO80" s="107"/>
    </row>
    <row r="81" spans="1:41" x14ac:dyDescent="0.25">
      <c r="A81" s="107"/>
      <c r="B81" s="107"/>
      <c r="C81" s="107"/>
      <c r="D81" s="107"/>
      <c r="E81" s="107"/>
      <c r="F81" s="107"/>
      <c r="G81" s="107"/>
      <c r="H81" s="107"/>
      <c r="I81" s="107"/>
      <c r="J81" s="107"/>
      <c r="K81" s="107"/>
      <c r="L81" s="107"/>
      <c r="M81" s="107"/>
      <c r="N81" s="107"/>
      <c r="O81" s="107"/>
      <c r="P81" s="107"/>
      <c r="Q81" s="107"/>
      <c r="R81" s="107"/>
      <c r="S81" s="107"/>
      <c r="T81" s="107"/>
      <c r="U81" s="107"/>
      <c r="V81" s="107"/>
      <c r="W81" s="107"/>
      <c r="X81" s="107"/>
      <c r="Y81" s="107"/>
      <c r="Z81" s="107"/>
      <c r="AA81" s="107"/>
      <c r="AB81" s="107"/>
      <c r="AC81" s="107"/>
      <c r="AD81" s="107"/>
      <c r="AE81" s="107"/>
      <c r="AF81" s="107"/>
      <c r="AG81" s="107"/>
      <c r="AH81" s="107"/>
      <c r="AI81" s="107"/>
      <c r="AJ81" s="107"/>
      <c r="AK81" s="107"/>
      <c r="AL81" s="107"/>
      <c r="AM81" s="107"/>
      <c r="AN81" s="107"/>
      <c r="AO81" s="107"/>
    </row>
    <row r="82" spans="1:41" x14ac:dyDescent="0.25">
      <c r="A82" s="107"/>
      <c r="B82" s="107"/>
      <c r="C82" s="107"/>
      <c r="D82" s="107"/>
      <c r="E82" s="107"/>
      <c r="F82" s="107"/>
      <c r="G82" s="107"/>
      <c r="H82" s="107"/>
      <c r="I82" s="107"/>
      <c r="J82" s="107"/>
      <c r="K82" s="107"/>
      <c r="L82" s="107"/>
      <c r="M82" s="107"/>
      <c r="N82" s="107"/>
      <c r="O82" s="107"/>
      <c r="P82" s="107"/>
      <c r="Q82" s="107"/>
      <c r="R82" s="107"/>
      <c r="S82" s="107"/>
      <c r="T82" s="107"/>
      <c r="U82" s="107"/>
      <c r="V82" s="107"/>
      <c r="W82" s="107"/>
      <c r="X82" s="107"/>
      <c r="Y82" s="107"/>
      <c r="Z82" s="107"/>
      <c r="AA82" s="107"/>
      <c r="AB82" s="107"/>
      <c r="AC82" s="107"/>
      <c r="AD82" s="107"/>
      <c r="AE82" s="107"/>
      <c r="AF82" s="107"/>
      <c r="AG82" s="107"/>
      <c r="AH82" s="107"/>
      <c r="AI82" s="107"/>
      <c r="AJ82" s="107"/>
      <c r="AK82" s="107"/>
      <c r="AL82" s="107"/>
      <c r="AM82" s="107"/>
      <c r="AN82" s="107"/>
      <c r="AO82" s="107"/>
    </row>
    <row r="83" spans="1:41" x14ac:dyDescent="0.25">
      <c r="A83" s="107"/>
      <c r="B83" s="107"/>
      <c r="C83" s="107"/>
      <c r="D83" s="107"/>
      <c r="E83" s="107"/>
      <c r="F83" s="107"/>
      <c r="G83" s="107"/>
      <c r="H83" s="107"/>
      <c r="I83" s="107"/>
      <c r="J83" s="107"/>
      <c r="K83" s="107"/>
      <c r="L83" s="107"/>
      <c r="M83" s="107"/>
      <c r="N83" s="107"/>
      <c r="O83" s="107"/>
      <c r="P83" s="107"/>
      <c r="Q83" s="107"/>
      <c r="R83" s="107"/>
      <c r="S83" s="107"/>
      <c r="T83" s="107"/>
      <c r="U83" s="107"/>
      <c r="V83" s="107"/>
      <c r="W83" s="107"/>
      <c r="X83" s="107"/>
      <c r="Y83" s="107"/>
      <c r="Z83" s="107"/>
      <c r="AA83" s="107"/>
      <c r="AB83" s="107"/>
      <c r="AC83" s="107"/>
      <c r="AD83" s="107"/>
      <c r="AE83" s="107"/>
      <c r="AF83" s="107"/>
      <c r="AG83" s="107"/>
      <c r="AH83" s="107"/>
      <c r="AI83" s="107"/>
      <c r="AJ83" s="107"/>
      <c r="AK83" s="107"/>
      <c r="AL83" s="107"/>
      <c r="AM83" s="107"/>
      <c r="AN83" s="107"/>
      <c r="AO83" s="107"/>
    </row>
    <row r="84" spans="1:41" x14ac:dyDescent="0.25">
      <c r="A84" s="107"/>
      <c r="B84" s="107"/>
      <c r="C84" s="107"/>
      <c r="D84" s="107"/>
      <c r="E84" s="107"/>
      <c r="F84" s="107"/>
      <c r="G84" s="107"/>
      <c r="H84" s="107"/>
      <c r="I84" s="107"/>
      <c r="J84" s="107"/>
      <c r="K84" s="107"/>
      <c r="L84" s="107"/>
      <c r="M84" s="107"/>
      <c r="N84" s="107"/>
      <c r="O84" s="107"/>
      <c r="P84" s="107"/>
      <c r="Q84" s="107"/>
      <c r="R84" s="107"/>
      <c r="S84" s="107"/>
      <c r="T84" s="107"/>
      <c r="U84" s="107"/>
      <c r="V84" s="107"/>
      <c r="W84" s="107"/>
      <c r="X84" s="107"/>
      <c r="Y84" s="107"/>
      <c r="Z84" s="107"/>
      <c r="AA84" s="107"/>
      <c r="AB84" s="107"/>
      <c r="AC84" s="107"/>
      <c r="AD84" s="107"/>
      <c r="AE84" s="107"/>
      <c r="AF84" s="107"/>
      <c r="AG84" s="107"/>
      <c r="AH84" s="107"/>
      <c r="AI84" s="107"/>
      <c r="AJ84" s="107"/>
      <c r="AK84" s="107"/>
      <c r="AL84" s="107"/>
      <c r="AM84" s="107"/>
      <c r="AN84" s="107"/>
      <c r="AO84" s="107"/>
    </row>
    <row r="85" spans="1:41" x14ac:dyDescent="0.25">
      <c r="A85" s="107"/>
      <c r="B85" s="107"/>
      <c r="C85" s="107"/>
      <c r="D85" s="107"/>
      <c r="E85" s="107"/>
      <c r="F85" s="107"/>
      <c r="G85" s="107"/>
      <c r="H85" s="107"/>
      <c r="I85" s="107"/>
      <c r="J85" s="107"/>
      <c r="K85" s="107"/>
      <c r="L85" s="107"/>
      <c r="M85" s="107"/>
      <c r="N85" s="107"/>
      <c r="O85" s="107"/>
      <c r="P85" s="107"/>
      <c r="Q85" s="107"/>
      <c r="R85" s="107"/>
      <c r="S85" s="107"/>
      <c r="T85" s="107"/>
      <c r="U85" s="107"/>
      <c r="V85" s="107"/>
      <c r="W85" s="107"/>
      <c r="X85" s="107"/>
      <c r="Y85" s="107"/>
      <c r="Z85" s="107"/>
      <c r="AA85" s="107"/>
      <c r="AB85" s="107"/>
      <c r="AC85" s="107"/>
      <c r="AD85" s="107"/>
      <c r="AE85" s="107"/>
      <c r="AF85" s="107"/>
      <c r="AG85" s="107"/>
      <c r="AH85" s="107"/>
      <c r="AI85" s="107"/>
      <c r="AJ85" s="107"/>
      <c r="AK85" s="107"/>
      <c r="AL85" s="107"/>
      <c r="AM85" s="107"/>
      <c r="AN85" s="107"/>
      <c r="AO85" s="107"/>
    </row>
    <row r="86" spans="1:41" x14ac:dyDescent="0.25">
      <c r="A86" s="107"/>
      <c r="B86" s="107"/>
      <c r="C86" s="107"/>
      <c r="D86" s="107"/>
      <c r="E86" s="107"/>
      <c r="F86" s="107"/>
      <c r="G86" s="107"/>
      <c r="H86" s="107"/>
      <c r="I86" s="107"/>
      <c r="J86" s="107"/>
      <c r="K86" s="107"/>
      <c r="L86" s="107"/>
      <c r="M86" s="107"/>
      <c r="N86" s="107"/>
      <c r="O86" s="107"/>
      <c r="P86" s="107"/>
      <c r="Q86" s="107"/>
      <c r="R86" s="107"/>
      <c r="S86" s="107"/>
      <c r="T86" s="107"/>
      <c r="U86" s="107"/>
      <c r="V86" s="107"/>
      <c r="W86" s="107"/>
      <c r="X86" s="107"/>
      <c r="Y86" s="107"/>
      <c r="Z86" s="107"/>
      <c r="AA86" s="107"/>
      <c r="AB86" s="107"/>
      <c r="AC86" s="107"/>
      <c r="AD86" s="107"/>
      <c r="AE86" s="107"/>
      <c r="AF86" s="107"/>
      <c r="AG86" s="107"/>
      <c r="AH86" s="107"/>
      <c r="AI86" s="107"/>
      <c r="AJ86" s="107"/>
      <c r="AK86" s="107"/>
      <c r="AL86" s="107"/>
      <c r="AM86" s="107"/>
      <c r="AN86" s="107"/>
      <c r="AO86" s="107"/>
    </row>
    <row r="87" spans="1:41" x14ac:dyDescent="0.25">
      <c r="A87" s="107"/>
      <c r="B87" s="107"/>
      <c r="C87" s="107"/>
      <c r="D87" s="107"/>
      <c r="E87" s="107"/>
      <c r="F87" s="107"/>
      <c r="G87" s="107"/>
      <c r="H87" s="107"/>
      <c r="I87" s="107"/>
      <c r="J87" s="107"/>
      <c r="K87" s="107"/>
      <c r="L87" s="107"/>
      <c r="M87" s="107"/>
      <c r="N87" s="107"/>
      <c r="O87" s="107"/>
      <c r="P87" s="107"/>
      <c r="Q87" s="107"/>
      <c r="R87" s="107"/>
      <c r="S87" s="107"/>
      <c r="T87" s="107"/>
      <c r="U87" s="107"/>
      <c r="V87" s="107"/>
      <c r="W87" s="107"/>
      <c r="X87" s="107"/>
      <c r="Y87" s="107"/>
      <c r="Z87" s="107"/>
      <c r="AA87" s="107"/>
      <c r="AB87" s="107"/>
      <c r="AC87" s="107"/>
      <c r="AD87" s="107"/>
      <c r="AE87" s="107"/>
      <c r="AF87" s="107"/>
      <c r="AG87" s="107"/>
      <c r="AH87" s="107"/>
      <c r="AI87" s="107"/>
      <c r="AJ87" s="107"/>
      <c r="AK87" s="107"/>
      <c r="AL87" s="107"/>
      <c r="AM87" s="107"/>
      <c r="AN87" s="107"/>
      <c r="AO87" s="107"/>
    </row>
    <row r="88" spans="1:41" x14ac:dyDescent="0.25">
      <c r="A88" s="107"/>
      <c r="B88" s="107"/>
      <c r="C88" s="107"/>
      <c r="D88" s="107"/>
      <c r="E88" s="107"/>
      <c r="F88" s="107"/>
      <c r="G88" s="107"/>
      <c r="H88" s="107"/>
      <c r="I88" s="107"/>
      <c r="J88" s="107"/>
      <c r="K88" s="107"/>
      <c r="L88" s="107"/>
      <c r="M88" s="107"/>
      <c r="N88" s="107"/>
      <c r="O88" s="107"/>
      <c r="P88" s="107"/>
      <c r="Q88" s="107"/>
      <c r="R88" s="107"/>
      <c r="S88" s="107"/>
      <c r="T88" s="107"/>
      <c r="U88" s="107"/>
      <c r="V88" s="107"/>
      <c r="W88" s="107"/>
      <c r="X88" s="107"/>
      <c r="Y88" s="107"/>
      <c r="Z88" s="107"/>
      <c r="AA88" s="107"/>
      <c r="AB88" s="107"/>
      <c r="AC88" s="107"/>
      <c r="AD88" s="107"/>
      <c r="AE88" s="107"/>
      <c r="AF88" s="107"/>
      <c r="AG88" s="107"/>
      <c r="AH88" s="107"/>
      <c r="AI88" s="107"/>
      <c r="AJ88" s="107"/>
      <c r="AK88" s="107"/>
      <c r="AL88" s="107"/>
      <c r="AM88" s="107"/>
      <c r="AN88" s="107"/>
      <c r="AO88" s="107"/>
    </row>
    <row r="89" spans="1:41" x14ac:dyDescent="0.25">
      <c r="A89" s="107"/>
      <c r="B89" s="107"/>
      <c r="C89" s="107"/>
      <c r="D89" s="107"/>
      <c r="E89" s="107"/>
      <c r="F89" s="107"/>
      <c r="G89" s="107"/>
      <c r="H89" s="107"/>
      <c r="I89" s="107"/>
      <c r="J89" s="107"/>
      <c r="K89" s="107"/>
      <c r="L89" s="107"/>
      <c r="M89" s="107"/>
      <c r="N89" s="107"/>
      <c r="O89" s="107"/>
      <c r="P89" s="107"/>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row>
    <row r="90" spans="1:41" x14ac:dyDescent="0.25">
      <c r="A90" s="107"/>
      <c r="B90" s="107"/>
      <c r="C90" s="107"/>
      <c r="D90" s="107"/>
      <c r="E90" s="107"/>
      <c r="F90" s="107"/>
      <c r="G90" s="107"/>
      <c r="H90" s="107"/>
      <c r="I90" s="107"/>
      <c r="J90" s="107"/>
      <c r="K90" s="107"/>
      <c r="L90" s="107"/>
      <c r="M90" s="107"/>
      <c r="N90" s="107"/>
      <c r="O90" s="107"/>
      <c r="P90" s="107"/>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row>
    <row r="91" spans="1:41" x14ac:dyDescent="0.25">
      <c r="A91" s="107"/>
      <c r="B91" s="107"/>
      <c r="C91" s="107"/>
      <c r="D91" s="107"/>
      <c r="E91" s="107"/>
      <c r="F91" s="107"/>
      <c r="G91" s="107"/>
      <c r="H91" s="107"/>
      <c r="I91" s="107"/>
      <c r="J91" s="107"/>
      <c r="K91" s="107"/>
      <c r="L91" s="107"/>
      <c r="M91" s="107"/>
      <c r="N91" s="107"/>
      <c r="O91" s="107"/>
      <c r="P91" s="107"/>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row>
    <row r="92" spans="1:41" x14ac:dyDescent="0.25">
      <c r="A92" s="107"/>
      <c r="B92" s="107"/>
      <c r="C92" s="107"/>
      <c r="D92" s="107"/>
      <c r="E92" s="107"/>
      <c r="F92" s="107"/>
      <c r="G92" s="107"/>
      <c r="H92" s="107"/>
      <c r="I92" s="107"/>
      <c r="J92" s="107"/>
      <c r="K92" s="107"/>
      <c r="L92" s="107"/>
      <c r="M92" s="107"/>
      <c r="N92" s="107"/>
      <c r="O92" s="107"/>
      <c r="P92" s="107"/>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row>
    <row r="93" spans="1:41" x14ac:dyDescent="0.25">
      <c r="A93" s="107"/>
      <c r="B93" s="107"/>
      <c r="C93" s="107"/>
      <c r="D93" s="107"/>
      <c r="E93" s="107"/>
      <c r="F93" s="107"/>
      <c r="G93" s="107"/>
      <c r="H93" s="107"/>
      <c r="I93" s="107"/>
      <c r="J93" s="107"/>
      <c r="K93" s="107"/>
      <c r="L93" s="107"/>
      <c r="M93" s="107"/>
      <c r="N93" s="107"/>
      <c r="O93" s="107"/>
      <c r="P93" s="107"/>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row>
    <row r="94" spans="1:41" x14ac:dyDescent="0.25">
      <c r="A94" s="107"/>
      <c r="B94" s="107"/>
      <c r="C94" s="107"/>
      <c r="D94" s="107"/>
      <c r="E94" s="107"/>
      <c r="F94" s="107"/>
      <c r="G94" s="107"/>
      <c r="H94" s="107"/>
      <c r="I94" s="107"/>
      <c r="J94" s="107"/>
      <c r="K94" s="107"/>
      <c r="L94" s="107"/>
      <c r="M94" s="107"/>
      <c r="N94" s="107"/>
      <c r="O94" s="107"/>
      <c r="P94" s="107"/>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row>
    <row r="95" spans="1:41" x14ac:dyDescent="0.25">
      <c r="A95" s="107"/>
      <c r="B95" s="107"/>
      <c r="C95" s="107"/>
      <c r="D95" s="107"/>
      <c r="E95" s="107"/>
      <c r="F95" s="107"/>
      <c r="G95" s="107"/>
      <c r="H95" s="107"/>
      <c r="I95" s="107"/>
      <c r="J95" s="107"/>
      <c r="K95" s="107"/>
      <c r="L95" s="107"/>
      <c r="M95" s="107"/>
      <c r="N95" s="107"/>
      <c r="O95" s="107"/>
      <c r="P95" s="107"/>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row>
    <row r="96" spans="1:41" x14ac:dyDescent="0.25">
      <c r="A96" s="107"/>
      <c r="B96" s="107"/>
      <c r="C96" s="107"/>
      <c r="D96" s="107"/>
      <c r="E96" s="107"/>
      <c r="F96" s="107"/>
      <c r="G96" s="107"/>
      <c r="H96" s="107"/>
      <c r="I96" s="107"/>
      <c r="J96" s="107"/>
      <c r="K96" s="107"/>
      <c r="L96" s="107"/>
      <c r="M96" s="107"/>
      <c r="N96" s="107"/>
      <c r="O96" s="107"/>
      <c r="P96" s="107"/>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row>
    <row r="97" spans="1:41" x14ac:dyDescent="0.25">
      <c r="A97" s="107"/>
      <c r="B97" s="107"/>
      <c r="C97" s="107"/>
      <c r="D97" s="107"/>
      <c r="E97" s="107"/>
      <c r="F97" s="107"/>
      <c r="G97" s="107"/>
      <c r="H97" s="107"/>
      <c r="I97" s="107"/>
      <c r="J97" s="107"/>
      <c r="K97" s="107"/>
      <c r="L97" s="107"/>
      <c r="M97" s="107"/>
      <c r="N97" s="107"/>
      <c r="O97" s="107"/>
      <c r="P97" s="107"/>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row>
    <row r="98" spans="1:41" x14ac:dyDescent="0.25">
      <c r="A98" s="107"/>
      <c r="B98" s="107"/>
      <c r="C98" s="107"/>
      <c r="D98" s="107"/>
      <c r="E98" s="107"/>
      <c r="F98" s="107"/>
      <c r="G98" s="107"/>
      <c r="H98" s="107"/>
      <c r="I98" s="107"/>
      <c r="J98" s="107"/>
      <c r="K98" s="107"/>
      <c r="L98" s="107"/>
      <c r="M98" s="107"/>
      <c r="N98" s="107"/>
      <c r="O98" s="107"/>
      <c r="P98" s="107"/>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row>
    <row r="99" spans="1:41" x14ac:dyDescent="0.25">
      <c r="A99" s="107"/>
      <c r="B99" s="107"/>
      <c r="C99" s="107"/>
      <c r="D99" s="107"/>
      <c r="E99" s="107"/>
      <c r="F99" s="107"/>
      <c r="G99" s="107"/>
      <c r="H99" s="107"/>
      <c r="I99" s="107"/>
      <c r="J99" s="107"/>
      <c r="K99" s="107"/>
      <c r="L99" s="107"/>
      <c r="M99" s="107"/>
      <c r="N99" s="107"/>
      <c r="O99" s="107"/>
      <c r="P99" s="107"/>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row>
    <row r="100" spans="1:41" x14ac:dyDescent="0.25">
      <c r="A100" s="107"/>
      <c r="B100" s="107"/>
      <c r="C100" s="107"/>
      <c r="D100" s="107"/>
      <c r="E100" s="107"/>
      <c r="F100" s="107"/>
      <c r="G100" s="107"/>
      <c r="H100" s="107"/>
      <c r="I100" s="107"/>
      <c r="J100" s="107"/>
      <c r="K100" s="107"/>
      <c r="L100" s="107"/>
      <c r="M100" s="107"/>
      <c r="N100" s="107"/>
      <c r="O100" s="107"/>
      <c r="P100" s="107"/>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row>
    <row r="101" spans="1:41" x14ac:dyDescent="0.25">
      <c r="A101" s="107"/>
      <c r="B101" s="107"/>
      <c r="C101" s="107"/>
      <c r="D101" s="107"/>
      <c r="E101" s="107"/>
      <c r="F101" s="107"/>
      <c r="G101" s="107"/>
      <c r="H101" s="107"/>
      <c r="I101" s="107"/>
      <c r="J101" s="107"/>
      <c r="K101" s="107"/>
      <c r="L101" s="107"/>
      <c r="M101" s="107"/>
      <c r="N101" s="107"/>
      <c r="O101" s="107"/>
      <c r="P101" s="107"/>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row>
    <row r="102" spans="1:41" x14ac:dyDescent="0.25">
      <c r="A102" s="107"/>
      <c r="B102" s="107"/>
      <c r="C102" s="107"/>
      <c r="D102" s="107"/>
      <c r="E102" s="107"/>
      <c r="F102" s="107"/>
      <c r="G102" s="107"/>
      <c r="H102" s="107"/>
      <c r="I102" s="107"/>
      <c r="J102" s="107"/>
      <c r="K102" s="107"/>
      <c r="L102" s="107"/>
      <c r="M102" s="107"/>
      <c r="N102" s="107"/>
      <c r="O102" s="107"/>
      <c r="P102" s="107"/>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row>
    <row r="103" spans="1:41" x14ac:dyDescent="0.25">
      <c r="A103" s="107"/>
      <c r="B103" s="107"/>
      <c r="C103" s="107"/>
      <c r="D103" s="107"/>
      <c r="E103" s="107"/>
      <c r="F103" s="107"/>
      <c r="G103" s="107"/>
      <c r="H103" s="107"/>
      <c r="I103" s="107"/>
      <c r="J103" s="107"/>
      <c r="K103" s="107"/>
      <c r="L103" s="107"/>
      <c r="M103" s="107"/>
      <c r="N103" s="107"/>
      <c r="O103" s="107"/>
      <c r="P103" s="107"/>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row>
    <row r="104" spans="1:41" x14ac:dyDescent="0.25">
      <c r="A104" s="107"/>
      <c r="B104" s="107"/>
      <c r="C104" s="107"/>
      <c r="D104" s="107"/>
      <c r="E104" s="107"/>
      <c r="F104" s="107"/>
      <c r="G104" s="107"/>
      <c r="H104" s="107"/>
      <c r="I104" s="107"/>
      <c r="J104" s="107"/>
      <c r="K104" s="107"/>
      <c r="L104" s="107"/>
      <c r="M104" s="107"/>
      <c r="N104" s="107"/>
      <c r="O104" s="107"/>
      <c r="P104" s="107"/>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row>
    <row r="105" spans="1:41" x14ac:dyDescent="0.25">
      <c r="A105" s="107"/>
      <c r="B105" s="107"/>
      <c r="C105" s="107"/>
      <c r="D105" s="107"/>
      <c r="E105" s="107"/>
      <c r="F105" s="107"/>
      <c r="G105" s="107"/>
      <c r="H105" s="107"/>
      <c r="I105" s="107"/>
      <c r="J105" s="107"/>
      <c r="K105" s="107"/>
      <c r="L105" s="107"/>
      <c r="M105" s="107"/>
      <c r="N105" s="107"/>
      <c r="O105" s="107"/>
      <c r="P105" s="107"/>
      <c r="Q105" s="107"/>
      <c r="R105" s="107"/>
      <c r="S105" s="107"/>
      <c r="T105" s="107"/>
      <c r="U105" s="107"/>
      <c r="V105" s="107"/>
      <c r="W105" s="107"/>
      <c r="X105" s="107"/>
      <c r="Y105" s="107"/>
      <c r="Z105" s="107"/>
      <c r="AA105" s="107"/>
      <c r="AB105" s="107"/>
      <c r="AC105" s="107"/>
      <c r="AD105" s="107"/>
      <c r="AE105" s="107"/>
      <c r="AF105" s="107"/>
      <c r="AG105" s="107"/>
      <c r="AH105" s="107"/>
      <c r="AI105" s="107"/>
      <c r="AJ105" s="107"/>
      <c r="AK105" s="107"/>
      <c r="AL105" s="107"/>
      <c r="AM105" s="107"/>
      <c r="AN105" s="107"/>
      <c r="AO105" s="107"/>
    </row>
    <row r="106" spans="1:41" x14ac:dyDescent="0.25">
      <c r="A106" s="107"/>
      <c r="B106" s="107"/>
      <c r="C106" s="107"/>
      <c r="D106" s="107"/>
      <c r="E106" s="107"/>
      <c r="F106" s="107"/>
      <c r="G106" s="107"/>
      <c r="H106" s="107"/>
      <c r="I106" s="107"/>
      <c r="J106" s="107"/>
      <c r="K106" s="107"/>
      <c r="L106" s="107"/>
      <c r="M106" s="107"/>
      <c r="N106" s="107"/>
      <c r="O106" s="107"/>
      <c r="P106" s="107"/>
      <c r="Q106" s="107"/>
      <c r="R106" s="107"/>
      <c r="S106" s="107"/>
      <c r="T106" s="107"/>
      <c r="U106" s="107"/>
      <c r="V106" s="107"/>
      <c r="W106" s="107"/>
      <c r="X106" s="107"/>
      <c r="Y106" s="107"/>
      <c r="Z106" s="107"/>
      <c r="AA106" s="107"/>
      <c r="AB106" s="107"/>
      <c r="AC106" s="107"/>
      <c r="AD106" s="107"/>
      <c r="AE106" s="107"/>
      <c r="AF106" s="107"/>
      <c r="AG106" s="107"/>
      <c r="AH106" s="107"/>
      <c r="AI106" s="107"/>
      <c r="AJ106" s="107"/>
      <c r="AK106" s="107"/>
      <c r="AL106" s="107"/>
      <c r="AM106" s="107"/>
      <c r="AN106" s="107"/>
      <c r="AO106" s="107"/>
    </row>
    <row r="107" spans="1:41" x14ac:dyDescent="0.25">
      <c r="A107" s="107"/>
      <c r="B107" s="107"/>
      <c r="C107" s="107"/>
      <c r="D107" s="107"/>
      <c r="E107" s="107"/>
      <c r="F107" s="107"/>
      <c r="G107" s="107"/>
      <c r="H107" s="107"/>
      <c r="I107" s="107"/>
      <c r="J107" s="107"/>
      <c r="K107" s="107"/>
      <c r="L107" s="107"/>
      <c r="M107" s="107"/>
      <c r="N107" s="107"/>
      <c r="O107" s="107"/>
      <c r="P107" s="107"/>
      <c r="Q107" s="107"/>
      <c r="R107" s="107"/>
      <c r="S107" s="107"/>
      <c r="T107" s="107"/>
      <c r="U107" s="107"/>
      <c r="V107" s="107"/>
      <c r="W107" s="107"/>
      <c r="X107" s="107"/>
      <c r="Y107" s="107"/>
      <c r="Z107" s="107"/>
      <c r="AA107" s="107"/>
      <c r="AB107" s="107"/>
      <c r="AC107" s="107"/>
      <c r="AD107" s="107"/>
      <c r="AE107" s="107"/>
      <c r="AF107" s="107"/>
      <c r="AG107" s="107"/>
      <c r="AH107" s="107"/>
      <c r="AI107" s="107"/>
      <c r="AJ107" s="107"/>
      <c r="AK107" s="107"/>
      <c r="AL107" s="107"/>
      <c r="AM107" s="107"/>
      <c r="AN107" s="107"/>
      <c r="AO107" s="107"/>
    </row>
    <row r="108" spans="1:41" x14ac:dyDescent="0.25">
      <c r="A108" s="107"/>
      <c r="B108" s="107"/>
      <c r="C108" s="107"/>
      <c r="D108" s="107"/>
      <c r="E108" s="107"/>
      <c r="F108" s="107"/>
      <c r="G108" s="107"/>
      <c r="H108" s="107"/>
      <c r="I108" s="107"/>
      <c r="J108" s="107"/>
      <c r="K108" s="107"/>
      <c r="L108" s="107"/>
      <c r="M108" s="107"/>
      <c r="N108" s="107"/>
      <c r="O108" s="107"/>
      <c r="P108" s="107"/>
      <c r="Q108" s="107"/>
      <c r="R108" s="107"/>
      <c r="S108" s="107"/>
      <c r="T108" s="107"/>
      <c r="U108" s="107"/>
      <c r="V108" s="107"/>
      <c r="W108" s="107"/>
      <c r="X108" s="107"/>
      <c r="Y108" s="107"/>
      <c r="Z108" s="107"/>
      <c r="AA108" s="107"/>
      <c r="AB108" s="107"/>
      <c r="AC108" s="107"/>
      <c r="AD108" s="107"/>
      <c r="AE108" s="107"/>
      <c r="AF108" s="107"/>
      <c r="AG108" s="107"/>
      <c r="AH108" s="107"/>
      <c r="AI108" s="107"/>
      <c r="AJ108" s="107"/>
      <c r="AK108" s="107"/>
      <c r="AL108" s="107"/>
      <c r="AM108" s="107"/>
      <c r="AN108" s="107"/>
      <c r="AO108" s="107"/>
    </row>
    <row r="109" spans="1:41" x14ac:dyDescent="0.25">
      <c r="A109" s="107"/>
      <c r="B109" s="107"/>
      <c r="C109" s="107"/>
      <c r="D109" s="107"/>
      <c r="E109" s="107"/>
      <c r="F109" s="107"/>
      <c r="G109" s="107"/>
      <c r="H109" s="107"/>
      <c r="I109" s="107"/>
      <c r="J109" s="107"/>
      <c r="K109" s="107"/>
      <c r="L109" s="107"/>
      <c r="M109" s="107"/>
      <c r="N109" s="107"/>
      <c r="O109" s="107"/>
      <c r="P109" s="107"/>
      <c r="Q109" s="107"/>
      <c r="R109" s="107"/>
      <c r="S109" s="107"/>
      <c r="T109" s="107"/>
      <c r="U109" s="107"/>
      <c r="V109" s="107"/>
      <c r="W109" s="107"/>
      <c r="X109" s="107"/>
      <c r="Y109" s="107"/>
      <c r="Z109" s="107"/>
      <c r="AA109" s="107"/>
      <c r="AB109" s="107"/>
      <c r="AC109" s="107"/>
      <c r="AD109" s="107"/>
      <c r="AE109" s="107"/>
      <c r="AF109" s="107"/>
      <c r="AG109" s="107"/>
      <c r="AH109" s="107"/>
      <c r="AI109" s="107"/>
      <c r="AJ109" s="107"/>
      <c r="AK109" s="107"/>
      <c r="AL109" s="107"/>
      <c r="AM109" s="107"/>
      <c r="AN109" s="107"/>
      <c r="AO109" s="107"/>
    </row>
    <row r="110" spans="1:41" x14ac:dyDescent="0.25">
      <c r="A110" s="107"/>
      <c r="B110" s="107"/>
      <c r="C110" s="107"/>
      <c r="D110" s="107"/>
      <c r="E110" s="107"/>
      <c r="F110" s="107"/>
      <c r="G110" s="107"/>
      <c r="H110" s="107"/>
      <c r="I110" s="107"/>
      <c r="J110" s="107"/>
      <c r="K110" s="107"/>
      <c r="L110" s="107"/>
      <c r="M110" s="107"/>
      <c r="N110" s="107"/>
      <c r="O110" s="107"/>
      <c r="P110" s="107"/>
      <c r="Q110" s="107"/>
      <c r="R110" s="107"/>
      <c r="S110" s="107"/>
      <c r="T110" s="107"/>
      <c r="U110" s="107"/>
      <c r="V110" s="107"/>
      <c r="W110" s="107"/>
      <c r="X110" s="107"/>
      <c r="Y110" s="107"/>
      <c r="Z110" s="107"/>
      <c r="AA110" s="107"/>
      <c r="AB110" s="107"/>
      <c r="AC110" s="107"/>
      <c r="AD110" s="107"/>
      <c r="AE110" s="107"/>
      <c r="AF110" s="107"/>
      <c r="AG110" s="107"/>
      <c r="AH110" s="107"/>
      <c r="AI110" s="107"/>
      <c r="AJ110" s="107"/>
      <c r="AK110" s="107"/>
      <c r="AL110" s="107"/>
      <c r="AM110" s="107"/>
      <c r="AN110" s="107"/>
      <c r="AO110" s="107"/>
    </row>
    <row r="111" spans="1:41" x14ac:dyDescent="0.25">
      <c r="A111" s="107"/>
      <c r="B111" s="107"/>
      <c r="C111" s="107"/>
      <c r="D111" s="107"/>
      <c r="E111" s="107"/>
      <c r="F111" s="107"/>
      <c r="G111" s="107"/>
      <c r="H111" s="107"/>
      <c r="I111" s="107"/>
      <c r="J111" s="107"/>
      <c r="K111" s="107"/>
      <c r="L111" s="107"/>
      <c r="M111" s="107"/>
      <c r="N111" s="107"/>
      <c r="O111" s="107"/>
      <c r="P111" s="107"/>
      <c r="Q111" s="107"/>
      <c r="R111" s="107"/>
      <c r="S111" s="107"/>
      <c r="T111" s="107"/>
      <c r="U111" s="107"/>
      <c r="V111" s="107"/>
      <c r="W111" s="107"/>
      <c r="X111" s="107"/>
      <c r="Y111" s="107"/>
      <c r="Z111" s="107"/>
      <c r="AA111" s="107"/>
      <c r="AB111" s="107"/>
      <c r="AC111" s="107"/>
      <c r="AD111" s="107"/>
      <c r="AE111" s="107"/>
      <c r="AF111" s="107"/>
      <c r="AG111" s="107"/>
      <c r="AH111" s="107"/>
      <c r="AI111" s="107"/>
      <c r="AJ111" s="107"/>
      <c r="AK111" s="107"/>
      <c r="AL111" s="107"/>
      <c r="AM111" s="107"/>
      <c r="AN111" s="107"/>
      <c r="AO111" s="107"/>
    </row>
    <row r="112" spans="1:41" x14ac:dyDescent="0.25">
      <c r="A112" s="107"/>
      <c r="B112" s="107"/>
      <c r="C112" s="107"/>
      <c r="D112" s="107"/>
      <c r="E112" s="107"/>
      <c r="F112" s="107"/>
      <c r="G112" s="107"/>
      <c r="H112" s="107"/>
      <c r="I112" s="107"/>
      <c r="J112" s="107"/>
      <c r="K112" s="107"/>
      <c r="L112" s="107"/>
      <c r="M112" s="107"/>
      <c r="N112" s="107"/>
      <c r="O112" s="107"/>
      <c r="P112" s="107"/>
      <c r="Q112" s="107"/>
      <c r="R112" s="107"/>
      <c r="S112" s="107"/>
      <c r="T112" s="107"/>
      <c r="U112" s="107"/>
      <c r="V112" s="107"/>
      <c r="W112" s="107"/>
      <c r="X112" s="107"/>
      <c r="Y112" s="107"/>
      <c r="Z112" s="107"/>
      <c r="AA112" s="107"/>
      <c r="AB112" s="107"/>
      <c r="AC112" s="107"/>
      <c r="AD112" s="107"/>
      <c r="AE112" s="107"/>
      <c r="AF112" s="107"/>
      <c r="AG112" s="107"/>
      <c r="AH112" s="107"/>
      <c r="AI112" s="107"/>
      <c r="AJ112" s="107"/>
      <c r="AK112" s="107"/>
      <c r="AL112" s="107"/>
      <c r="AM112" s="107"/>
      <c r="AN112" s="107"/>
      <c r="AO112" s="107"/>
    </row>
    <row r="113" spans="1:41" x14ac:dyDescent="0.25">
      <c r="A113" s="107"/>
      <c r="B113" s="107"/>
      <c r="C113" s="107"/>
      <c r="D113" s="107"/>
      <c r="E113" s="107"/>
      <c r="F113" s="107"/>
      <c r="G113" s="107"/>
      <c r="H113" s="107"/>
      <c r="I113" s="107"/>
      <c r="J113" s="107"/>
      <c r="K113" s="107"/>
      <c r="L113" s="107"/>
      <c r="M113" s="107"/>
      <c r="N113" s="107"/>
      <c r="O113" s="107"/>
      <c r="P113" s="107"/>
      <c r="Q113" s="107"/>
      <c r="R113" s="107"/>
      <c r="S113" s="107"/>
      <c r="T113" s="107"/>
      <c r="U113" s="107"/>
      <c r="V113" s="107"/>
      <c r="W113" s="107"/>
      <c r="X113" s="107"/>
      <c r="Y113" s="107"/>
      <c r="Z113" s="107"/>
      <c r="AA113" s="107"/>
      <c r="AB113" s="107"/>
      <c r="AC113" s="107"/>
      <c r="AD113" s="107"/>
      <c r="AE113" s="107"/>
      <c r="AF113" s="107"/>
      <c r="AG113" s="107"/>
      <c r="AH113" s="107"/>
      <c r="AI113" s="107"/>
      <c r="AJ113" s="107"/>
      <c r="AK113" s="107"/>
      <c r="AL113" s="107"/>
      <c r="AM113" s="107"/>
      <c r="AN113" s="107"/>
      <c r="AO113" s="107"/>
    </row>
    <row r="114" spans="1:41" x14ac:dyDescent="0.25">
      <c r="A114" s="107"/>
      <c r="B114" s="107"/>
      <c r="C114" s="107"/>
      <c r="D114" s="107"/>
      <c r="E114" s="107"/>
      <c r="F114" s="107"/>
      <c r="G114" s="107"/>
      <c r="H114" s="107"/>
      <c r="I114" s="107"/>
      <c r="J114" s="107"/>
      <c r="K114" s="107"/>
      <c r="L114" s="107"/>
      <c r="M114" s="107"/>
      <c r="N114" s="107"/>
      <c r="O114" s="107"/>
      <c r="P114" s="107"/>
      <c r="Q114" s="107"/>
      <c r="R114" s="107"/>
      <c r="S114" s="107"/>
      <c r="T114" s="107"/>
      <c r="U114" s="107"/>
      <c r="V114" s="107"/>
      <c r="W114" s="107"/>
      <c r="X114" s="107"/>
      <c r="Y114" s="107"/>
      <c r="Z114" s="107"/>
      <c r="AA114" s="107"/>
      <c r="AB114" s="107"/>
      <c r="AC114" s="107"/>
      <c r="AD114" s="107"/>
      <c r="AE114" s="107"/>
      <c r="AF114" s="107"/>
      <c r="AG114" s="107"/>
      <c r="AH114" s="107"/>
      <c r="AI114" s="107"/>
      <c r="AJ114" s="107"/>
      <c r="AK114" s="107"/>
      <c r="AL114" s="107"/>
      <c r="AM114" s="107"/>
      <c r="AN114" s="107"/>
      <c r="AO114" s="107"/>
    </row>
    <row r="115" spans="1:41" x14ac:dyDescent="0.25">
      <c r="A115" s="107"/>
      <c r="B115" s="107"/>
      <c r="C115" s="107"/>
      <c r="D115" s="107"/>
      <c r="E115" s="107"/>
      <c r="F115" s="107"/>
      <c r="G115" s="107"/>
      <c r="H115" s="107"/>
      <c r="I115" s="107"/>
      <c r="J115" s="107"/>
      <c r="K115" s="107"/>
      <c r="L115" s="107"/>
      <c r="M115" s="107"/>
      <c r="N115" s="107"/>
      <c r="O115" s="107"/>
      <c r="P115" s="107"/>
      <c r="Q115" s="107"/>
      <c r="R115" s="107"/>
      <c r="S115" s="107"/>
      <c r="T115" s="107"/>
      <c r="U115" s="107"/>
      <c r="V115" s="107"/>
      <c r="W115" s="107"/>
      <c r="X115" s="107"/>
      <c r="Y115" s="107"/>
      <c r="Z115" s="107"/>
      <c r="AA115" s="107"/>
      <c r="AB115" s="107"/>
      <c r="AC115" s="107"/>
      <c r="AD115" s="107"/>
      <c r="AE115" s="107"/>
      <c r="AF115" s="107"/>
      <c r="AG115" s="107"/>
      <c r="AH115" s="107"/>
      <c r="AI115" s="107"/>
      <c r="AJ115" s="107"/>
      <c r="AK115" s="107"/>
      <c r="AL115" s="107"/>
      <c r="AM115" s="107"/>
      <c r="AN115" s="107"/>
      <c r="AO115" s="107"/>
    </row>
    <row r="116" spans="1:41" x14ac:dyDescent="0.25">
      <c r="A116" s="107"/>
      <c r="B116" s="107"/>
      <c r="C116" s="107"/>
      <c r="D116" s="107"/>
      <c r="E116" s="107"/>
      <c r="F116" s="107"/>
      <c r="G116" s="107"/>
      <c r="H116" s="107"/>
      <c r="I116" s="107"/>
      <c r="J116" s="107"/>
      <c r="K116" s="107"/>
      <c r="L116" s="107"/>
      <c r="M116" s="107"/>
      <c r="N116" s="107"/>
      <c r="O116" s="107"/>
      <c r="P116" s="107"/>
      <c r="Q116" s="107"/>
      <c r="R116" s="107"/>
      <c r="S116" s="107"/>
      <c r="T116" s="107"/>
      <c r="U116" s="107"/>
      <c r="V116" s="107"/>
      <c r="W116" s="107"/>
      <c r="X116" s="107"/>
      <c r="Y116" s="107"/>
      <c r="Z116" s="107"/>
      <c r="AA116" s="107"/>
      <c r="AB116" s="107"/>
      <c r="AC116" s="107"/>
      <c r="AD116" s="107"/>
      <c r="AE116" s="107"/>
      <c r="AF116" s="107"/>
      <c r="AG116" s="107"/>
      <c r="AH116" s="107"/>
      <c r="AI116" s="107"/>
      <c r="AJ116" s="107"/>
      <c r="AK116" s="107"/>
      <c r="AL116" s="107"/>
      <c r="AM116" s="107"/>
      <c r="AN116" s="107"/>
      <c r="AO116" s="107"/>
    </row>
    <row r="117" spans="1:41" x14ac:dyDescent="0.25">
      <c r="A117" s="107"/>
      <c r="B117" s="107"/>
      <c r="C117" s="107"/>
      <c r="D117" s="107"/>
      <c r="E117" s="107"/>
      <c r="F117" s="107"/>
      <c r="G117" s="107"/>
      <c r="H117" s="107"/>
      <c r="I117" s="107"/>
      <c r="J117" s="107"/>
      <c r="K117" s="107"/>
      <c r="L117" s="107"/>
      <c r="M117" s="107"/>
      <c r="N117" s="107"/>
      <c r="O117" s="107"/>
      <c r="P117" s="107"/>
      <c r="Q117" s="107"/>
      <c r="R117" s="107"/>
      <c r="S117" s="107"/>
      <c r="T117" s="107"/>
      <c r="U117" s="107"/>
      <c r="V117" s="107"/>
      <c r="W117" s="107"/>
      <c r="X117" s="107"/>
      <c r="Y117" s="107"/>
      <c r="Z117" s="107"/>
      <c r="AA117" s="107"/>
      <c r="AB117" s="107"/>
      <c r="AC117" s="107"/>
      <c r="AD117" s="107"/>
      <c r="AE117" s="107"/>
      <c r="AF117" s="107"/>
      <c r="AG117" s="107"/>
      <c r="AH117" s="107"/>
      <c r="AI117" s="107"/>
      <c r="AJ117" s="107"/>
      <c r="AK117" s="107"/>
      <c r="AL117" s="107"/>
      <c r="AM117" s="107"/>
      <c r="AN117" s="107"/>
      <c r="AO117" s="107"/>
    </row>
    <row r="118" spans="1:41" x14ac:dyDescent="0.25">
      <c r="A118" s="107"/>
      <c r="B118" s="107"/>
      <c r="C118" s="107"/>
      <c r="D118" s="107"/>
      <c r="E118" s="107"/>
      <c r="F118" s="107"/>
      <c r="G118" s="107"/>
      <c r="H118" s="107"/>
      <c r="I118" s="107"/>
      <c r="J118" s="107"/>
      <c r="K118" s="107"/>
      <c r="L118" s="107"/>
      <c r="M118" s="107"/>
      <c r="N118" s="107"/>
      <c r="O118" s="107"/>
      <c r="P118" s="107"/>
      <c r="Q118" s="107"/>
      <c r="R118" s="107"/>
      <c r="S118" s="107"/>
      <c r="T118" s="107"/>
      <c r="U118" s="107"/>
      <c r="V118" s="107"/>
      <c r="W118" s="107"/>
      <c r="X118" s="107"/>
      <c r="Y118" s="107"/>
      <c r="Z118" s="107"/>
      <c r="AA118" s="107"/>
      <c r="AB118" s="107"/>
      <c r="AC118" s="107"/>
      <c r="AD118" s="107"/>
      <c r="AE118" s="107"/>
      <c r="AF118" s="107"/>
      <c r="AG118" s="107"/>
      <c r="AH118" s="107"/>
      <c r="AI118" s="107"/>
      <c r="AJ118" s="107"/>
      <c r="AK118" s="107"/>
      <c r="AL118" s="107"/>
      <c r="AM118" s="107"/>
      <c r="AN118" s="107"/>
      <c r="AO118" s="107"/>
    </row>
    <row r="119" spans="1:41" x14ac:dyDescent="0.25">
      <c r="A119" s="107"/>
      <c r="B119" s="107"/>
      <c r="C119" s="107"/>
      <c r="D119" s="107"/>
      <c r="E119" s="107"/>
      <c r="F119" s="107"/>
      <c r="G119" s="107"/>
      <c r="H119" s="107"/>
      <c r="I119" s="107"/>
      <c r="J119" s="107"/>
      <c r="K119" s="107"/>
      <c r="L119" s="107"/>
      <c r="M119" s="107"/>
      <c r="N119" s="107"/>
      <c r="O119" s="107"/>
      <c r="P119" s="107"/>
      <c r="Q119" s="107"/>
      <c r="R119" s="107"/>
      <c r="S119" s="107"/>
      <c r="T119" s="107"/>
      <c r="U119" s="107"/>
      <c r="V119" s="107"/>
      <c r="W119" s="107"/>
      <c r="X119" s="107"/>
      <c r="Y119" s="107"/>
      <c r="Z119" s="107"/>
      <c r="AA119" s="107"/>
      <c r="AB119" s="107"/>
      <c r="AC119" s="107"/>
      <c r="AD119" s="107"/>
      <c r="AE119" s="107"/>
      <c r="AF119" s="107"/>
      <c r="AG119" s="107"/>
      <c r="AH119" s="107"/>
      <c r="AI119" s="107"/>
      <c r="AJ119" s="107"/>
      <c r="AK119" s="107"/>
      <c r="AL119" s="107"/>
      <c r="AM119" s="107"/>
      <c r="AN119" s="107"/>
      <c r="AO119" s="107"/>
    </row>
    <row r="120" spans="1:41" x14ac:dyDescent="0.25">
      <c r="A120" s="107"/>
      <c r="B120" s="107"/>
      <c r="C120" s="107"/>
      <c r="D120" s="107"/>
      <c r="E120" s="107"/>
      <c r="F120" s="107"/>
      <c r="G120" s="107"/>
      <c r="H120" s="107"/>
      <c r="I120" s="107"/>
      <c r="J120" s="107"/>
      <c r="K120" s="107"/>
      <c r="L120" s="107"/>
      <c r="M120" s="107"/>
      <c r="N120" s="107"/>
      <c r="O120" s="107"/>
      <c r="P120" s="107"/>
      <c r="Q120" s="107"/>
      <c r="R120" s="107"/>
      <c r="S120" s="107"/>
      <c r="T120" s="107"/>
      <c r="U120" s="107"/>
      <c r="V120" s="107"/>
      <c r="W120" s="107"/>
      <c r="X120" s="107"/>
      <c r="Y120" s="107"/>
      <c r="Z120" s="107"/>
      <c r="AA120" s="107"/>
      <c r="AB120" s="107"/>
      <c r="AC120" s="107"/>
      <c r="AD120" s="107"/>
      <c r="AE120" s="107"/>
      <c r="AF120" s="107"/>
      <c r="AG120" s="107"/>
      <c r="AH120" s="107"/>
      <c r="AI120" s="107"/>
      <c r="AJ120" s="107"/>
      <c r="AK120" s="107"/>
      <c r="AL120" s="107"/>
      <c r="AM120" s="107"/>
      <c r="AN120" s="107"/>
      <c r="AO120" s="107"/>
    </row>
    <row r="121" spans="1:41" x14ac:dyDescent="0.25">
      <c r="A121" s="107"/>
      <c r="B121" s="107"/>
      <c r="C121" s="107"/>
      <c r="D121" s="107"/>
      <c r="E121" s="107"/>
      <c r="F121" s="107"/>
      <c r="G121" s="107"/>
      <c r="H121" s="107"/>
      <c r="I121" s="107"/>
      <c r="J121" s="107"/>
      <c r="K121" s="107"/>
      <c r="L121" s="107"/>
      <c r="M121" s="107"/>
      <c r="N121" s="107"/>
      <c r="O121" s="107"/>
      <c r="P121" s="107"/>
      <c r="Q121" s="107"/>
      <c r="R121" s="107"/>
      <c r="S121" s="107"/>
      <c r="T121" s="107"/>
      <c r="U121" s="107"/>
      <c r="V121" s="107"/>
      <c r="W121" s="107"/>
      <c r="X121" s="107"/>
      <c r="Y121" s="107"/>
      <c r="Z121" s="107"/>
      <c r="AA121" s="107"/>
      <c r="AB121" s="107"/>
      <c r="AC121" s="107"/>
      <c r="AD121" s="107"/>
      <c r="AE121" s="107"/>
      <c r="AF121" s="107"/>
      <c r="AG121" s="107"/>
      <c r="AH121" s="107"/>
      <c r="AI121" s="107"/>
      <c r="AJ121" s="107"/>
      <c r="AK121" s="107"/>
      <c r="AL121" s="107"/>
      <c r="AM121" s="107"/>
      <c r="AN121" s="107"/>
      <c r="AO121" s="107"/>
    </row>
    <row r="122" spans="1:41" x14ac:dyDescent="0.25">
      <c r="A122" s="107"/>
      <c r="B122" s="107"/>
      <c r="C122" s="107"/>
      <c r="D122" s="107"/>
      <c r="E122" s="107"/>
      <c r="F122" s="107"/>
      <c r="G122" s="107"/>
      <c r="H122" s="107"/>
      <c r="I122" s="107"/>
      <c r="J122" s="107"/>
      <c r="K122" s="107"/>
      <c r="L122" s="107"/>
      <c r="M122" s="107"/>
      <c r="N122" s="107"/>
      <c r="O122" s="107"/>
      <c r="P122" s="107"/>
      <c r="Q122" s="107"/>
      <c r="R122" s="107"/>
      <c r="S122" s="107"/>
      <c r="T122" s="107"/>
      <c r="U122" s="107"/>
      <c r="V122" s="107"/>
      <c r="W122" s="107"/>
      <c r="X122" s="107"/>
      <c r="Y122" s="107"/>
      <c r="Z122" s="107"/>
      <c r="AA122" s="107"/>
      <c r="AB122" s="107"/>
      <c r="AC122" s="107"/>
      <c r="AD122" s="107"/>
      <c r="AE122" s="107"/>
      <c r="AF122" s="107"/>
      <c r="AG122" s="107"/>
      <c r="AH122" s="107"/>
      <c r="AI122" s="107"/>
      <c r="AJ122" s="107"/>
      <c r="AK122" s="107"/>
      <c r="AL122" s="107"/>
      <c r="AM122" s="107"/>
      <c r="AN122" s="107"/>
      <c r="AO122" s="107"/>
    </row>
    <row r="123" spans="1:41" x14ac:dyDescent="0.25">
      <c r="A123" s="107"/>
      <c r="B123" s="107"/>
      <c r="C123" s="107"/>
      <c r="D123" s="107"/>
      <c r="E123" s="107"/>
      <c r="F123" s="107"/>
      <c r="G123" s="107"/>
      <c r="H123" s="107"/>
      <c r="I123" s="107"/>
      <c r="J123" s="107"/>
      <c r="K123" s="107"/>
      <c r="L123" s="107"/>
      <c r="M123" s="107"/>
      <c r="N123" s="107"/>
      <c r="O123" s="107"/>
      <c r="P123" s="107"/>
      <c r="Q123" s="107"/>
      <c r="R123" s="107"/>
      <c r="S123" s="107"/>
      <c r="T123" s="107"/>
      <c r="U123" s="107"/>
      <c r="V123" s="107"/>
      <c r="W123" s="107"/>
      <c r="X123" s="107"/>
      <c r="Y123" s="107"/>
      <c r="Z123" s="107"/>
      <c r="AA123" s="107"/>
      <c r="AB123" s="107"/>
      <c r="AC123" s="107"/>
      <c r="AD123" s="107"/>
      <c r="AE123" s="107"/>
      <c r="AF123" s="107"/>
      <c r="AG123" s="107"/>
      <c r="AH123" s="107"/>
      <c r="AI123" s="107"/>
      <c r="AJ123" s="107"/>
      <c r="AK123" s="107"/>
      <c r="AL123" s="107"/>
      <c r="AM123" s="107"/>
      <c r="AN123" s="107"/>
      <c r="AO123" s="107"/>
    </row>
    <row r="124" spans="1:41" x14ac:dyDescent="0.25">
      <c r="A124" s="107"/>
      <c r="B124" s="107"/>
      <c r="C124" s="107"/>
      <c r="D124" s="107"/>
      <c r="E124" s="107"/>
      <c r="F124" s="107"/>
      <c r="G124" s="107"/>
      <c r="H124" s="107"/>
      <c r="I124" s="107"/>
      <c r="J124" s="107"/>
      <c r="K124" s="107"/>
      <c r="L124" s="107"/>
      <c r="M124" s="107"/>
      <c r="N124" s="107"/>
      <c r="O124" s="107"/>
      <c r="P124" s="107"/>
      <c r="Q124" s="107"/>
      <c r="R124" s="107"/>
      <c r="S124" s="107"/>
      <c r="T124" s="107"/>
      <c r="U124" s="107"/>
      <c r="V124" s="107"/>
      <c r="W124" s="107"/>
      <c r="X124" s="107"/>
      <c r="Y124" s="107"/>
      <c r="Z124" s="107"/>
      <c r="AA124" s="107"/>
      <c r="AB124" s="107"/>
      <c r="AC124" s="107"/>
      <c r="AD124" s="107"/>
      <c r="AE124" s="107"/>
      <c r="AF124" s="107"/>
      <c r="AG124" s="107"/>
      <c r="AH124" s="107"/>
      <c r="AI124" s="107"/>
      <c r="AJ124" s="107"/>
      <c r="AK124" s="107"/>
      <c r="AL124" s="107"/>
      <c r="AM124" s="107"/>
      <c r="AN124" s="107"/>
      <c r="AO124" s="107"/>
    </row>
    <row r="125" spans="1:41" x14ac:dyDescent="0.25">
      <c r="A125" s="107"/>
      <c r="B125" s="107"/>
      <c r="C125" s="107"/>
      <c r="D125" s="107"/>
      <c r="E125" s="107"/>
      <c r="F125" s="107"/>
      <c r="G125" s="107"/>
      <c r="H125" s="107"/>
      <c r="I125" s="107"/>
      <c r="J125" s="107"/>
      <c r="K125" s="107"/>
      <c r="L125" s="107"/>
      <c r="M125" s="107"/>
      <c r="N125" s="107"/>
      <c r="O125" s="107"/>
      <c r="P125" s="107"/>
      <c r="Q125" s="107"/>
      <c r="R125" s="107"/>
      <c r="S125" s="107"/>
      <c r="T125" s="107"/>
      <c r="U125" s="107"/>
      <c r="V125" s="107"/>
      <c r="W125" s="107"/>
      <c r="X125" s="107"/>
      <c r="Y125" s="107"/>
      <c r="Z125" s="107"/>
      <c r="AA125" s="107"/>
      <c r="AB125" s="107"/>
      <c r="AC125" s="107"/>
      <c r="AD125" s="107"/>
      <c r="AE125" s="107"/>
      <c r="AF125" s="107"/>
      <c r="AG125" s="107"/>
      <c r="AH125" s="107"/>
      <c r="AI125" s="107"/>
      <c r="AJ125" s="107"/>
      <c r="AK125" s="107"/>
      <c r="AL125" s="107"/>
      <c r="AM125" s="107"/>
      <c r="AN125" s="107"/>
      <c r="AO125" s="107"/>
    </row>
    <row r="126" spans="1:41" x14ac:dyDescent="0.25">
      <c r="A126" s="107"/>
      <c r="B126" s="107"/>
      <c r="C126" s="107"/>
      <c r="D126" s="107"/>
      <c r="E126" s="107"/>
      <c r="F126" s="107"/>
      <c r="G126" s="107"/>
      <c r="H126" s="107"/>
      <c r="I126" s="107"/>
      <c r="J126" s="107"/>
      <c r="K126" s="107"/>
      <c r="L126" s="107"/>
      <c r="M126" s="107"/>
      <c r="N126" s="107"/>
      <c r="O126" s="107"/>
      <c r="P126" s="107"/>
      <c r="Q126" s="107"/>
      <c r="R126" s="107"/>
      <c r="S126" s="107"/>
      <c r="T126" s="107"/>
      <c r="U126" s="107"/>
      <c r="V126" s="107"/>
      <c r="W126" s="107"/>
      <c r="X126" s="107"/>
      <c r="Y126" s="107"/>
      <c r="Z126" s="107"/>
      <c r="AA126" s="107"/>
      <c r="AB126" s="107"/>
      <c r="AC126" s="107"/>
      <c r="AD126" s="107"/>
      <c r="AE126" s="107"/>
      <c r="AF126" s="107"/>
      <c r="AG126" s="107"/>
      <c r="AH126" s="107"/>
      <c r="AI126" s="107"/>
      <c r="AJ126" s="107"/>
      <c r="AK126" s="107"/>
      <c r="AL126" s="107"/>
      <c r="AM126" s="107"/>
      <c r="AN126" s="107"/>
      <c r="AO126" s="107"/>
    </row>
    <row r="127" spans="1:41" x14ac:dyDescent="0.25">
      <c r="A127" s="107"/>
      <c r="B127" s="107"/>
      <c r="C127" s="107"/>
      <c r="D127" s="107"/>
      <c r="E127" s="107"/>
      <c r="F127" s="107"/>
      <c r="G127" s="107"/>
      <c r="H127" s="107"/>
      <c r="I127" s="107"/>
      <c r="J127" s="107"/>
      <c r="K127" s="107"/>
      <c r="L127" s="107"/>
      <c r="M127" s="107"/>
      <c r="N127" s="107"/>
      <c r="O127" s="107"/>
      <c r="P127" s="107"/>
      <c r="Q127" s="107"/>
      <c r="R127" s="107"/>
      <c r="S127" s="107"/>
      <c r="T127" s="107"/>
      <c r="U127" s="107"/>
      <c r="V127" s="107"/>
      <c r="W127" s="107"/>
      <c r="X127" s="107"/>
      <c r="Y127" s="107"/>
      <c r="Z127" s="107"/>
      <c r="AA127" s="107"/>
      <c r="AB127" s="107"/>
      <c r="AC127" s="107"/>
      <c r="AD127" s="107"/>
      <c r="AE127" s="107"/>
      <c r="AF127" s="107"/>
      <c r="AG127" s="107"/>
      <c r="AH127" s="107"/>
      <c r="AI127" s="107"/>
      <c r="AJ127" s="107"/>
      <c r="AK127" s="107"/>
      <c r="AL127" s="107"/>
      <c r="AM127" s="107"/>
      <c r="AN127" s="107"/>
      <c r="AO127" s="107"/>
    </row>
    <row r="128" spans="1:41" x14ac:dyDescent="0.25">
      <c r="A128" s="107"/>
      <c r="B128" s="107"/>
      <c r="C128" s="107"/>
      <c r="D128" s="107"/>
      <c r="E128" s="107"/>
      <c r="F128" s="107"/>
      <c r="G128" s="107"/>
      <c r="H128" s="107"/>
      <c r="I128" s="107"/>
      <c r="J128" s="107"/>
      <c r="K128" s="107"/>
      <c r="L128" s="107"/>
      <c r="M128" s="107"/>
      <c r="N128" s="107"/>
      <c r="O128" s="107"/>
      <c r="P128" s="107"/>
      <c r="Q128" s="107"/>
      <c r="R128" s="107"/>
      <c r="S128" s="107"/>
      <c r="T128" s="107"/>
      <c r="U128" s="107"/>
      <c r="V128" s="107"/>
      <c r="W128" s="107"/>
      <c r="X128" s="107"/>
      <c r="Y128" s="107"/>
      <c r="Z128" s="107"/>
      <c r="AA128" s="107"/>
      <c r="AB128" s="107"/>
      <c r="AC128" s="107"/>
      <c r="AD128" s="107"/>
      <c r="AE128" s="107"/>
      <c r="AF128" s="107"/>
      <c r="AG128" s="107"/>
      <c r="AH128" s="107"/>
      <c r="AI128" s="107"/>
      <c r="AJ128" s="107"/>
      <c r="AK128" s="107"/>
      <c r="AL128" s="107"/>
      <c r="AM128" s="107"/>
      <c r="AN128" s="107"/>
      <c r="AO128" s="107"/>
    </row>
    <row r="129" spans="1:41" x14ac:dyDescent="0.25">
      <c r="A129" s="107"/>
      <c r="B129" s="107"/>
      <c r="C129" s="107"/>
      <c r="D129" s="107"/>
      <c r="E129" s="107"/>
      <c r="F129" s="107"/>
      <c r="G129" s="107"/>
      <c r="H129" s="107"/>
      <c r="I129" s="107"/>
      <c r="J129" s="107"/>
      <c r="K129" s="107"/>
      <c r="L129" s="107"/>
      <c r="M129" s="107"/>
      <c r="N129" s="107"/>
      <c r="O129" s="107"/>
      <c r="P129" s="107"/>
      <c r="Q129" s="107"/>
      <c r="R129" s="107"/>
      <c r="S129" s="107"/>
      <c r="T129" s="107"/>
      <c r="U129" s="107"/>
      <c r="V129" s="107"/>
      <c r="W129" s="107"/>
      <c r="X129" s="107"/>
      <c r="Y129" s="107"/>
      <c r="Z129" s="107"/>
      <c r="AA129" s="107"/>
      <c r="AB129" s="107"/>
      <c r="AC129" s="107"/>
      <c r="AD129" s="107"/>
      <c r="AE129" s="107"/>
      <c r="AF129" s="107"/>
      <c r="AG129" s="107"/>
      <c r="AH129" s="107"/>
      <c r="AI129" s="107"/>
      <c r="AJ129" s="107"/>
      <c r="AK129" s="107"/>
      <c r="AL129" s="107"/>
      <c r="AM129" s="107"/>
      <c r="AN129" s="107"/>
      <c r="AO129" s="107"/>
    </row>
    <row r="130" spans="1:41" x14ac:dyDescent="0.25">
      <c r="A130" s="107"/>
      <c r="B130" s="107"/>
      <c r="C130" s="107"/>
      <c r="D130" s="107"/>
      <c r="E130" s="107"/>
      <c r="F130" s="107"/>
      <c r="G130" s="107"/>
      <c r="H130" s="107"/>
      <c r="I130" s="107"/>
      <c r="J130" s="107"/>
      <c r="K130" s="107"/>
      <c r="L130" s="107"/>
      <c r="M130" s="107"/>
      <c r="N130" s="107"/>
      <c r="O130" s="107"/>
      <c r="P130" s="107"/>
      <c r="Q130" s="107"/>
      <c r="R130" s="107"/>
      <c r="S130" s="107"/>
      <c r="T130" s="107"/>
      <c r="U130" s="107"/>
      <c r="V130" s="107"/>
      <c r="W130" s="107"/>
      <c r="X130" s="107"/>
      <c r="Y130" s="107"/>
      <c r="Z130" s="107"/>
      <c r="AA130" s="107"/>
      <c r="AB130" s="107"/>
      <c r="AC130" s="107"/>
      <c r="AD130" s="107"/>
      <c r="AE130" s="107"/>
      <c r="AF130" s="107"/>
      <c r="AG130" s="107"/>
      <c r="AH130" s="107"/>
      <c r="AI130" s="107"/>
      <c r="AJ130" s="107"/>
      <c r="AK130" s="107"/>
      <c r="AL130" s="107"/>
      <c r="AM130" s="107"/>
      <c r="AN130" s="107"/>
      <c r="AO130" s="107"/>
    </row>
    <row r="131" spans="1:41" x14ac:dyDescent="0.25">
      <c r="A131" s="107"/>
      <c r="B131" s="107"/>
      <c r="C131" s="107"/>
      <c r="D131" s="107"/>
      <c r="E131" s="107"/>
      <c r="F131" s="107"/>
      <c r="G131" s="107"/>
      <c r="H131" s="107"/>
      <c r="I131" s="107"/>
      <c r="J131" s="107"/>
      <c r="K131" s="107"/>
      <c r="L131" s="107"/>
      <c r="M131" s="107"/>
      <c r="N131" s="107"/>
      <c r="O131" s="107"/>
      <c r="P131" s="107"/>
      <c r="Q131" s="107"/>
      <c r="R131" s="107"/>
      <c r="S131" s="107"/>
      <c r="T131" s="107"/>
      <c r="U131" s="107"/>
      <c r="V131" s="107"/>
      <c r="W131" s="107"/>
      <c r="X131" s="107"/>
      <c r="Y131" s="107"/>
      <c r="Z131" s="107"/>
      <c r="AA131" s="107"/>
      <c r="AB131" s="107"/>
      <c r="AC131" s="107"/>
      <c r="AD131" s="107"/>
      <c r="AE131" s="107"/>
      <c r="AF131" s="107"/>
      <c r="AG131" s="107"/>
      <c r="AH131" s="107"/>
      <c r="AI131" s="107"/>
      <c r="AJ131" s="107"/>
      <c r="AK131" s="107"/>
      <c r="AL131" s="107"/>
      <c r="AM131" s="107"/>
      <c r="AN131" s="107"/>
      <c r="AO131" s="107"/>
    </row>
    <row r="132" spans="1:41" x14ac:dyDescent="0.25">
      <c r="A132" s="107"/>
      <c r="B132" s="107"/>
      <c r="C132" s="107"/>
      <c r="D132" s="107"/>
      <c r="E132" s="107"/>
      <c r="F132" s="107"/>
      <c r="G132" s="107"/>
      <c r="H132" s="107"/>
      <c r="I132" s="107"/>
      <c r="J132" s="107"/>
      <c r="K132" s="107"/>
      <c r="L132" s="107"/>
      <c r="M132" s="107"/>
      <c r="N132" s="107"/>
      <c r="O132" s="107"/>
      <c r="P132" s="107"/>
      <c r="Q132" s="107"/>
      <c r="R132" s="107"/>
      <c r="S132" s="107"/>
      <c r="T132" s="107"/>
      <c r="U132" s="107"/>
      <c r="V132" s="107"/>
      <c r="W132" s="107"/>
      <c r="X132" s="107"/>
      <c r="Y132" s="107"/>
      <c r="Z132" s="107"/>
      <c r="AA132" s="107"/>
      <c r="AB132" s="107"/>
      <c r="AC132" s="107"/>
      <c r="AD132" s="107"/>
      <c r="AE132" s="107"/>
      <c r="AF132" s="107"/>
      <c r="AG132" s="107"/>
      <c r="AH132" s="107"/>
      <c r="AI132" s="107"/>
      <c r="AJ132" s="107"/>
      <c r="AK132" s="107"/>
      <c r="AL132" s="107"/>
      <c r="AM132" s="107"/>
      <c r="AN132" s="107"/>
      <c r="AO132" s="107"/>
    </row>
    <row r="133" spans="1:41" x14ac:dyDescent="0.25">
      <c r="A133" s="107"/>
      <c r="B133" s="107"/>
      <c r="C133" s="107"/>
      <c r="D133" s="107"/>
      <c r="E133" s="107"/>
      <c r="F133" s="107"/>
      <c r="G133" s="107"/>
      <c r="H133" s="107"/>
      <c r="I133" s="107"/>
      <c r="J133" s="107"/>
      <c r="K133" s="107"/>
      <c r="L133" s="107"/>
      <c r="M133" s="107"/>
      <c r="N133" s="107"/>
      <c r="O133" s="107"/>
      <c r="P133" s="107"/>
      <c r="Q133" s="107"/>
      <c r="R133" s="107"/>
      <c r="S133" s="107"/>
      <c r="T133" s="107"/>
      <c r="U133" s="107"/>
      <c r="V133" s="107"/>
      <c r="W133" s="107"/>
      <c r="X133" s="107"/>
      <c r="Y133" s="107"/>
      <c r="Z133" s="107"/>
      <c r="AA133" s="107"/>
      <c r="AB133" s="107"/>
      <c r="AC133" s="107"/>
      <c r="AD133" s="107"/>
      <c r="AE133" s="107"/>
      <c r="AF133" s="107"/>
      <c r="AG133" s="107"/>
      <c r="AH133" s="107"/>
      <c r="AI133" s="107"/>
      <c r="AJ133" s="107"/>
      <c r="AK133" s="107"/>
      <c r="AL133" s="107"/>
      <c r="AM133" s="107"/>
      <c r="AN133" s="107"/>
      <c r="AO133" s="107"/>
    </row>
    <row r="134" spans="1:41" x14ac:dyDescent="0.25">
      <c r="A134" s="107"/>
      <c r="B134" s="107"/>
      <c r="C134" s="107"/>
      <c r="D134" s="107"/>
      <c r="E134" s="107"/>
      <c r="F134" s="107"/>
      <c r="G134" s="107"/>
      <c r="H134" s="107"/>
      <c r="I134" s="107"/>
      <c r="J134" s="107"/>
      <c r="K134" s="107"/>
      <c r="L134" s="107"/>
      <c r="M134" s="107"/>
      <c r="N134" s="107"/>
      <c r="O134" s="107"/>
      <c r="P134" s="107"/>
      <c r="Q134" s="107"/>
      <c r="R134" s="107"/>
      <c r="S134" s="107"/>
      <c r="T134" s="107"/>
      <c r="U134" s="107"/>
      <c r="V134" s="107"/>
      <c r="W134" s="107"/>
      <c r="X134" s="107"/>
      <c r="Y134" s="107"/>
      <c r="Z134" s="107"/>
      <c r="AA134" s="107"/>
      <c r="AB134" s="107"/>
      <c r="AC134" s="107"/>
      <c r="AD134" s="107"/>
      <c r="AE134" s="107"/>
      <c r="AF134" s="107"/>
      <c r="AG134" s="107"/>
      <c r="AH134" s="107"/>
      <c r="AI134" s="107"/>
      <c r="AJ134" s="107"/>
      <c r="AK134" s="107"/>
      <c r="AL134" s="107"/>
      <c r="AM134" s="107"/>
      <c r="AN134" s="107"/>
      <c r="AO134" s="107"/>
    </row>
    <row r="135" spans="1:41" x14ac:dyDescent="0.25">
      <c r="A135" s="107"/>
      <c r="B135" s="107"/>
      <c r="C135" s="107"/>
      <c r="D135" s="107"/>
      <c r="E135" s="107"/>
      <c r="F135" s="107"/>
      <c r="G135" s="107"/>
      <c r="H135" s="107"/>
      <c r="I135" s="107"/>
      <c r="J135" s="107"/>
      <c r="K135" s="107"/>
      <c r="L135" s="107"/>
      <c r="M135" s="107"/>
      <c r="N135" s="107"/>
      <c r="O135" s="107"/>
      <c r="P135" s="107"/>
      <c r="Q135" s="107"/>
      <c r="R135" s="107"/>
      <c r="S135" s="107"/>
      <c r="T135" s="107"/>
      <c r="U135" s="107"/>
      <c r="V135" s="107"/>
      <c r="W135" s="107"/>
      <c r="X135" s="107"/>
      <c r="Y135" s="107"/>
      <c r="Z135" s="107"/>
      <c r="AA135" s="107"/>
      <c r="AB135" s="107"/>
      <c r="AC135" s="107"/>
      <c r="AD135" s="107"/>
      <c r="AE135" s="107"/>
      <c r="AF135" s="107"/>
      <c r="AG135" s="107"/>
      <c r="AH135" s="107"/>
      <c r="AI135" s="107"/>
      <c r="AJ135" s="107"/>
      <c r="AK135" s="107"/>
      <c r="AL135" s="107"/>
      <c r="AM135" s="107"/>
      <c r="AN135" s="107"/>
      <c r="AO135" s="107"/>
    </row>
    <row r="136" spans="1:41" x14ac:dyDescent="0.25">
      <c r="A136" s="107"/>
      <c r="B136" s="107"/>
      <c r="C136" s="107"/>
      <c r="D136" s="107"/>
      <c r="E136" s="107"/>
      <c r="F136" s="107"/>
      <c r="G136" s="107"/>
      <c r="H136" s="107"/>
      <c r="I136" s="107"/>
      <c r="J136" s="107"/>
      <c r="K136" s="107"/>
      <c r="L136" s="107"/>
      <c r="M136" s="107"/>
      <c r="N136" s="107"/>
      <c r="O136" s="107"/>
      <c r="P136" s="107"/>
      <c r="Q136" s="107"/>
      <c r="R136" s="107"/>
      <c r="S136" s="107"/>
      <c r="T136" s="107"/>
      <c r="U136" s="107"/>
      <c r="V136" s="107"/>
      <c r="W136" s="107"/>
      <c r="X136" s="107"/>
      <c r="Y136" s="107"/>
      <c r="Z136" s="107"/>
      <c r="AA136" s="107"/>
      <c r="AB136" s="107"/>
      <c r="AC136" s="107"/>
      <c r="AD136" s="107"/>
      <c r="AE136" s="107"/>
      <c r="AF136" s="107"/>
      <c r="AG136" s="107"/>
      <c r="AH136" s="107"/>
      <c r="AI136" s="107"/>
      <c r="AJ136" s="107"/>
      <c r="AK136" s="107"/>
      <c r="AL136" s="107"/>
      <c r="AM136" s="107"/>
      <c r="AN136" s="107"/>
      <c r="AO136" s="107"/>
    </row>
    <row r="137" spans="1:41" x14ac:dyDescent="0.25">
      <c r="A137" s="107"/>
      <c r="B137" s="107"/>
      <c r="C137" s="107"/>
      <c r="D137" s="107"/>
      <c r="E137" s="107"/>
      <c r="F137" s="107"/>
      <c r="G137" s="107"/>
      <c r="H137" s="107"/>
      <c r="I137" s="107"/>
      <c r="J137" s="107"/>
      <c r="K137" s="107"/>
      <c r="L137" s="107"/>
      <c r="M137" s="107"/>
      <c r="N137" s="107"/>
      <c r="O137" s="107"/>
      <c r="P137" s="107"/>
      <c r="Q137" s="107"/>
      <c r="R137" s="107"/>
      <c r="S137" s="107"/>
      <c r="T137" s="107"/>
      <c r="U137" s="107"/>
      <c r="V137" s="107"/>
      <c r="W137" s="107"/>
      <c r="X137" s="107"/>
      <c r="Y137" s="107"/>
      <c r="Z137" s="107"/>
      <c r="AA137" s="107"/>
      <c r="AB137" s="107"/>
      <c r="AC137" s="107"/>
      <c r="AD137" s="107"/>
      <c r="AE137" s="107"/>
      <c r="AF137" s="107"/>
      <c r="AG137" s="107"/>
      <c r="AH137" s="107"/>
      <c r="AI137" s="107"/>
      <c r="AJ137" s="107"/>
      <c r="AK137" s="107"/>
      <c r="AL137" s="107"/>
      <c r="AM137" s="107"/>
      <c r="AN137" s="107"/>
      <c r="AO137" s="107"/>
    </row>
    <row r="138" spans="1:41" x14ac:dyDescent="0.25">
      <c r="A138" s="107"/>
      <c r="B138" s="107"/>
      <c r="C138" s="107"/>
      <c r="D138" s="107"/>
      <c r="E138" s="107"/>
      <c r="F138" s="107"/>
      <c r="G138" s="107"/>
      <c r="H138" s="107"/>
      <c r="I138" s="107"/>
      <c r="J138" s="107"/>
      <c r="K138" s="107"/>
      <c r="L138" s="107"/>
      <c r="M138" s="107"/>
      <c r="N138" s="107"/>
      <c r="O138" s="107"/>
      <c r="P138" s="107"/>
      <c r="Q138" s="107"/>
      <c r="R138" s="107"/>
      <c r="S138" s="107"/>
      <c r="T138" s="107"/>
      <c r="U138" s="107"/>
      <c r="V138" s="107"/>
      <c r="W138" s="107"/>
      <c r="X138" s="107"/>
      <c r="Y138" s="107"/>
      <c r="Z138" s="107"/>
      <c r="AA138" s="107"/>
      <c r="AB138" s="107"/>
      <c r="AC138" s="107"/>
      <c r="AD138" s="107"/>
      <c r="AE138" s="107"/>
      <c r="AF138" s="107"/>
      <c r="AG138" s="107"/>
      <c r="AH138" s="107"/>
      <c r="AI138" s="107"/>
      <c r="AJ138" s="107"/>
      <c r="AK138" s="107"/>
      <c r="AL138" s="107"/>
      <c r="AM138" s="107"/>
      <c r="AN138" s="107"/>
      <c r="AO138" s="107"/>
    </row>
    <row r="139" spans="1:41" x14ac:dyDescent="0.25">
      <c r="A139" s="107"/>
      <c r="B139" s="107"/>
      <c r="C139" s="107"/>
      <c r="D139" s="107"/>
      <c r="E139" s="107"/>
      <c r="F139" s="107"/>
      <c r="G139" s="107"/>
      <c r="H139" s="107"/>
      <c r="I139" s="107"/>
      <c r="J139" s="107"/>
      <c r="K139" s="107"/>
      <c r="L139" s="107"/>
      <c r="M139" s="107"/>
      <c r="N139" s="107"/>
      <c r="O139" s="107"/>
      <c r="P139" s="107"/>
      <c r="Q139" s="107"/>
      <c r="R139" s="107"/>
      <c r="S139" s="107"/>
      <c r="T139" s="107"/>
      <c r="U139" s="107"/>
      <c r="V139" s="107"/>
      <c r="W139" s="107"/>
      <c r="X139" s="107"/>
      <c r="Y139" s="107"/>
      <c r="Z139" s="107"/>
      <c r="AA139" s="107"/>
      <c r="AB139" s="107"/>
      <c r="AC139" s="107"/>
      <c r="AD139" s="107"/>
      <c r="AE139" s="107"/>
      <c r="AF139" s="107"/>
      <c r="AG139" s="107"/>
      <c r="AH139" s="107"/>
      <c r="AI139" s="107"/>
      <c r="AJ139" s="107"/>
      <c r="AK139" s="107"/>
      <c r="AL139" s="107"/>
      <c r="AM139" s="107"/>
      <c r="AN139" s="107"/>
      <c r="AO139" s="107"/>
    </row>
    <row r="140" spans="1:41" x14ac:dyDescent="0.25">
      <c r="A140" s="107"/>
      <c r="B140" s="107"/>
      <c r="C140" s="107"/>
      <c r="D140" s="107"/>
      <c r="E140" s="107"/>
      <c r="F140" s="107"/>
      <c r="G140" s="107"/>
      <c r="H140" s="107"/>
      <c r="I140" s="107"/>
      <c r="J140" s="107"/>
      <c r="K140" s="107"/>
      <c r="L140" s="107"/>
      <c r="M140" s="107"/>
      <c r="N140" s="107"/>
      <c r="O140" s="107"/>
      <c r="P140" s="107"/>
      <c r="Q140" s="107"/>
      <c r="R140" s="107"/>
      <c r="S140" s="107"/>
      <c r="T140" s="107"/>
      <c r="U140" s="107"/>
      <c r="V140" s="107"/>
      <c r="W140" s="107"/>
      <c r="X140" s="107"/>
      <c r="Y140" s="107"/>
      <c r="Z140" s="107"/>
      <c r="AA140" s="107"/>
      <c r="AB140" s="107"/>
      <c r="AC140" s="107"/>
      <c r="AD140" s="107"/>
      <c r="AE140" s="107"/>
      <c r="AF140" s="107"/>
      <c r="AG140" s="107"/>
      <c r="AH140" s="107"/>
      <c r="AI140" s="107"/>
      <c r="AJ140" s="107"/>
      <c r="AK140" s="107"/>
      <c r="AL140" s="107"/>
      <c r="AM140" s="107"/>
      <c r="AN140" s="107"/>
      <c r="AO140" s="107"/>
    </row>
    <row r="141" spans="1:41" x14ac:dyDescent="0.25">
      <c r="A141" s="107"/>
      <c r="B141" s="107"/>
      <c r="C141" s="107"/>
      <c r="D141" s="107"/>
      <c r="E141" s="107"/>
      <c r="F141" s="107"/>
      <c r="G141" s="107"/>
      <c r="H141" s="107"/>
      <c r="I141" s="107"/>
      <c r="J141" s="107"/>
      <c r="K141" s="107"/>
      <c r="L141" s="107"/>
      <c r="M141" s="107"/>
      <c r="N141" s="107"/>
      <c r="O141" s="107"/>
      <c r="P141" s="107"/>
      <c r="Q141" s="107"/>
      <c r="R141" s="107"/>
      <c r="S141" s="107"/>
      <c r="T141" s="107"/>
      <c r="U141" s="107"/>
      <c r="V141" s="107"/>
      <c r="W141" s="107"/>
      <c r="X141" s="107"/>
      <c r="Y141" s="107"/>
      <c r="Z141" s="107"/>
      <c r="AA141" s="107"/>
      <c r="AB141" s="107"/>
      <c r="AC141" s="107"/>
      <c r="AD141" s="107"/>
      <c r="AE141" s="107"/>
      <c r="AF141" s="107"/>
      <c r="AG141" s="107"/>
      <c r="AH141" s="107"/>
      <c r="AI141" s="107"/>
      <c r="AJ141" s="107"/>
      <c r="AK141" s="107"/>
      <c r="AL141" s="107"/>
      <c r="AM141" s="107"/>
      <c r="AN141" s="107"/>
      <c r="AO141" s="107"/>
    </row>
    <row r="142" spans="1:41" x14ac:dyDescent="0.25">
      <c r="A142" s="107"/>
      <c r="B142" s="107"/>
      <c r="C142" s="107"/>
      <c r="D142" s="107"/>
      <c r="E142" s="107"/>
      <c r="F142" s="107"/>
      <c r="G142" s="107"/>
      <c r="H142" s="107"/>
      <c r="I142" s="107"/>
      <c r="J142" s="107"/>
      <c r="K142" s="107"/>
      <c r="L142" s="107"/>
      <c r="M142" s="107"/>
      <c r="N142" s="107"/>
      <c r="O142" s="107"/>
      <c r="P142" s="107"/>
      <c r="Q142" s="107"/>
      <c r="R142" s="107"/>
      <c r="S142" s="107"/>
      <c r="T142" s="107"/>
      <c r="U142" s="107"/>
      <c r="V142" s="107"/>
      <c r="W142" s="107"/>
      <c r="X142" s="107"/>
      <c r="Y142" s="107"/>
      <c r="Z142" s="107"/>
      <c r="AA142" s="107"/>
      <c r="AB142" s="107"/>
      <c r="AC142" s="107"/>
      <c r="AD142" s="107"/>
      <c r="AE142" s="107"/>
      <c r="AF142" s="107"/>
      <c r="AG142" s="107"/>
      <c r="AH142" s="107"/>
      <c r="AI142" s="107"/>
      <c r="AJ142" s="107"/>
      <c r="AK142" s="107"/>
      <c r="AL142" s="107"/>
      <c r="AM142" s="107"/>
      <c r="AN142" s="107"/>
      <c r="AO142" s="107"/>
    </row>
    <row r="143" spans="1:41" x14ac:dyDescent="0.25">
      <c r="A143" s="107"/>
      <c r="B143" s="107"/>
      <c r="C143" s="107"/>
      <c r="D143" s="107"/>
      <c r="E143" s="107"/>
      <c r="F143" s="107"/>
      <c r="G143" s="107"/>
      <c r="H143" s="107"/>
      <c r="I143" s="107"/>
      <c r="J143" s="107"/>
      <c r="K143" s="107"/>
      <c r="L143" s="107"/>
      <c r="M143" s="107"/>
      <c r="N143" s="107"/>
      <c r="O143" s="107"/>
      <c r="P143" s="107"/>
      <c r="Q143" s="107"/>
      <c r="R143" s="107"/>
      <c r="S143" s="107"/>
      <c r="T143" s="107"/>
      <c r="U143" s="107"/>
      <c r="V143" s="107"/>
      <c r="W143" s="107"/>
      <c r="X143" s="107"/>
      <c r="Y143" s="107"/>
      <c r="Z143" s="107"/>
      <c r="AA143" s="107"/>
      <c r="AB143" s="107"/>
      <c r="AC143" s="107"/>
      <c r="AD143" s="107"/>
      <c r="AE143" s="107"/>
      <c r="AF143" s="107"/>
      <c r="AG143" s="107"/>
      <c r="AH143" s="107"/>
      <c r="AI143" s="107"/>
      <c r="AJ143" s="107"/>
      <c r="AK143" s="107"/>
      <c r="AL143" s="107"/>
      <c r="AM143" s="107"/>
      <c r="AN143" s="107"/>
      <c r="AO143" s="107"/>
    </row>
    <row r="144" spans="1:41" x14ac:dyDescent="0.25">
      <c r="A144" s="107"/>
      <c r="B144" s="107"/>
      <c r="C144" s="107"/>
      <c r="D144" s="107"/>
      <c r="E144" s="107"/>
      <c r="F144" s="107"/>
      <c r="G144" s="107"/>
      <c r="H144" s="107"/>
      <c r="I144" s="107"/>
      <c r="J144" s="107"/>
      <c r="K144" s="107"/>
      <c r="L144" s="107"/>
      <c r="M144" s="107"/>
      <c r="N144" s="107"/>
      <c r="O144" s="107"/>
      <c r="P144" s="107"/>
      <c r="Q144" s="107"/>
      <c r="R144" s="107"/>
      <c r="S144" s="107"/>
      <c r="T144" s="107"/>
      <c r="U144" s="107"/>
      <c r="V144" s="107"/>
      <c r="W144" s="107"/>
      <c r="X144" s="107"/>
      <c r="Y144" s="107"/>
      <c r="Z144" s="107"/>
      <c r="AA144" s="107"/>
      <c r="AB144" s="107"/>
      <c r="AC144" s="107"/>
      <c r="AD144" s="107"/>
      <c r="AE144" s="107"/>
      <c r="AF144" s="107"/>
      <c r="AG144" s="107"/>
      <c r="AH144" s="107"/>
      <c r="AI144" s="107"/>
      <c r="AJ144" s="107"/>
      <c r="AK144" s="107"/>
      <c r="AL144" s="107"/>
      <c r="AM144" s="107"/>
      <c r="AN144" s="107"/>
      <c r="AO144" s="107"/>
    </row>
    <row r="145" spans="1:41" x14ac:dyDescent="0.25">
      <c r="A145" s="107"/>
      <c r="B145" s="107"/>
      <c r="C145" s="107"/>
      <c r="D145" s="107"/>
      <c r="E145" s="107"/>
      <c r="F145" s="107"/>
      <c r="G145" s="107"/>
      <c r="H145" s="107"/>
      <c r="I145" s="107"/>
      <c r="J145" s="107"/>
      <c r="K145" s="107"/>
      <c r="L145" s="107"/>
      <c r="M145" s="107"/>
      <c r="N145" s="107"/>
      <c r="O145" s="107"/>
      <c r="P145" s="107"/>
      <c r="Q145" s="107"/>
      <c r="R145" s="107"/>
      <c r="S145" s="107"/>
      <c r="T145" s="107"/>
      <c r="U145" s="107"/>
      <c r="V145" s="107"/>
      <c r="W145" s="107"/>
      <c r="X145" s="107"/>
      <c r="Y145" s="107"/>
      <c r="Z145" s="107"/>
      <c r="AA145" s="107"/>
      <c r="AB145" s="107"/>
      <c r="AC145" s="107"/>
      <c r="AD145" s="107"/>
      <c r="AE145" s="107"/>
      <c r="AF145" s="107"/>
      <c r="AG145" s="107"/>
      <c r="AH145" s="107"/>
      <c r="AI145" s="107"/>
      <c r="AJ145" s="107"/>
      <c r="AK145" s="107"/>
      <c r="AL145" s="107"/>
      <c r="AM145" s="107"/>
      <c r="AN145" s="107"/>
      <c r="AO145" s="107"/>
    </row>
    <row r="146" spans="1:41" x14ac:dyDescent="0.25">
      <c r="A146" s="107"/>
      <c r="B146" s="107"/>
      <c r="C146" s="107"/>
      <c r="D146" s="107"/>
      <c r="E146" s="107"/>
      <c r="F146" s="107"/>
      <c r="G146" s="107"/>
      <c r="H146" s="107"/>
      <c r="I146" s="107"/>
      <c r="J146" s="107"/>
      <c r="K146" s="107"/>
      <c r="L146" s="107"/>
      <c r="M146" s="107"/>
      <c r="N146" s="107"/>
      <c r="O146" s="107"/>
      <c r="P146" s="107"/>
      <c r="Q146" s="107"/>
      <c r="R146" s="107"/>
      <c r="S146" s="107"/>
      <c r="T146" s="107"/>
      <c r="U146" s="107"/>
      <c r="V146" s="107"/>
      <c r="W146" s="107"/>
      <c r="X146" s="107"/>
      <c r="Y146" s="107"/>
      <c r="Z146" s="107"/>
      <c r="AA146" s="107"/>
      <c r="AB146" s="107"/>
      <c r="AC146" s="107"/>
      <c r="AD146" s="107"/>
      <c r="AE146" s="107"/>
      <c r="AF146" s="107"/>
      <c r="AG146" s="107"/>
      <c r="AH146" s="107"/>
      <c r="AI146" s="107"/>
      <c r="AJ146" s="107"/>
      <c r="AK146" s="107"/>
      <c r="AL146" s="107"/>
      <c r="AM146" s="107"/>
      <c r="AN146" s="107"/>
      <c r="AO146" s="107"/>
    </row>
    <row r="147" spans="1:41" x14ac:dyDescent="0.25">
      <c r="A147" s="107"/>
      <c r="B147" s="107"/>
      <c r="C147" s="107"/>
      <c r="D147" s="107"/>
      <c r="E147" s="107"/>
      <c r="F147" s="107"/>
      <c r="G147" s="107"/>
      <c r="H147" s="107"/>
      <c r="I147" s="107"/>
      <c r="J147" s="107"/>
      <c r="K147" s="107"/>
      <c r="L147" s="107"/>
      <c r="M147" s="107"/>
      <c r="N147" s="107"/>
      <c r="O147" s="107"/>
      <c r="P147" s="107"/>
      <c r="Q147" s="107"/>
      <c r="R147" s="107"/>
      <c r="S147" s="107"/>
      <c r="T147" s="107"/>
      <c r="U147" s="107"/>
      <c r="V147" s="107"/>
      <c r="W147" s="107"/>
      <c r="X147" s="107"/>
      <c r="Y147" s="107"/>
      <c r="Z147" s="107"/>
      <c r="AA147" s="107"/>
      <c r="AB147" s="107"/>
      <c r="AC147" s="107"/>
      <c r="AD147" s="107"/>
      <c r="AE147" s="107"/>
      <c r="AF147" s="107"/>
      <c r="AG147" s="107"/>
      <c r="AH147" s="107"/>
      <c r="AI147" s="107"/>
      <c r="AJ147" s="107"/>
      <c r="AK147" s="107"/>
      <c r="AL147" s="107"/>
      <c r="AM147" s="107"/>
      <c r="AN147" s="107"/>
      <c r="AO147" s="107"/>
    </row>
    <row r="148" spans="1:41" x14ac:dyDescent="0.25">
      <c r="A148" s="107"/>
      <c r="B148" s="107"/>
      <c r="C148" s="107"/>
      <c r="D148" s="107"/>
      <c r="E148" s="107"/>
      <c r="F148" s="107"/>
      <c r="G148" s="107"/>
      <c r="H148" s="107"/>
      <c r="I148" s="107"/>
      <c r="J148" s="107"/>
      <c r="K148" s="107"/>
      <c r="L148" s="107"/>
      <c r="M148" s="107"/>
      <c r="N148" s="107"/>
      <c r="O148" s="107"/>
      <c r="P148" s="107"/>
      <c r="Q148" s="107"/>
      <c r="R148" s="107"/>
      <c r="S148" s="107"/>
      <c r="T148" s="107"/>
      <c r="U148" s="107"/>
      <c r="V148" s="107"/>
      <c r="W148" s="107"/>
      <c r="X148" s="107"/>
      <c r="Y148" s="107"/>
      <c r="Z148" s="107"/>
      <c r="AA148" s="107"/>
      <c r="AB148" s="107"/>
      <c r="AC148" s="107"/>
      <c r="AD148" s="107"/>
      <c r="AE148" s="107"/>
      <c r="AF148" s="107"/>
      <c r="AG148" s="107"/>
      <c r="AH148" s="107"/>
      <c r="AI148" s="107"/>
      <c r="AJ148" s="107"/>
      <c r="AK148" s="107"/>
      <c r="AL148" s="107"/>
      <c r="AM148" s="107"/>
      <c r="AN148" s="107"/>
      <c r="AO148" s="107"/>
    </row>
    <row r="149" spans="1:41" x14ac:dyDescent="0.25">
      <c r="A149" s="107"/>
      <c r="B149" s="107"/>
      <c r="C149" s="107"/>
      <c r="D149" s="107"/>
      <c r="E149" s="107"/>
      <c r="F149" s="107"/>
      <c r="G149" s="107"/>
      <c r="H149" s="107"/>
      <c r="I149" s="107"/>
      <c r="J149" s="107"/>
      <c r="K149" s="107"/>
      <c r="L149" s="107"/>
      <c r="M149" s="107"/>
      <c r="N149" s="107"/>
      <c r="O149" s="107"/>
      <c r="P149" s="107"/>
      <c r="Q149" s="107"/>
      <c r="R149" s="107"/>
      <c r="S149" s="107"/>
      <c r="T149" s="107"/>
      <c r="U149" s="107"/>
      <c r="V149" s="107"/>
      <c r="W149" s="107"/>
      <c r="X149" s="107"/>
      <c r="Y149" s="107"/>
      <c r="Z149" s="107"/>
      <c r="AA149" s="107"/>
      <c r="AB149" s="107"/>
      <c r="AC149" s="107"/>
      <c r="AD149" s="107"/>
      <c r="AE149" s="107"/>
      <c r="AF149" s="107"/>
      <c r="AG149" s="107"/>
      <c r="AH149" s="107"/>
      <c r="AI149" s="107"/>
      <c r="AJ149" s="107"/>
      <c r="AK149" s="107"/>
      <c r="AL149" s="107"/>
      <c r="AM149" s="107"/>
      <c r="AN149" s="107"/>
      <c r="AO149" s="107"/>
    </row>
    <row r="150" spans="1:41" x14ac:dyDescent="0.25">
      <c r="A150" s="107"/>
      <c r="B150" s="107"/>
      <c r="C150" s="107"/>
      <c r="D150" s="107"/>
      <c r="E150" s="107"/>
      <c r="F150" s="107"/>
      <c r="G150" s="107"/>
      <c r="H150" s="107"/>
      <c r="I150" s="107"/>
      <c r="J150" s="107"/>
      <c r="K150" s="107"/>
      <c r="L150" s="107"/>
      <c r="M150" s="107"/>
      <c r="N150" s="107"/>
      <c r="O150" s="107"/>
      <c r="P150" s="107"/>
      <c r="Q150" s="107"/>
      <c r="R150" s="107"/>
      <c r="S150" s="107"/>
      <c r="T150" s="107"/>
      <c r="U150" s="107"/>
      <c r="V150" s="107"/>
      <c r="W150" s="107"/>
      <c r="X150" s="107"/>
      <c r="Y150" s="107"/>
      <c r="Z150" s="107"/>
      <c r="AA150" s="107"/>
      <c r="AB150" s="107"/>
      <c r="AC150" s="107"/>
      <c r="AD150" s="107"/>
      <c r="AE150" s="107"/>
      <c r="AF150" s="107"/>
      <c r="AG150" s="107"/>
      <c r="AH150" s="107"/>
      <c r="AI150" s="107"/>
      <c r="AJ150" s="107"/>
      <c r="AK150" s="107"/>
      <c r="AL150" s="107"/>
      <c r="AM150" s="107"/>
      <c r="AN150" s="107"/>
      <c r="AO150" s="107"/>
    </row>
    <row r="151" spans="1:41" x14ac:dyDescent="0.25">
      <c r="A151" s="107"/>
      <c r="B151" s="107"/>
      <c r="C151" s="107"/>
      <c r="D151" s="107"/>
      <c r="E151" s="107"/>
      <c r="F151" s="107"/>
      <c r="G151" s="107"/>
      <c r="H151" s="107"/>
      <c r="I151" s="107"/>
      <c r="J151" s="107"/>
      <c r="K151" s="107"/>
      <c r="L151" s="107"/>
      <c r="M151" s="107"/>
      <c r="N151" s="107"/>
      <c r="O151" s="107"/>
      <c r="P151" s="107"/>
      <c r="Q151" s="107"/>
      <c r="R151" s="107"/>
      <c r="S151" s="107"/>
      <c r="T151" s="107"/>
      <c r="U151" s="107"/>
      <c r="V151" s="107"/>
      <c r="W151" s="107"/>
      <c r="X151" s="107"/>
      <c r="Y151" s="107"/>
      <c r="Z151" s="107"/>
      <c r="AA151" s="107"/>
      <c r="AB151" s="107"/>
      <c r="AC151" s="107"/>
      <c r="AD151" s="107"/>
      <c r="AE151" s="107"/>
      <c r="AF151" s="107"/>
      <c r="AG151" s="107"/>
      <c r="AH151" s="107"/>
      <c r="AI151" s="107"/>
      <c r="AJ151" s="107"/>
      <c r="AK151" s="107"/>
      <c r="AL151" s="107"/>
      <c r="AM151" s="107"/>
      <c r="AN151" s="107"/>
      <c r="AO151" s="107"/>
    </row>
    <row r="152" spans="1:41" x14ac:dyDescent="0.25">
      <c r="A152" s="107"/>
      <c r="B152" s="107"/>
      <c r="C152" s="107"/>
      <c r="D152" s="107"/>
      <c r="E152" s="107"/>
      <c r="F152" s="107"/>
      <c r="G152" s="107"/>
      <c r="H152" s="107"/>
      <c r="I152" s="107"/>
      <c r="J152" s="107"/>
      <c r="K152" s="107"/>
      <c r="L152" s="107"/>
      <c r="M152" s="107"/>
      <c r="N152" s="107"/>
      <c r="O152" s="107"/>
      <c r="P152" s="107"/>
      <c r="Q152" s="107"/>
      <c r="R152" s="107"/>
      <c r="S152" s="107"/>
      <c r="T152" s="107"/>
      <c r="U152" s="107"/>
      <c r="V152" s="107"/>
      <c r="W152" s="107"/>
      <c r="X152" s="107"/>
      <c r="Y152" s="107"/>
      <c r="Z152" s="107"/>
      <c r="AA152" s="107"/>
      <c r="AB152" s="107"/>
      <c r="AC152" s="107"/>
      <c r="AD152" s="107"/>
      <c r="AE152" s="107"/>
      <c r="AF152" s="107"/>
      <c r="AG152" s="107"/>
      <c r="AH152" s="107"/>
      <c r="AI152" s="107"/>
      <c r="AJ152" s="107"/>
      <c r="AK152" s="107"/>
      <c r="AL152" s="107"/>
      <c r="AM152" s="107"/>
      <c r="AN152" s="107"/>
      <c r="AO152" s="107"/>
    </row>
    <row r="153" spans="1:41" x14ac:dyDescent="0.25">
      <c r="A153" s="107"/>
      <c r="B153" s="107"/>
      <c r="C153" s="107"/>
      <c r="D153" s="107"/>
      <c r="E153" s="107"/>
      <c r="F153" s="107"/>
      <c r="G153" s="107"/>
      <c r="H153" s="107"/>
      <c r="I153" s="107"/>
      <c r="J153" s="107"/>
      <c r="K153" s="107"/>
      <c r="L153" s="107"/>
      <c r="M153" s="107"/>
      <c r="N153" s="107"/>
      <c r="O153" s="107"/>
      <c r="P153" s="107"/>
      <c r="Q153" s="107"/>
      <c r="R153" s="107"/>
      <c r="S153" s="107"/>
      <c r="T153" s="107"/>
      <c r="U153" s="107"/>
      <c r="V153" s="107"/>
      <c r="W153" s="107"/>
      <c r="X153" s="107"/>
      <c r="Y153" s="107"/>
      <c r="Z153" s="107"/>
      <c r="AA153" s="107"/>
      <c r="AB153" s="107"/>
      <c r="AC153" s="107"/>
      <c r="AD153" s="107"/>
      <c r="AE153" s="107"/>
      <c r="AF153" s="107"/>
      <c r="AG153" s="107"/>
      <c r="AH153" s="107"/>
      <c r="AI153" s="107"/>
      <c r="AJ153" s="107"/>
      <c r="AK153" s="107"/>
      <c r="AL153" s="107"/>
      <c r="AM153" s="107"/>
      <c r="AN153" s="107"/>
      <c r="AO153" s="107"/>
    </row>
    <row r="154" spans="1:41" x14ac:dyDescent="0.25">
      <c r="A154" s="107"/>
      <c r="B154" s="107"/>
      <c r="C154" s="107"/>
      <c r="D154" s="107"/>
      <c r="E154" s="107"/>
      <c r="F154" s="107"/>
      <c r="G154" s="107"/>
      <c r="H154" s="107"/>
      <c r="I154" s="107"/>
      <c r="J154" s="107"/>
      <c r="K154" s="107"/>
      <c r="L154" s="107"/>
      <c r="M154" s="107"/>
      <c r="N154" s="107"/>
      <c r="O154" s="107"/>
      <c r="P154" s="107"/>
      <c r="Q154" s="107"/>
      <c r="R154" s="107"/>
      <c r="S154" s="107"/>
      <c r="T154" s="107"/>
      <c r="U154" s="107"/>
      <c r="V154" s="107"/>
      <c r="W154" s="107"/>
      <c r="X154" s="107"/>
      <c r="Y154" s="107"/>
      <c r="Z154" s="107"/>
      <c r="AA154" s="107"/>
      <c r="AB154" s="107"/>
      <c r="AC154" s="107"/>
      <c r="AD154" s="107"/>
      <c r="AE154" s="107"/>
      <c r="AF154" s="107"/>
      <c r="AG154" s="107"/>
      <c r="AH154" s="107"/>
      <c r="AI154" s="107"/>
      <c r="AJ154" s="107"/>
      <c r="AK154" s="107"/>
      <c r="AL154" s="107"/>
      <c r="AM154" s="107"/>
      <c r="AN154" s="107"/>
      <c r="AO154" s="107"/>
    </row>
    <row r="155" spans="1:41" x14ac:dyDescent="0.25">
      <c r="A155" s="107"/>
      <c r="B155" s="107"/>
      <c r="C155" s="107"/>
      <c r="D155" s="107"/>
      <c r="E155" s="107"/>
      <c r="F155" s="107"/>
      <c r="G155" s="107"/>
      <c r="H155" s="107"/>
      <c r="I155" s="107"/>
      <c r="J155" s="107"/>
      <c r="K155" s="107"/>
      <c r="L155" s="107"/>
      <c r="M155" s="107"/>
      <c r="N155" s="107"/>
      <c r="O155" s="107"/>
      <c r="P155" s="107"/>
      <c r="Q155" s="107"/>
      <c r="R155" s="107"/>
      <c r="S155" s="107"/>
      <c r="T155" s="107"/>
      <c r="U155" s="107"/>
      <c r="V155" s="107"/>
      <c r="W155" s="107"/>
      <c r="X155" s="107"/>
      <c r="Y155" s="107"/>
      <c r="Z155" s="107"/>
      <c r="AA155" s="107"/>
      <c r="AB155" s="107"/>
      <c r="AC155" s="107"/>
      <c r="AD155" s="107"/>
      <c r="AE155" s="107"/>
      <c r="AF155" s="107"/>
      <c r="AG155" s="107"/>
      <c r="AH155" s="107"/>
      <c r="AI155" s="107"/>
      <c r="AJ155" s="107"/>
      <c r="AK155" s="107"/>
      <c r="AL155" s="107"/>
      <c r="AM155" s="107"/>
      <c r="AN155" s="107"/>
      <c r="AO155" s="107"/>
    </row>
    <row r="156" spans="1:41" x14ac:dyDescent="0.25">
      <c r="A156" s="107"/>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107"/>
      <c r="AF156" s="107"/>
      <c r="AG156" s="107"/>
      <c r="AH156" s="107"/>
      <c r="AI156" s="107"/>
      <c r="AJ156" s="107"/>
      <c r="AK156" s="107"/>
      <c r="AL156" s="107"/>
      <c r="AM156" s="107"/>
      <c r="AN156" s="107"/>
      <c r="AO156" s="107"/>
    </row>
    <row r="157" spans="1:41" x14ac:dyDescent="0.25">
      <c r="A157" s="107"/>
      <c r="B157" s="107"/>
      <c r="C157" s="107"/>
      <c r="D157" s="107"/>
      <c r="E157" s="107"/>
      <c r="F157" s="107"/>
      <c r="G157" s="107"/>
      <c r="H157" s="107"/>
      <c r="I157" s="107"/>
      <c r="J157" s="107"/>
      <c r="K157" s="107"/>
      <c r="L157" s="107"/>
      <c r="M157" s="107"/>
      <c r="N157" s="107"/>
      <c r="O157" s="107"/>
      <c r="P157" s="107"/>
      <c r="Q157" s="107"/>
      <c r="R157" s="107"/>
      <c r="S157" s="107"/>
      <c r="T157" s="107"/>
      <c r="U157" s="107"/>
      <c r="V157" s="107"/>
      <c r="W157" s="107"/>
      <c r="X157" s="107"/>
      <c r="Y157" s="107"/>
      <c r="Z157" s="107"/>
      <c r="AA157" s="107"/>
      <c r="AB157" s="107"/>
      <c r="AC157" s="107"/>
      <c r="AD157" s="107"/>
      <c r="AE157" s="107"/>
      <c r="AF157" s="107"/>
      <c r="AG157" s="107"/>
      <c r="AH157" s="107"/>
      <c r="AI157" s="107"/>
      <c r="AJ157" s="107"/>
      <c r="AK157" s="107"/>
      <c r="AL157" s="107"/>
      <c r="AM157" s="107"/>
      <c r="AN157" s="107"/>
      <c r="AO157" s="107"/>
    </row>
    <row r="158" spans="1:41" x14ac:dyDescent="0.25">
      <c r="A158" s="107"/>
      <c r="B158" s="107"/>
      <c r="C158" s="107"/>
      <c r="D158" s="107"/>
      <c r="E158" s="107"/>
      <c r="F158" s="107"/>
      <c r="G158" s="107"/>
      <c r="H158" s="107"/>
      <c r="I158" s="107"/>
      <c r="J158" s="107"/>
      <c r="K158" s="107"/>
      <c r="L158" s="107"/>
      <c r="M158" s="107"/>
      <c r="N158" s="107"/>
      <c r="O158" s="107"/>
      <c r="P158" s="107"/>
      <c r="Q158" s="107"/>
      <c r="R158" s="107"/>
      <c r="S158" s="107"/>
      <c r="T158" s="107"/>
      <c r="U158" s="107"/>
      <c r="V158" s="107"/>
      <c r="W158" s="107"/>
      <c r="X158" s="107"/>
      <c r="Y158" s="107"/>
      <c r="Z158" s="107"/>
      <c r="AA158" s="107"/>
      <c r="AB158" s="107"/>
      <c r="AC158" s="107"/>
      <c r="AD158" s="107"/>
      <c r="AE158" s="107"/>
      <c r="AF158" s="107"/>
      <c r="AG158" s="107"/>
      <c r="AH158" s="107"/>
      <c r="AI158" s="107"/>
      <c r="AJ158" s="107"/>
      <c r="AK158" s="107"/>
      <c r="AL158" s="107"/>
      <c r="AM158" s="107"/>
      <c r="AN158" s="107"/>
      <c r="AO158" s="107"/>
    </row>
    <row r="159" spans="1:41" x14ac:dyDescent="0.25">
      <c r="A159" s="107"/>
      <c r="B159" s="107"/>
      <c r="C159" s="107"/>
      <c r="D159" s="107"/>
      <c r="E159" s="107"/>
      <c r="F159" s="107"/>
      <c r="G159" s="107"/>
      <c r="H159" s="107"/>
      <c r="I159" s="107"/>
      <c r="J159" s="107"/>
      <c r="K159" s="107"/>
      <c r="L159" s="107"/>
      <c r="M159" s="107"/>
      <c r="N159" s="107"/>
      <c r="O159" s="107"/>
      <c r="P159" s="107"/>
      <c r="Q159" s="107"/>
      <c r="R159" s="107"/>
      <c r="S159" s="107"/>
      <c r="T159" s="107"/>
      <c r="U159" s="107"/>
      <c r="V159" s="107"/>
      <c r="W159" s="107"/>
      <c r="X159" s="107"/>
      <c r="Y159" s="107"/>
      <c r="Z159" s="107"/>
      <c r="AA159" s="107"/>
      <c r="AB159" s="107"/>
      <c r="AC159" s="107"/>
      <c r="AD159" s="107"/>
      <c r="AE159" s="107"/>
      <c r="AF159" s="107"/>
      <c r="AG159" s="107"/>
      <c r="AH159" s="107"/>
      <c r="AI159" s="107"/>
      <c r="AJ159" s="107"/>
      <c r="AK159" s="107"/>
      <c r="AL159" s="107"/>
      <c r="AM159" s="107"/>
      <c r="AN159" s="107"/>
      <c r="AO159" s="107"/>
    </row>
    <row r="160" spans="1:41" x14ac:dyDescent="0.25">
      <c r="A160" s="107"/>
      <c r="B160" s="107"/>
      <c r="C160" s="107"/>
      <c r="D160" s="107"/>
      <c r="E160" s="107"/>
      <c r="F160" s="107"/>
      <c r="G160" s="107"/>
      <c r="H160" s="107"/>
      <c r="I160" s="107"/>
      <c r="J160" s="107"/>
      <c r="K160" s="107"/>
      <c r="L160" s="107"/>
      <c r="M160" s="107"/>
      <c r="N160" s="107"/>
      <c r="O160" s="107"/>
      <c r="P160" s="107"/>
      <c r="Q160" s="107"/>
      <c r="R160" s="107"/>
      <c r="S160" s="107"/>
      <c r="T160" s="107"/>
      <c r="U160" s="107"/>
      <c r="V160" s="107"/>
      <c r="W160" s="107"/>
      <c r="X160" s="107"/>
      <c r="Y160" s="107"/>
      <c r="Z160" s="107"/>
      <c r="AA160" s="107"/>
      <c r="AB160" s="107"/>
      <c r="AC160" s="107"/>
      <c r="AD160" s="107"/>
      <c r="AE160" s="107"/>
      <c r="AF160" s="107"/>
      <c r="AG160" s="107"/>
      <c r="AH160" s="107"/>
      <c r="AI160" s="107"/>
      <c r="AJ160" s="107"/>
      <c r="AK160" s="107"/>
      <c r="AL160" s="107"/>
      <c r="AM160" s="107"/>
      <c r="AN160" s="107"/>
      <c r="AO160" s="107"/>
    </row>
    <row r="161" spans="1:41" x14ac:dyDescent="0.25">
      <c r="A161" s="107"/>
      <c r="B161" s="107"/>
      <c r="C161" s="107"/>
      <c r="D161" s="107"/>
      <c r="E161" s="107"/>
      <c r="F161" s="107"/>
      <c r="G161" s="107"/>
      <c r="H161" s="107"/>
      <c r="I161" s="107"/>
      <c r="J161" s="107"/>
      <c r="K161" s="107"/>
      <c r="L161" s="107"/>
      <c r="M161" s="107"/>
      <c r="N161" s="107"/>
      <c r="O161" s="107"/>
      <c r="P161" s="107"/>
      <c r="Q161" s="107"/>
      <c r="R161" s="107"/>
      <c r="S161" s="107"/>
      <c r="T161" s="107"/>
      <c r="U161" s="107"/>
      <c r="V161" s="107"/>
      <c r="W161" s="107"/>
      <c r="X161" s="107"/>
      <c r="Y161" s="107"/>
      <c r="Z161" s="107"/>
      <c r="AA161" s="107"/>
      <c r="AB161" s="107"/>
      <c r="AC161" s="107"/>
      <c r="AD161" s="107"/>
      <c r="AE161" s="107"/>
      <c r="AF161" s="107"/>
      <c r="AG161" s="107"/>
      <c r="AH161" s="107"/>
      <c r="AI161" s="107"/>
      <c r="AJ161" s="107"/>
      <c r="AK161" s="107"/>
      <c r="AL161" s="107"/>
      <c r="AM161" s="107"/>
      <c r="AN161" s="107"/>
      <c r="AO161" s="107"/>
    </row>
    <row r="162" spans="1:41" x14ac:dyDescent="0.25">
      <c r="A162" s="107"/>
      <c r="B162" s="107"/>
      <c r="C162" s="107"/>
      <c r="D162" s="107"/>
      <c r="E162" s="107"/>
      <c r="F162" s="107"/>
      <c r="G162" s="107"/>
      <c r="H162" s="107"/>
      <c r="I162" s="107"/>
      <c r="J162" s="107"/>
      <c r="K162" s="107"/>
      <c r="L162" s="107"/>
      <c r="M162" s="107"/>
      <c r="N162" s="107"/>
      <c r="O162" s="107"/>
      <c r="P162" s="107"/>
      <c r="Q162" s="107"/>
      <c r="R162" s="107"/>
      <c r="S162" s="107"/>
      <c r="T162" s="107"/>
      <c r="U162" s="107"/>
      <c r="V162" s="107"/>
      <c r="W162" s="107"/>
      <c r="X162" s="107"/>
      <c r="Y162" s="107"/>
      <c r="Z162" s="107"/>
      <c r="AA162" s="107"/>
      <c r="AB162" s="107"/>
      <c r="AC162" s="107"/>
      <c r="AD162" s="107"/>
      <c r="AE162" s="107"/>
      <c r="AF162" s="107"/>
      <c r="AG162" s="107"/>
      <c r="AH162" s="107"/>
      <c r="AI162" s="107"/>
      <c r="AJ162" s="107"/>
      <c r="AK162" s="107"/>
      <c r="AL162" s="107"/>
      <c r="AM162" s="107"/>
      <c r="AN162" s="107"/>
      <c r="AO162" s="107"/>
    </row>
    <row r="163" spans="1:41" x14ac:dyDescent="0.25">
      <c r="A163" s="107"/>
      <c r="B163" s="107"/>
      <c r="C163" s="107"/>
      <c r="D163" s="107"/>
      <c r="E163" s="107"/>
      <c r="F163" s="107"/>
      <c r="G163" s="107"/>
      <c r="H163" s="107"/>
      <c r="I163" s="107"/>
      <c r="J163" s="107"/>
      <c r="K163" s="107"/>
      <c r="L163" s="107"/>
      <c r="M163" s="107"/>
      <c r="N163" s="107"/>
      <c r="O163" s="107"/>
      <c r="P163" s="107"/>
      <c r="Q163" s="107"/>
      <c r="R163" s="107"/>
      <c r="S163" s="107"/>
      <c r="T163" s="107"/>
      <c r="U163" s="107"/>
      <c r="V163" s="107"/>
      <c r="W163" s="107"/>
      <c r="X163" s="107"/>
      <c r="Y163" s="107"/>
      <c r="Z163" s="107"/>
      <c r="AA163" s="107"/>
      <c r="AB163" s="107"/>
      <c r="AC163" s="107"/>
      <c r="AD163" s="107"/>
      <c r="AE163" s="107"/>
      <c r="AF163" s="107"/>
      <c r="AG163" s="107"/>
      <c r="AH163" s="107"/>
      <c r="AI163" s="107"/>
      <c r="AJ163" s="107"/>
      <c r="AK163" s="107"/>
      <c r="AL163" s="107"/>
      <c r="AM163" s="107"/>
      <c r="AN163" s="107"/>
      <c r="AO163" s="107"/>
    </row>
  </sheetData>
  <sheetProtection password="C4B6" sheet="1" objects="1" scenarios="1"/>
  <mergeCells count="17">
    <mergeCell ref="S8:S9"/>
    <mergeCell ref="I2:L3"/>
    <mergeCell ref="D7:G7"/>
    <mergeCell ref="K7:R7"/>
    <mergeCell ref="E5:G5"/>
    <mergeCell ref="B2:C3"/>
    <mergeCell ref="H7:J7"/>
    <mergeCell ref="C36:J36"/>
    <mergeCell ref="C37:J37"/>
    <mergeCell ref="C38:J38"/>
    <mergeCell ref="C44:J44"/>
    <mergeCell ref="C45:J45"/>
    <mergeCell ref="C39:J39"/>
    <mergeCell ref="C40:J40"/>
    <mergeCell ref="C41:J41"/>
    <mergeCell ref="C42:J42"/>
    <mergeCell ref="C43:J43"/>
  </mergeCells>
  <dataValidations count="1">
    <dataValidation type="list" allowBlank="1" showInputMessage="1" showErrorMessage="1" sqref="E5" xr:uid="{00000000-0002-0000-3200-000000000000}">
      <formula1>"B$, USD, EUR, GBP, JPY, CHF, CAD, HKD, MXN, INR, BRL, PAB, Other"</formula1>
    </dataValidation>
  </dataValidations>
  <pageMargins left="1" right="0.7" top="1" bottom="0.75" header="0.3" footer="0.3"/>
  <pageSetup paperSize="5" scale="54" orientation="landscape" r:id="rId1"/>
  <headerFooter>
    <oddFooter>&amp;C&amp;1#&amp;"Calibri"&amp;10&amp;K000000I n t e r n a l</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40">
    <pageSetUpPr fitToPage="1"/>
  </sheetPr>
  <dimension ref="A1:L31"/>
  <sheetViews>
    <sheetView showGridLines="0" workbookViewId="0">
      <selection activeCell="I6" sqref="I6"/>
    </sheetView>
  </sheetViews>
  <sheetFormatPr defaultRowHeight="14.5" x14ac:dyDescent="0.35"/>
  <cols>
    <col min="1" max="1" width="2.81640625" customWidth="1" collapsed="1"/>
    <col min="2" max="3" width="6.81640625" customWidth="1" collapsed="1"/>
    <col min="4" max="7" width="10.81640625" customWidth="1" collapsed="1"/>
    <col min="8" max="11" width="12.81640625" customWidth="1" collapsed="1"/>
    <col min="12" max="12" width="2.81640625" customWidth="1" collapsed="1"/>
  </cols>
  <sheetData>
    <row r="1" spans="1:12" ht="15" customHeight="1" x14ac:dyDescent="0.35">
      <c r="A1" s="271"/>
      <c r="B1" s="272"/>
      <c r="C1" s="272"/>
      <c r="D1" s="272"/>
      <c r="E1" s="272"/>
      <c r="F1" s="272"/>
      <c r="G1" s="272"/>
      <c r="H1" s="272"/>
      <c r="I1" s="272"/>
      <c r="J1" s="272"/>
      <c r="K1" s="272"/>
      <c r="L1" s="273"/>
    </row>
    <row r="2" spans="1:12" ht="15" customHeight="1" x14ac:dyDescent="0.4">
      <c r="A2" s="274"/>
      <c r="B2" s="107"/>
      <c r="C2" s="107"/>
      <c r="D2" s="107"/>
      <c r="E2" s="2909" t="s">
        <v>1958</v>
      </c>
      <c r="F2" s="2909"/>
      <c r="G2" s="2909"/>
      <c r="H2" s="2909"/>
      <c r="I2" s="2909"/>
      <c r="J2" s="1010"/>
      <c r="K2" s="1010"/>
      <c r="L2" s="277"/>
    </row>
    <row r="3" spans="1:12" ht="15" customHeight="1" x14ac:dyDescent="0.4">
      <c r="A3" s="274"/>
      <c r="B3" s="107"/>
      <c r="C3" s="107"/>
      <c r="D3" s="107"/>
      <c r="E3" s="2909"/>
      <c r="F3" s="2909"/>
      <c r="G3" s="2909"/>
      <c r="H3" s="2909"/>
      <c r="I3" s="2909"/>
      <c r="J3" s="407"/>
      <c r="K3" s="407"/>
      <c r="L3" s="277"/>
    </row>
    <row r="4" spans="1:12" ht="15" customHeight="1" x14ac:dyDescent="0.35">
      <c r="A4" s="274"/>
      <c r="B4" s="107"/>
      <c r="C4" s="107"/>
      <c r="D4" s="107"/>
      <c r="E4" s="107"/>
      <c r="F4" s="107"/>
      <c r="G4" s="107"/>
      <c r="H4" s="107"/>
      <c r="I4" s="107"/>
      <c r="J4" s="107"/>
      <c r="K4" s="1076" t="s">
        <v>1103</v>
      </c>
      <c r="L4" s="277"/>
    </row>
    <row r="5" spans="1:12" ht="40.25" customHeight="1" x14ac:dyDescent="0.35">
      <c r="A5" s="274"/>
      <c r="B5" s="1077"/>
      <c r="C5" s="3192" t="s">
        <v>1955</v>
      </c>
      <c r="D5" s="3193"/>
      <c r="E5" s="3193"/>
      <c r="F5" s="3193"/>
      <c r="G5" s="3193"/>
      <c r="H5" s="1075" t="s">
        <v>1574</v>
      </c>
      <c r="I5" s="1075" t="s">
        <v>1575</v>
      </c>
      <c r="J5" s="1075" t="s">
        <v>8</v>
      </c>
      <c r="K5" s="1075" t="s">
        <v>1576</v>
      </c>
      <c r="L5" s="277"/>
    </row>
    <row r="6" spans="1:12" ht="20" customHeight="1" x14ac:dyDescent="0.35">
      <c r="A6" s="274"/>
      <c r="B6" s="1073">
        <v>1</v>
      </c>
      <c r="C6" s="3194" t="s">
        <v>1577</v>
      </c>
      <c r="D6" s="3194"/>
      <c r="E6" s="3194"/>
      <c r="F6" s="3194"/>
      <c r="G6" s="3194"/>
      <c r="H6" s="1078" t="s">
        <v>1578</v>
      </c>
      <c r="I6" s="1079"/>
      <c r="J6" s="1080">
        <v>0</v>
      </c>
      <c r="K6" s="1081">
        <f>ROUND(I6*J6,0)</f>
        <v>0</v>
      </c>
      <c r="L6" s="277"/>
    </row>
    <row r="7" spans="1:12" ht="20" customHeight="1" x14ac:dyDescent="0.35">
      <c r="A7" s="274"/>
      <c r="B7" s="1072"/>
      <c r="C7" s="3181"/>
      <c r="D7" s="3182"/>
      <c r="E7" s="3182"/>
      <c r="F7" s="3182"/>
      <c r="G7" s="3183"/>
      <c r="H7" s="254" t="s">
        <v>1579</v>
      </c>
      <c r="I7" s="1079"/>
      <c r="J7" s="1082">
        <v>2.5000000000000001E-3</v>
      </c>
      <c r="K7" s="1081">
        <f>ROUND(I7*(0.0025),0)</f>
        <v>0</v>
      </c>
      <c r="L7" s="277"/>
    </row>
    <row r="8" spans="1:12" ht="20" customHeight="1" x14ac:dyDescent="0.35">
      <c r="A8" s="274"/>
      <c r="B8" s="1072"/>
      <c r="C8" s="3187"/>
      <c r="D8" s="3188"/>
      <c r="E8" s="3188"/>
      <c r="F8" s="3188"/>
      <c r="G8" s="3189"/>
      <c r="H8" s="3190"/>
      <c r="I8" s="1079"/>
      <c r="J8" s="1082">
        <v>0.01</v>
      </c>
      <c r="K8" s="1081">
        <f>ROUND(I8*(0.01),0)</f>
        <v>0</v>
      </c>
      <c r="L8" s="277"/>
    </row>
    <row r="9" spans="1:12" ht="20" customHeight="1" x14ac:dyDescent="0.35">
      <c r="A9" s="274"/>
      <c r="B9" s="1072"/>
      <c r="C9" s="3184"/>
      <c r="D9" s="3185"/>
      <c r="E9" s="3185"/>
      <c r="F9" s="3185"/>
      <c r="G9" s="3186"/>
      <c r="H9" s="3191"/>
      <c r="I9" s="1079"/>
      <c r="J9" s="1082">
        <v>1.6E-2</v>
      </c>
      <c r="K9" s="1081">
        <f>ROUND(I9*(0.016),0)</f>
        <v>0</v>
      </c>
      <c r="L9" s="277"/>
    </row>
    <row r="10" spans="1:12" ht="20" customHeight="1" x14ac:dyDescent="0.35">
      <c r="A10" s="274"/>
      <c r="B10" s="1073"/>
      <c r="C10" s="3176" t="s">
        <v>1580</v>
      </c>
      <c r="D10" s="3176"/>
      <c r="E10" s="3176"/>
      <c r="F10" s="3176"/>
      <c r="G10" s="3176"/>
      <c r="H10" s="1078" t="s">
        <v>1571</v>
      </c>
      <c r="I10" s="1079"/>
      <c r="J10" s="1080">
        <v>0.08</v>
      </c>
      <c r="K10" s="1081">
        <f>ROUND(I10*J10,0)</f>
        <v>0</v>
      </c>
      <c r="L10" s="277"/>
    </row>
    <row r="11" spans="1:12" ht="20" customHeight="1" x14ac:dyDescent="0.35">
      <c r="A11" s="274"/>
      <c r="B11" s="1072"/>
      <c r="C11" s="3181"/>
      <c r="D11" s="3182"/>
      <c r="E11" s="3182"/>
      <c r="F11" s="3182"/>
      <c r="G11" s="3183"/>
      <c r="H11" s="254" t="s">
        <v>1572</v>
      </c>
      <c r="I11" s="1079"/>
      <c r="J11" s="1083">
        <v>0.12</v>
      </c>
      <c r="K11" s="1081">
        <f>ROUND(I11*J11,0)</f>
        <v>0</v>
      </c>
      <c r="L11" s="277"/>
    </row>
    <row r="12" spans="1:12" ht="20" customHeight="1" x14ac:dyDescent="0.35">
      <c r="A12" s="274"/>
      <c r="B12" s="1072"/>
      <c r="C12" s="3184"/>
      <c r="D12" s="3185"/>
      <c r="E12" s="3185"/>
      <c r="F12" s="3185"/>
      <c r="G12" s="3186"/>
      <c r="H12" s="254" t="s">
        <v>1573</v>
      </c>
      <c r="I12" s="1079"/>
      <c r="J12" s="1080">
        <v>0.08</v>
      </c>
      <c r="K12" s="1081">
        <f>ROUND(I12*J12,0)</f>
        <v>0</v>
      </c>
      <c r="L12" s="277"/>
    </row>
    <row r="13" spans="1:12" ht="20" customHeight="1" x14ac:dyDescent="0.35">
      <c r="A13" s="274"/>
      <c r="B13" s="1073">
        <v>2</v>
      </c>
      <c r="C13" s="3163" t="s">
        <v>1581</v>
      </c>
      <c r="D13" s="3163"/>
      <c r="E13" s="3163"/>
      <c r="F13" s="3163"/>
      <c r="G13" s="3173"/>
      <c r="H13" s="900"/>
      <c r="I13" s="3178"/>
      <c r="J13" s="3179"/>
      <c r="K13" s="3180"/>
      <c r="L13" s="277"/>
    </row>
    <row r="14" spans="1:12" ht="20" customHeight="1" x14ac:dyDescent="0.35">
      <c r="A14" s="274"/>
      <c r="B14" s="1073">
        <v>2.1</v>
      </c>
      <c r="C14" s="3166" t="s">
        <v>1962</v>
      </c>
      <c r="D14" s="3167"/>
      <c r="E14" s="3167"/>
      <c r="F14" s="3167"/>
      <c r="G14" s="3167"/>
      <c r="H14" s="255"/>
      <c r="I14" s="1079"/>
      <c r="J14" s="1083">
        <v>2.5000000000000001E-3</v>
      </c>
      <c r="K14" s="1081">
        <f>ROUND(I14*J14,0)</f>
        <v>0</v>
      </c>
      <c r="L14" s="277"/>
    </row>
    <row r="15" spans="1:12" ht="20" customHeight="1" x14ac:dyDescent="0.35">
      <c r="A15" s="274"/>
      <c r="B15" s="1073">
        <v>2.2000000000000002</v>
      </c>
      <c r="C15" s="3168" t="s">
        <v>1961</v>
      </c>
      <c r="D15" s="3169"/>
      <c r="E15" s="3169"/>
      <c r="F15" s="3169"/>
      <c r="G15" s="3169"/>
      <c r="H15" s="255"/>
      <c r="I15" s="1079"/>
      <c r="J15" s="1083">
        <v>0.01</v>
      </c>
      <c r="K15" s="1081">
        <f>ROUND(I15*J15,0)</f>
        <v>0</v>
      </c>
      <c r="L15" s="277"/>
    </row>
    <row r="16" spans="1:12" ht="20" customHeight="1" x14ac:dyDescent="0.35">
      <c r="A16" s="274"/>
      <c r="B16" s="1073">
        <v>2.2999999999999998</v>
      </c>
      <c r="C16" s="3177" t="s">
        <v>1960</v>
      </c>
      <c r="D16" s="3177"/>
      <c r="E16" s="3177"/>
      <c r="F16" s="3177"/>
      <c r="G16" s="3166"/>
      <c r="H16" s="255"/>
      <c r="I16" s="1079"/>
      <c r="J16" s="1083">
        <v>1.6E-2</v>
      </c>
      <c r="K16" s="1081">
        <f>ROUND(I16*J16,0)</f>
        <v>0</v>
      </c>
      <c r="L16" s="277"/>
    </row>
    <row r="17" spans="1:12" ht="20" customHeight="1" x14ac:dyDescent="0.35">
      <c r="A17" s="274"/>
      <c r="B17" s="1073">
        <v>3</v>
      </c>
      <c r="C17" s="3163" t="s">
        <v>79</v>
      </c>
      <c r="D17" s="3163"/>
      <c r="E17" s="3163"/>
      <c r="F17" s="3163"/>
      <c r="G17" s="3173"/>
      <c r="H17" s="900"/>
      <c r="I17" s="1084"/>
      <c r="J17" s="1083">
        <v>0.08</v>
      </c>
      <c r="K17" s="1081">
        <f>ROUND(I17*J17,0)</f>
        <v>0</v>
      </c>
      <c r="L17" s="277"/>
    </row>
    <row r="18" spans="1:12" ht="20" customHeight="1" x14ac:dyDescent="0.35">
      <c r="A18" s="274"/>
      <c r="B18" s="1073">
        <v>4</v>
      </c>
      <c r="C18" s="3173" t="s">
        <v>1582</v>
      </c>
      <c r="D18" s="3174"/>
      <c r="E18" s="3174"/>
      <c r="F18" s="3174"/>
      <c r="G18" s="3174"/>
      <c r="H18" s="3174"/>
      <c r="I18" s="3174"/>
      <c r="J18" s="3175"/>
      <c r="K18" s="1494">
        <f>SUM(K6:K17)</f>
        <v>0</v>
      </c>
      <c r="L18" s="277"/>
    </row>
    <row r="19" spans="1:12" ht="20" customHeight="1" x14ac:dyDescent="0.35">
      <c r="A19" s="274"/>
      <c r="B19" s="1073">
        <v>5</v>
      </c>
      <c r="C19" s="3170" t="s">
        <v>1956</v>
      </c>
      <c r="D19" s="3171"/>
      <c r="E19" s="3171"/>
      <c r="F19" s="3171"/>
      <c r="G19" s="3171"/>
      <c r="H19" s="3171"/>
      <c r="I19" s="3171"/>
      <c r="J19" s="3172"/>
      <c r="K19" s="1085">
        <f>ROUND('IRR-General - US'!S32+'IRR-General - Great Britain'!S32+'IRR-General - Euro'!S32+'IRR-General - Canadian'!S32+'IRR-General - Swiss'!S32+'IRR-General - Japanese'!S32+'IRR-General - Other'!S32,0)</f>
        <v>0</v>
      </c>
      <c r="L19" s="277"/>
    </row>
    <row r="20" spans="1:12" ht="20" customHeight="1" x14ac:dyDescent="0.35">
      <c r="A20" s="274"/>
      <c r="B20" s="1073">
        <v>6</v>
      </c>
      <c r="C20" s="3163" t="s">
        <v>1957</v>
      </c>
      <c r="D20" s="3163"/>
      <c r="E20" s="3163"/>
      <c r="F20" s="3163"/>
      <c r="G20" s="3163"/>
      <c r="H20" s="3163"/>
      <c r="I20" s="3163"/>
      <c r="J20" s="3163"/>
      <c r="K20" s="1081">
        <f>'Interest Rate Options'!H59</f>
        <v>0</v>
      </c>
      <c r="L20" s="277"/>
    </row>
    <row r="21" spans="1:12" ht="20" customHeight="1" x14ac:dyDescent="0.35">
      <c r="A21" s="274"/>
      <c r="B21" s="1073">
        <v>7</v>
      </c>
      <c r="C21" s="3163" t="s">
        <v>1963</v>
      </c>
      <c r="D21" s="3163"/>
      <c r="E21" s="3163"/>
      <c r="F21" s="3163"/>
      <c r="G21" s="3163"/>
      <c r="H21" s="3163"/>
      <c r="I21" s="3163"/>
      <c r="J21" s="3163"/>
      <c r="K21" s="1081">
        <f>SUM(K18+K19+K20)</f>
        <v>0</v>
      </c>
      <c r="L21" s="277"/>
    </row>
    <row r="22" spans="1:12" ht="20" customHeight="1" x14ac:dyDescent="0.35">
      <c r="A22" s="274"/>
      <c r="B22" s="1074">
        <v>8</v>
      </c>
      <c r="C22" s="3163" t="s">
        <v>1959</v>
      </c>
      <c r="D22" s="3163"/>
      <c r="E22" s="3163"/>
      <c r="F22" s="3163"/>
      <c r="G22" s="3163"/>
      <c r="H22" s="3163"/>
      <c r="I22" s="3163"/>
      <c r="J22" s="3163"/>
      <c r="K22" s="1081">
        <f>K21*12.5</f>
        <v>0</v>
      </c>
      <c r="L22" s="277"/>
    </row>
    <row r="23" spans="1:12" ht="15" customHeight="1" x14ac:dyDescent="0.35">
      <c r="A23" s="274"/>
      <c r="B23" s="1315"/>
      <c r="C23" s="1315"/>
      <c r="D23" s="1315"/>
      <c r="E23" s="1315"/>
      <c r="F23" s="1315"/>
      <c r="G23" s="1315"/>
      <c r="H23" s="1315"/>
      <c r="I23" s="1315"/>
      <c r="J23" s="1315"/>
      <c r="K23" s="1315"/>
      <c r="L23" s="277"/>
    </row>
    <row r="24" spans="1:12" ht="30" customHeight="1" x14ac:dyDescent="0.35">
      <c r="A24" s="274"/>
      <c r="B24" s="1319" t="s">
        <v>1343</v>
      </c>
      <c r="C24" s="1316" t="s">
        <v>1965</v>
      </c>
      <c r="D24" s="3164" t="s">
        <v>1968</v>
      </c>
      <c r="E24" s="3164"/>
      <c r="F24" s="3164"/>
      <c r="G24" s="3164"/>
      <c r="H24" s="3164"/>
      <c r="I24" s="3164"/>
      <c r="J24" s="3164"/>
      <c r="K24" s="3164"/>
      <c r="L24" s="277"/>
    </row>
    <row r="25" spans="1:12" ht="30" customHeight="1" x14ac:dyDescent="0.35">
      <c r="A25" s="274"/>
      <c r="B25" s="1320" t="s">
        <v>1964</v>
      </c>
      <c r="C25" s="1317" t="s">
        <v>1966</v>
      </c>
      <c r="D25" s="3164" t="s">
        <v>1967</v>
      </c>
      <c r="E25" s="3164"/>
      <c r="F25" s="3164"/>
      <c r="G25" s="3164"/>
      <c r="H25" s="3164"/>
      <c r="I25" s="3164"/>
      <c r="J25" s="3164"/>
      <c r="K25" s="3164"/>
      <c r="L25" s="408"/>
    </row>
    <row r="26" spans="1:12" ht="15" customHeight="1" x14ac:dyDescent="0.35">
      <c r="A26" s="274"/>
      <c r="B26" s="107"/>
      <c r="C26" s="107"/>
      <c r="D26" s="1318" t="s">
        <v>1583</v>
      </c>
      <c r="E26" s="3165" t="s">
        <v>1971</v>
      </c>
      <c r="F26" s="3165"/>
      <c r="G26" s="3165"/>
      <c r="H26" s="3165"/>
      <c r="I26" s="3165"/>
      <c r="J26" s="3165"/>
      <c r="K26" s="3165"/>
      <c r="L26" s="277"/>
    </row>
    <row r="27" spans="1:12" ht="15" customHeight="1" x14ac:dyDescent="0.35">
      <c r="A27" s="274"/>
      <c r="B27" s="107"/>
      <c r="C27" s="107"/>
      <c r="D27" s="107"/>
      <c r="E27" s="3165" t="s">
        <v>1969</v>
      </c>
      <c r="F27" s="3165"/>
      <c r="G27" s="3165"/>
      <c r="H27" s="3165"/>
      <c r="I27" s="3165"/>
      <c r="J27" s="3165"/>
      <c r="K27" s="3165"/>
      <c r="L27" s="277"/>
    </row>
    <row r="28" spans="1:12" ht="15" customHeight="1" x14ac:dyDescent="0.35">
      <c r="A28" s="274"/>
      <c r="B28" s="107"/>
      <c r="C28" s="107"/>
      <c r="D28" s="107"/>
      <c r="E28" s="3165" t="s">
        <v>1970</v>
      </c>
      <c r="F28" s="3165"/>
      <c r="G28" s="3165"/>
      <c r="H28" s="3165"/>
      <c r="I28" s="3165"/>
      <c r="J28" s="3165"/>
      <c r="K28" s="3165"/>
      <c r="L28" s="277"/>
    </row>
    <row r="29" spans="1:12" ht="15" customHeight="1" x14ac:dyDescent="0.35">
      <c r="A29" s="274"/>
      <c r="B29" s="107"/>
      <c r="C29" s="107"/>
      <c r="D29" s="107"/>
      <c r="E29" s="107"/>
      <c r="F29" s="107"/>
      <c r="G29" s="107"/>
      <c r="H29" s="107"/>
      <c r="I29" s="107"/>
      <c r="J29" s="107"/>
      <c r="K29" s="107"/>
      <c r="L29" s="277"/>
    </row>
    <row r="30" spans="1:12" ht="15" customHeight="1" thickBot="1" x14ac:dyDescent="0.4">
      <c r="A30" s="278"/>
      <c r="B30" s="309"/>
      <c r="C30" s="309"/>
      <c r="D30" s="309"/>
      <c r="E30" s="309"/>
      <c r="F30" s="309"/>
      <c r="G30" s="309"/>
      <c r="H30" s="309"/>
      <c r="I30" s="309"/>
      <c r="J30" s="309"/>
      <c r="K30" s="309"/>
      <c r="L30" s="279"/>
    </row>
    <row r="31" spans="1:12" ht="15" customHeight="1" x14ac:dyDescent="0.35"/>
  </sheetData>
  <sheetProtection password="C4B6" sheet="1" objects="1" scenarios="1"/>
  <mergeCells count="23">
    <mergeCell ref="C7:G9"/>
    <mergeCell ref="H8:H9"/>
    <mergeCell ref="E2:I3"/>
    <mergeCell ref="C5:G5"/>
    <mergeCell ref="C6:G6"/>
    <mergeCell ref="C14:G14"/>
    <mergeCell ref="C15:G15"/>
    <mergeCell ref="C19:J19"/>
    <mergeCell ref="C18:J18"/>
    <mergeCell ref="C10:G10"/>
    <mergeCell ref="C13:G13"/>
    <mergeCell ref="C16:G16"/>
    <mergeCell ref="C17:G17"/>
    <mergeCell ref="I13:K13"/>
    <mergeCell ref="C11:G12"/>
    <mergeCell ref="C20:J20"/>
    <mergeCell ref="C21:J21"/>
    <mergeCell ref="C22:J22"/>
    <mergeCell ref="D24:K24"/>
    <mergeCell ref="E28:K28"/>
    <mergeCell ref="D25:K25"/>
    <mergeCell ref="E26:K26"/>
    <mergeCell ref="E27:K27"/>
  </mergeCells>
  <pageMargins left="1" right="0.7" top="1" bottom="0.75" header="0.3" footer="0.3"/>
  <pageSetup scale="83" orientation="landscape" r:id="rId1"/>
  <headerFooter>
    <oddFooter>&amp;C&amp;1#&amp;"Calibri"&amp;10&amp;K000000I n t e r n a l</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24">
    <pageSetUpPr fitToPage="1"/>
  </sheetPr>
  <dimension ref="A1:AS936"/>
  <sheetViews>
    <sheetView zoomScaleNormal="100" workbookViewId="0">
      <selection activeCell="C8" sqref="C8:G19"/>
    </sheetView>
  </sheetViews>
  <sheetFormatPr defaultColWidth="9.1796875" defaultRowHeight="12.5" x14ac:dyDescent="0.25"/>
  <cols>
    <col min="1" max="1" width="2.81640625" style="72" customWidth="1" collapsed="1"/>
    <col min="2" max="8" width="20.81640625" style="72" customWidth="1" collapsed="1"/>
    <col min="9" max="9" width="2.81640625" style="72" customWidth="1" collapsed="1"/>
    <col min="10" max="16384" width="9.1796875" style="72" collapsed="1"/>
  </cols>
  <sheetData>
    <row r="1" spans="1:45" ht="15" customHeight="1" x14ac:dyDescent="0.3">
      <c r="A1" s="68"/>
      <c r="B1" s="3196" t="s">
        <v>2057</v>
      </c>
      <c r="C1" s="3196"/>
      <c r="D1" s="3196"/>
      <c r="E1" s="69"/>
      <c r="F1" s="69"/>
      <c r="G1" s="69"/>
      <c r="H1" s="69"/>
      <c r="I1" s="70"/>
      <c r="J1" s="71"/>
      <c r="K1" s="71"/>
      <c r="L1" s="71"/>
      <c r="M1" s="71"/>
      <c r="N1" s="71"/>
      <c r="O1" s="71"/>
      <c r="P1" s="71"/>
      <c r="Q1" s="71"/>
      <c r="R1" s="71"/>
      <c r="S1" s="71"/>
      <c r="T1" s="71"/>
      <c r="U1" s="71"/>
      <c r="V1" s="71"/>
      <c r="W1" s="71"/>
      <c r="X1" s="71"/>
      <c r="Y1" s="71"/>
      <c r="Z1" s="71"/>
      <c r="AA1" s="71"/>
      <c r="AB1" s="71"/>
      <c r="AC1" s="71"/>
      <c r="AD1" s="71"/>
      <c r="AE1" s="71"/>
      <c r="AF1" s="71"/>
      <c r="AG1" s="71"/>
      <c r="AH1" s="71"/>
      <c r="AI1" s="71"/>
      <c r="AJ1" s="71"/>
      <c r="AK1" s="71"/>
      <c r="AL1" s="71"/>
      <c r="AM1" s="71"/>
      <c r="AN1" s="71"/>
      <c r="AO1" s="71"/>
      <c r="AP1" s="71"/>
      <c r="AQ1" s="71"/>
      <c r="AR1" s="71"/>
      <c r="AS1" s="71"/>
    </row>
    <row r="2" spans="1:45" ht="15" customHeight="1" x14ac:dyDescent="0.25">
      <c r="A2" s="73"/>
      <c r="B2" s="74"/>
      <c r="C2" s="3019" t="s">
        <v>1801</v>
      </c>
      <c r="D2" s="3019"/>
      <c r="E2" s="3019"/>
      <c r="F2" s="3019"/>
      <c r="G2" s="3019"/>
      <c r="H2" s="74"/>
      <c r="I2" s="75"/>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row>
    <row r="3" spans="1:45" ht="15" customHeight="1" x14ac:dyDescent="0.4">
      <c r="A3" s="73"/>
      <c r="B3" s="74"/>
      <c r="C3" s="3019"/>
      <c r="D3" s="3019"/>
      <c r="E3" s="3019"/>
      <c r="F3" s="3019"/>
      <c r="G3" s="3019"/>
      <c r="H3" s="548"/>
      <c r="I3" s="75"/>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row>
    <row r="4" spans="1:45" ht="15" hidden="1" customHeight="1" x14ac:dyDescent="0.35">
      <c r="A4" s="73"/>
      <c r="B4" s="74"/>
      <c r="C4" s="76"/>
      <c r="D4" s="76"/>
      <c r="E4" s="77"/>
      <c r="F4" s="76"/>
      <c r="G4" s="76"/>
      <c r="H4" s="76"/>
      <c r="I4" s="75"/>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row>
    <row r="5" spans="1:45" ht="15" customHeight="1" x14ac:dyDescent="0.3">
      <c r="A5" s="73"/>
      <c r="B5" s="74"/>
      <c r="C5" s="78"/>
      <c r="D5" s="78"/>
      <c r="E5" s="1542" t="s">
        <v>1103</v>
      </c>
      <c r="F5" s="78"/>
      <c r="G5" s="78"/>
      <c r="H5" s="78"/>
      <c r="I5" s="75"/>
      <c r="J5" s="71"/>
      <c r="K5" s="71"/>
      <c r="L5" s="71"/>
      <c r="M5" s="71"/>
      <c r="N5" s="71"/>
      <c r="O5" s="71"/>
      <c r="P5" s="71"/>
      <c r="Q5" s="71"/>
      <c r="R5" s="71"/>
      <c r="S5" s="71"/>
      <c r="T5" s="71"/>
      <c r="U5" s="71"/>
      <c r="V5" s="71"/>
      <c r="W5" s="71"/>
      <c r="X5" s="71"/>
      <c r="Y5" s="71"/>
      <c r="Z5" s="71"/>
      <c r="AA5" s="71"/>
      <c r="AB5" s="71"/>
      <c r="AC5" s="71"/>
      <c r="AD5" s="71"/>
      <c r="AE5" s="71"/>
      <c r="AF5" s="71"/>
      <c r="AG5" s="71"/>
      <c r="AH5" s="71"/>
      <c r="AI5" s="71"/>
      <c r="AJ5" s="71"/>
      <c r="AK5" s="71"/>
      <c r="AL5" s="71"/>
      <c r="AM5" s="71"/>
      <c r="AN5" s="71"/>
      <c r="AO5" s="71"/>
      <c r="AP5" s="71"/>
      <c r="AQ5" s="71"/>
      <c r="AR5" s="71"/>
      <c r="AS5" s="71"/>
    </row>
    <row r="6" spans="1:45" ht="20" customHeight="1" x14ac:dyDescent="0.25">
      <c r="A6" s="73"/>
      <c r="B6" s="3197" t="s">
        <v>902</v>
      </c>
      <c r="C6" s="3197" t="s">
        <v>903</v>
      </c>
      <c r="D6" s="3197" t="s">
        <v>1802</v>
      </c>
      <c r="E6" s="3197" t="s">
        <v>904</v>
      </c>
      <c r="F6" s="3197" t="s">
        <v>905</v>
      </c>
      <c r="G6" s="3197" t="s">
        <v>906</v>
      </c>
      <c r="H6" s="3197" t="s">
        <v>907</v>
      </c>
      <c r="I6" s="75"/>
      <c r="J6" s="71"/>
      <c r="K6" s="71"/>
      <c r="L6" s="71"/>
      <c r="M6" s="71"/>
      <c r="N6" s="71"/>
      <c r="O6" s="71"/>
      <c r="P6" s="71"/>
      <c r="Q6" s="71"/>
      <c r="R6" s="71"/>
      <c r="S6" s="71"/>
      <c r="T6" s="71"/>
      <c r="U6" s="71"/>
      <c r="V6" s="71"/>
      <c r="W6" s="71"/>
      <c r="X6" s="71"/>
      <c r="Y6" s="71"/>
      <c r="Z6" s="71"/>
      <c r="AA6" s="71"/>
      <c r="AB6" s="71"/>
      <c r="AC6" s="71"/>
      <c r="AD6" s="71"/>
      <c r="AE6" s="71"/>
      <c r="AF6" s="71"/>
      <c r="AG6" s="71"/>
      <c r="AH6" s="71"/>
      <c r="AI6" s="71"/>
      <c r="AJ6" s="71"/>
      <c r="AK6" s="71"/>
      <c r="AL6" s="71"/>
      <c r="AM6" s="71"/>
      <c r="AN6" s="71"/>
      <c r="AO6" s="71"/>
      <c r="AP6" s="71"/>
      <c r="AQ6" s="71"/>
      <c r="AR6" s="71"/>
      <c r="AS6" s="71"/>
    </row>
    <row r="7" spans="1:45" ht="20" customHeight="1" x14ac:dyDescent="0.25">
      <c r="A7" s="73"/>
      <c r="B7" s="3197"/>
      <c r="C7" s="3197"/>
      <c r="D7" s="3197"/>
      <c r="E7" s="3197"/>
      <c r="F7" s="3197"/>
      <c r="G7" s="3197"/>
      <c r="H7" s="3197"/>
      <c r="I7" s="75"/>
      <c r="J7" s="71"/>
      <c r="K7" s="71"/>
      <c r="L7" s="71"/>
      <c r="M7" s="71"/>
      <c r="N7" s="71"/>
      <c r="O7" s="71"/>
      <c r="P7" s="71"/>
      <c r="Q7" s="71"/>
      <c r="R7" s="71"/>
      <c r="S7" s="71"/>
      <c r="T7" s="71"/>
      <c r="U7" s="71"/>
      <c r="V7" s="71"/>
      <c r="W7" s="71"/>
      <c r="X7" s="71"/>
      <c r="Y7" s="71"/>
      <c r="Z7" s="71"/>
      <c r="AA7" s="71"/>
      <c r="AB7" s="71"/>
      <c r="AC7" s="71"/>
      <c r="AD7" s="71"/>
      <c r="AE7" s="71"/>
      <c r="AF7" s="71"/>
      <c r="AG7" s="71"/>
      <c r="AH7" s="71"/>
      <c r="AI7" s="71"/>
      <c r="AJ7" s="71"/>
      <c r="AK7" s="71"/>
      <c r="AL7" s="71"/>
      <c r="AM7" s="71"/>
      <c r="AN7" s="71"/>
      <c r="AO7" s="71"/>
      <c r="AP7" s="71"/>
      <c r="AQ7" s="71"/>
      <c r="AR7" s="71"/>
      <c r="AS7" s="71"/>
    </row>
    <row r="8" spans="1:45" ht="20" customHeight="1" x14ac:dyDescent="0.25">
      <c r="A8" s="73"/>
      <c r="B8" s="698" t="s">
        <v>558</v>
      </c>
      <c r="C8" s="1325"/>
      <c r="D8" s="1325"/>
      <c r="E8" s="1325"/>
      <c r="F8" s="1325"/>
      <c r="G8" s="1325"/>
      <c r="H8" s="1496">
        <f>SUM(C8:G8)</f>
        <v>0</v>
      </c>
      <c r="I8" s="75"/>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row>
    <row r="9" spans="1:45" ht="20" customHeight="1" x14ac:dyDescent="0.25">
      <c r="A9" s="73"/>
      <c r="B9" s="698" t="s">
        <v>554</v>
      </c>
      <c r="C9" s="1325"/>
      <c r="D9" s="1325"/>
      <c r="E9" s="1325"/>
      <c r="F9" s="1325"/>
      <c r="G9" s="1325"/>
      <c r="H9" s="1496">
        <f t="shared" ref="H9:H19" si="0">SUM(C9:G9)</f>
        <v>0</v>
      </c>
      <c r="I9" s="75"/>
      <c r="J9" s="71"/>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row>
    <row r="10" spans="1:45" ht="20" customHeight="1" x14ac:dyDescent="0.25">
      <c r="A10" s="73"/>
      <c r="B10" s="698" t="s">
        <v>548</v>
      </c>
      <c r="C10" s="1325"/>
      <c r="D10" s="1325"/>
      <c r="E10" s="1325"/>
      <c r="F10" s="1325"/>
      <c r="G10" s="1325"/>
      <c r="H10" s="1496">
        <f t="shared" si="0"/>
        <v>0</v>
      </c>
      <c r="I10" s="75"/>
      <c r="J10" s="71"/>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row>
    <row r="11" spans="1:45" ht="20" customHeight="1" x14ac:dyDescent="0.25">
      <c r="A11" s="73"/>
      <c r="B11" s="698" t="s">
        <v>552</v>
      </c>
      <c r="C11" s="1325"/>
      <c r="D11" s="1325"/>
      <c r="E11" s="1325"/>
      <c r="F11" s="1325">
        <v>0</v>
      </c>
      <c r="G11" s="1325"/>
      <c r="H11" s="1496">
        <f t="shared" si="0"/>
        <v>0</v>
      </c>
      <c r="I11" s="75"/>
      <c r="J11" s="71"/>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row>
    <row r="12" spans="1:45" ht="20" customHeight="1" x14ac:dyDescent="0.25">
      <c r="A12" s="73"/>
      <c r="B12" s="698" t="s">
        <v>546</v>
      </c>
      <c r="C12" s="1325"/>
      <c r="D12" s="1325"/>
      <c r="E12" s="1325"/>
      <c r="F12" s="1325"/>
      <c r="G12" s="1325"/>
      <c r="H12" s="1496">
        <f t="shared" si="0"/>
        <v>0</v>
      </c>
      <c r="I12" s="75"/>
      <c r="J12" s="71"/>
      <c r="K12" s="71"/>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row>
    <row r="13" spans="1:45" ht="20" customHeight="1" x14ac:dyDescent="0.25">
      <c r="A13" s="73"/>
      <c r="B13" s="698" t="s">
        <v>544</v>
      </c>
      <c r="C13" s="1325"/>
      <c r="D13" s="1325"/>
      <c r="E13" s="1325"/>
      <c r="F13" s="1325"/>
      <c r="G13" s="1325"/>
      <c r="H13" s="1496">
        <f t="shared" si="0"/>
        <v>0</v>
      </c>
      <c r="I13" s="75"/>
      <c r="J13" s="71"/>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row>
    <row r="14" spans="1:45" ht="20" customHeight="1" x14ac:dyDescent="0.25">
      <c r="A14" s="73"/>
      <c r="B14" s="698" t="s">
        <v>542</v>
      </c>
      <c r="C14" s="1325"/>
      <c r="D14" s="1325"/>
      <c r="E14" s="1325"/>
      <c r="F14" s="1325"/>
      <c r="G14" s="1325"/>
      <c r="H14" s="1496">
        <f t="shared" si="0"/>
        <v>0</v>
      </c>
      <c r="I14" s="75"/>
      <c r="J14" s="71"/>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row>
    <row r="15" spans="1:45" ht="20" customHeight="1" x14ac:dyDescent="0.25">
      <c r="A15" s="73"/>
      <c r="B15" s="698" t="s">
        <v>540</v>
      </c>
      <c r="C15" s="1325"/>
      <c r="D15" s="1325"/>
      <c r="E15" s="1325"/>
      <c r="F15" s="1325">
        <v>0</v>
      </c>
      <c r="G15" s="1325"/>
      <c r="H15" s="1496">
        <f t="shared" si="0"/>
        <v>0</v>
      </c>
      <c r="I15" s="75"/>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row>
    <row r="16" spans="1:45" ht="20" customHeight="1" x14ac:dyDescent="0.25">
      <c r="A16" s="73"/>
      <c r="B16" s="698" t="s">
        <v>538</v>
      </c>
      <c r="C16" s="1325"/>
      <c r="D16" s="1325"/>
      <c r="E16" s="1325"/>
      <c r="F16" s="1325"/>
      <c r="G16" s="1325"/>
      <c r="H16" s="1496">
        <f t="shared" si="0"/>
        <v>0</v>
      </c>
      <c r="I16" s="75"/>
      <c r="J16" s="71"/>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row>
    <row r="17" spans="1:45" ht="20" customHeight="1" x14ac:dyDescent="0.25">
      <c r="A17" s="73"/>
      <c r="B17" s="698" t="s">
        <v>536</v>
      </c>
      <c r="C17" s="1325"/>
      <c r="D17" s="1325"/>
      <c r="E17" s="1325"/>
      <c r="F17" s="1325">
        <v>0</v>
      </c>
      <c r="G17" s="1325"/>
      <c r="H17" s="1496">
        <f t="shared" si="0"/>
        <v>0</v>
      </c>
      <c r="I17" s="75"/>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row>
    <row r="18" spans="1:45" ht="20" customHeight="1" x14ac:dyDescent="0.25">
      <c r="A18" s="73"/>
      <c r="B18" s="698" t="s">
        <v>534</v>
      </c>
      <c r="C18" s="1325"/>
      <c r="D18" s="1325"/>
      <c r="E18" s="1325"/>
      <c r="F18" s="1325"/>
      <c r="G18" s="1325"/>
      <c r="H18" s="1496">
        <f t="shared" si="0"/>
        <v>0</v>
      </c>
      <c r="I18" s="75"/>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row>
    <row r="19" spans="1:45" ht="20" customHeight="1" x14ac:dyDescent="0.25">
      <c r="A19" s="73"/>
      <c r="B19" s="698" t="s">
        <v>79</v>
      </c>
      <c r="C19" s="1325"/>
      <c r="D19" s="1325"/>
      <c r="E19" s="1325"/>
      <c r="F19" s="1325">
        <v>0</v>
      </c>
      <c r="G19" s="1325"/>
      <c r="H19" s="1496">
        <f t="shared" si="0"/>
        <v>0</v>
      </c>
      <c r="I19" s="75"/>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row>
    <row r="20" spans="1:45" ht="20" customHeight="1" x14ac:dyDescent="0.25">
      <c r="A20" s="73"/>
      <c r="B20" s="1321" t="s">
        <v>30</v>
      </c>
      <c r="C20" s="1322">
        <f t="shared" ref="C20:H20" si="1">SUM(C8:C19)</f>
        <v>0</v>
      </c>
      <c r="D20" s="1322">
        <f t="shared" si="1"/>
        <v>0</v>
      </c>
      <c r="E20" s="1322">
        <f t="shared" si="1"/>
        <v>0</v>
      </c>
      <c r="F20" s="1322">
        <f t="shared" si="1"/>
        <v>0</v>
      </c>
      <c r="G20" s="1322">
        <f t="shared" si="1"/>
        <v>0</v>
      </c>
      <c r="H20" s="1322">
        <f t="shared" si="1"/>
        <v>0</v>
      </c>
      <c r="I20" s="75"/>
      <c r="J20" s="71"/>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row>
    <row r="21" spans="1:45" ht="15" customHeight="1" x14ac:dyDescent="0.25">
      <c r="A21" s="73"/>
      <c r="B21" s="74"/>
      <c r="C21" s="74"/>
      <c r="D21" s="74"/>
      <c r="E21" s="74"/>
      <c r="F21" s="74"/>
      <c r="G21" s="74"/>
      <c r="H21" s="74"/>
      <c r="I21" s="75"/>
      <c r="J21" s="71"/>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row>
    <row r="22" spans="1:45" ht="20" customHeight="1" x14ac:dyDescent="0.3">
      <c r="A22" s="73"/>
      <c r="B22" s="3195" t="s">
        <v>908</v>
      </c>
      <c r="C22" s="3195"/>
      <c r="D22" s="3195"/>
      <c r="E22" s="1323">
        <f>SUMIF(H8:H19,"&gt;0")</f>
        <v>0</v>
      </c>
      <c r="F22" s="74"/>
      <c r="G22" s="74"/>
      <c r="H22" s="74"/>
      <c r="I22" s="75"/>
      <c r="J22" s="71"/>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row>
    <row r="23" spans="1:45" ht="20" customHeight="1" x14ac:dyDescent="0.3">
      <c r="A23" s="73"/>
      <c r="B23" s="3195" t="s">
        <v>909</v>
      </c>
      <c r="C23" s="3195"/>
      <c r="D23" s="3195"/>
      <c r="E23" s="1323">
        <f>SUMIF(H8:H19,"&lt;0")</f>
        <v>0</v>
      </c>
      <c r="F23" s="74"/>
      <c r="G23" s="74"/>
      <c r="H23" s="74"/>
      <c r="I23" s="75"/>
      <c r="J23" s="71"/>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row>
    <row r="24" spans="1:45" ht="20" customHeight="1" x14ac:dyDescent="0.3">
      <c r="A24" s="73"/>
      <c r="B24" s="3195" t="s">
        <v>910</v>
      </c>
      <c r="C24" s="3195"/>
      <c r="D24" s="3195"/>
      <c r="E24" s="1495">
        <v>0</v>
      </c>
      <c r="F24" s="74"/>
      <c r="G24" s="74"/>
      <c r="H24" s="74"/>
      <c r="I24" s="75"/>
      <c r="J24" s="71"/>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row>
    <row r="25" spans="1:45" ht="20" customHeight="1" x14ac:dyDescent="0.3">
      <c r="A25" s="73"/>
      <c r="B25" s="3195" t="s">
        <v>911</v>
      </c>
      <c r="C25" s="3195"/>
      <c r="D25" s="3195"/>
      <c r="E25" s="1324">
        <f>MAX(ABS(E22),ABS(E23))</f>
        <v>0</v>
      </c>
      <c r="F25" s="74"/>
      <c r="G25" s="74"/>
      <c r="H25" s="74"/>
      <c r="I25" s="75"/>
      <c r="J25" s="71"/>
      <c r="K25" s="71"/>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row>
    <row r="26" spans="1:45" ht="20" customHeight="1" x14ac:dyDescent="0.3">
      <c r="A26" s="73"/>
      <c r="B26" s="3195" t="s">
        <v>912</v>
      </c>
      <c r="C26" s="3195"/>
      <c r="D26" s="3195"/>
      <c r="E26" s="1324">
        <f>'Equity Forex Commodity OptionP2'!G51</f>
        <v>0</v>
      </c>
      <c r="F26" s="74"/>
      <c r="G26" s="74"/>
      <c r="H26" s="74"/>
      <c r="I26" s="75"/>
      <c r="J26" s="71"/>
      <c r="K26" s="71"/>
      <c r="L26" s="71"/>
      <c r="M26" s="71"/>
      <c r="N26" s="71"/>
      <c r="O26" s="71"/>
      <c r="P26" s="71"/>
      <c r="Q26" s="71"/>
      <c r="R26" s="71"/>
      <c r="S26" s="71"/>
      <c r="T26" s="71"/>
      <c r="U26" s="71"/>
      <c r="V26" s="71"/>
      <c r="W26" s="71"/>
      <c r="X26" s="71"/>
      <c r="Y26" s="71"/>
      <c r="Z26" s="71"/>
      <c r="AA26" s="71"/>
      <c r="AB26" s="71"/>
      <c r="AC26" s="71"/>
      <c r="AD26" s="71"/>
      <c r="AE26" s="71"/>
      <c r="AF26" s="71"/>
      <c r="AG26" s="71"/>
      <c r="AH26" s="71"/>
      <c r="AI26" s="71"/>
      <c r="AJ26" s="71"/>
      <c r="AK26" s="71"/>
      <c r="AL26" s="71"/>
      <c r="AM26" s="71"/>
      <c r="AN26" s="71"/>
      <c r="AO26" s="71"/>
      <c r="AP26" s="71"/>
      <c r="AQ26" s="71"/>
      <c r="AR26" s="71"/>
      <c r="AS26" s="71"/>
    </row>
    <row r="27" spans="1:45" ht="20" customHeight="1" x14ac:dyDescent="0.3">
      <c r="A27" s="73"/>
      <c r="B27" s="3195" t="s">
        <v>913</v>
      </c>
      <c r="C27" s="3195"/>
      <c r="D27" s="3195"/>
      <c r="E27" s="1324">
        <f>E24+E25+E26</f>
        <v>0</v>
      </c>
      <c r="F27" s="74"/>
      <c r="G27" s="74"/>
      <c r="H27" s="74"/>
      <c r="I27" s="75"/>
      <c r="J27" s="71"/>
      <c r="K27" s="71"/>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row>
    <row r="28" spans="1:45" ht="20" customHeight="1" x14ac:dyDescent="0.3">
      <c r="A28" s="73"/>
      <c r="B28" s="3195" t="s">
        <v>914</v>
      </c>
      <c r="C28" s="3195"/>
      <c r="D28" s="3195"/>
      <c r="E28" s="1324">
        <f>0.08 *E27</f>
        <v>0</v>
      </c>
      <c r="F28" s="74"/>
      <c r="G28" s="74"/>
      <c r="H28" s="74"/>
      <c r="I28" s="75"/>
      <c r="J28" s="71"/>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row>
    <row r="29" spans="1:45" ht="15" customHeight="1" thickBot="1" x14ac:dyDescent="0.3">
      <c r="A29" s="79"/>
      <c r="B29" s="80"/>
      <c r="C29" s="80"/>
      <c r="D29" s="80"/>
      <c r="E29" s="80"/>
      <c r="F29" s="80"/>
      <c r="G29" s="80"/>
      <c r="H29" s="80"/>
      <c r="I29" s="8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row>
    <row r="30" spans="1:45" x14ac:dyDescent="0.25">
      <c r="A30" s="74"/>
      <c r="B30" s="74"/>
      <c r="C30" s="74"/>
      <c r="D30" s="74"/>
      <c r="E30" s="74"/>
      <c r="F30" s="74"/>
      <c r="G30" s="74"/>
      <c r="H30" s="74"/>
      <c r="I30" s="74"/>
      <c r="J30" s="71"/>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row>
    <row r="31" spans="1:45" x14ac:dyDescent="0.25">
      <c r="A31" s="74"/>
      <c r="B31" s="74"/>
      <c r="C31" s="74"/>
      <c r="D31" s="74"/>
      <c r="E31" s="74"/>
      <c r="F31" s="74"/>
      <c r="G31" s="74"/>
      <c r="H31" s="74"/>
      <c r="I31" s="74"/>
      <c r="J31" s="71"/>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row>
    <row r="32" spans="1:45" x14ac:dyDescent="0.25">
      <c r="A32" s="74"/>
      <c r="B32" s="74"/>
      <c r="C32" s="74"/>
      <c r="D32" s="74"/>
      <c r="E32" s="74"/>
      <c r="F32" s="74"/>
      <c r="G32" s="74"/>
      <c r="H32" s="74"/>
      <c r="I32" s="74"/>
      <c r="J32" s="71"/>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row>
    <row r="33" spans="1:45" x14ac:dyDescent="0.25">
      <c r="A33" s="74"/>
      <c r="B33" s="74"/>
      <c r="C33" s="74"/>
      <c r="D33" s="74"/>
      <c r="E33" s="74"/>
      <c r="F33" s="74"/>
      <c r="G33" s="74"/>
      <c r="H33" s="74"/>
      <c r="I33" s="74"/>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row>
    <row r="34" spans="1:45" x14ac:dyDescent="0.25">
      <c r="A34" s="74"/>
      <c r="B34" s="74"/>
      <c r="C34" s="74"/>
      <c r="D34" s="74"/>
      <c r="E34" s="74"/>
      <c r="F34" s="74"/>
      <c r="G34" s="74"/>
      <c r="H34" s="74"/>
      <c r="I34" s="74"/>
      <c r="J34" s="71"/>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row>
    <row r="35" spans="1:45" x14ac:dyDescent="0.25">
      <c r="A35" s="71"/>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K35" s="71"/>
      <c r="AL35" s="71"/>
      <c r="AM35" s="71"/>
      <c r="AN35" s="71"/>
      <c r="AO35" s="71"/>
      <c r="AP35" s="71"/>
      <c r="AQ35" s="71"/>
      <c r="AR35" s="71"/>
      <c r="AS35" s="71"/>
    </row>
    <row r="36" spans="1:45" x14ac:dyDescent="0.25">
      <c r="A36" s="71"/>
      <c r="B36" s="71"/>
      <c r="C36" s="71"/>
      <c r="D36" s="71"/>
      <c r="E36" s="71"/>
      <c r="F36" s="71"/>
      <c r="G36" s="71"/>
      <c r="H36" s="71"/>
      <c r="I36" s="71"/>
      <c r="J36" s="71"/>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row>
    <row r="37" spans="1:45" x14ac:dyDescent="0.25">
      <c r="A37" s="71"/>
      <c r="B37" s="71"/>
      <c r="C37" s="71"/>
      <c r="D37" s="71"/>
      <c r="E37" s="71"/>
      <c r="F37" s="71"/>
      <c r="G37" s="71"/>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row>
    <row r="38" spans="1:45" x14ac:dyDescent="0.25">
      <c r="A38" s="71"/>
      <c r="B38" s="71"/>
      <c r="C38" s="71"/>
      <c r="D38" s="71"/>
      <c r="E38" s="71"/>
      <c r="F38" s="71"/>
      <c r="G38" s="71"/>
      <c r="H38" s="71"/>
      <c r="I38" s="71"/>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row>
    <row r="39" spans="1:45" x14ac:dyDescent="0.25">
      <c r="A39" s="71"/>
      <c r="B39" s="71"/>
      <c r="C39" s="71"/>
      <c r="D39" s="71"/>
      <c r="E39" s="71"/>
      <c r="F39" s="71"/>
      <c r="G39" s="71"/>
      <c r="H39" s="71"/>
      <c r="I39" s="71"/>
      <c r="J39" s="71"/>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row>
    <row r="40" spans="1:45" x14ac:dyDescent="0.25">
      <c r="A40" s="71"/>
      <c r="B40" s="71"/>
      <c r="C40" s="71"/>
      <c r="D40" s="71"/>
      <c r="E40" s="71"/>
      <c r="F40" s="71"/>
      <c r="G40" s="71"/>
      <c r="H40" s="71"/>
      <c r="I40" s="71"/>
      <c r="J40" s="71"/>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row>
    <row r="41" spans="1:45" x14ac:dyDescent="0.25">
      <c r="A41" s="71"/>
      <c r="B41" s="71"/>
      <c r="C41" s="71"/>
      <c r="D41" s="71"/>
      <c r="E41" s="71"/>
      <c r="F41" s="71"/>
      <c r="G41" s="71"/>
      <c r="H41" s="71"/>
      <c r="I41" s="71"/>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row>
    <row r="42" spans="1:45" x14ac:dyDescent="0.25">
      <c r="A42" s="71"/>
      <c r="B42" s="71"/>
      <c r="C42" s="71"/>
      <c r="D42" s="71"/>
      <c r="E42" s="71"/>
      <c r="F42" s="71"/>
      <c r="G42" s="71"/>
      <c r="H42" s="71"/>
      <c r="I42" s="71"/>
      <c r="J42" s="71"/>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row>
    <row r="43" spans="1:45" x14ac:dyDescent="0.25">
      <c r="A43" s="71"/>
      <c r="B43" s="71"/>
      <c r="C43" s="71"/>
      <c r="D43" s="71"/>
      <c r="E43" s="71"/>
      <c r="F43" s="71"/>
      <c r="G43" s="71"/>
      <c r="H43" s="71"/>
      <c r="I43" s="71"/>
      <c r="J43" s="71"/>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row>
    <row r="44" spans="1:45" x14ac:dyDescent="0.25">
      <c r="A44" s="71"/>
      <c r="B44" s="71"/>
      <c r="C44" s="71"/>
      <c r="D44" s="71"/>
      <c r="E44" s="71"/>
      <c r="F44" s="71"/>
      <c r="G44" s="71"/>
      <c r="H44" s="71"/>
      <c r="I44" s="71"/>
      <c r="J44" s="71"/>
      <c r="K44" s="71"/>
      <c r="L44" s="71"/>
      <c r="M44" s="71"/>
      <c r="N44" s="71"/>
      <c r="O44" s="71"/>
      <c r="P44" s="71"/>
      <c r="Q44" s="71"/>
      <c r="R44" s="71"/>
      <c r="S44" s="71"/>
      <c r="T44" s="71"/>
      <c r="U44" s="71"/>
      <c r="V44" s="71"/>
      <c r="W44" s="71"/>
      <c r="X44" s="71"/>
      <c r="Y44" s="71"/>
      <c r="Z44" s="71"/>
      <c r="AA44" s="71"/>
      <c r="AB44" s="71"/>
      <c r="AC44" s="71"/>
      <c r="AD44" s="71"/>
      <c r="AE44" s="71"/>
      <c r="AF44" s="71"/>
      <c r="AG44" s="71"/>
      <c r="AH44" s="71"/>
      <c r="AI44" s="71"/>
      <c r="AJ44" s="71"/>
      <c r="AK44" s="71"/>
      <c r="AL44" s="71"/>
      <c r="AM44" s="71"/>
      <c r="AN44" s="71"/>
      <c r="AO44" s="71"/>
      <c r="AP44" s="71"/>
      <c r="AQ44" s="71"/>
      <c r="AR44" s="71"/>
      <c r="AS44" s="71"/>
    </row>
    <row r="45" spans="1:45" x14ac:dyDescent="0.25">
      <c r="A45" s="71"/>
      <c r="B45" s="71"/>
      <c r="C45" s="71"/>
      <c r="D45" s="71"/>
      <c r="E45" s="71"/>
      <c r="F45" s="71"/>
      <c r="G45" s="71"/>
      <c r="H45" s="71"/>
      <c r="I45" s="71"/>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row>
    <row r="46" spans="1:45" x14ac:dyDescent="0.25">
      <c r="A46" s="71"/>
      <c r="B46" s="71"/>
      <c r="C46" s="71"/>
      <c r="D46" s="71"/>
      <c r="E46" s="71"/>
      <c r="F46" s="71"/>
      <c r="G46" s="71"/>
      <c r="H46" s="71"/>
      <c r="I46" s="71"/>
      <c r="J46" s="7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row>
    <row r="47" spans="1:45" x14ac:dyDescent="0.25">
      <c r="A47" s="71"/>
      <c r="B47" s="71"/>
      <c r="C47" s="71"/>
      <c r="D47" s="71"/>
      <c r="E47" s="71"/>
      <c r="F47" s="71"/>
      <c r="G47" s="71"/>
      <c r="H47" s="71"/>
      <c r="I47" s="71"/>
      <c r="J47" s="71"/>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row>
    <row r="48" spans="1:45" x14ac:dyDescent="0.25">
      <c r="A48" s="71"/>
      <c r="B48" s="71"/>
      <c r="C48" s="71"/>
      <c r="D48" s="71"/>
      <c r="E48" s="71"/>
      <c r="F48" s="71"/>
      <c r="G48" s="71"/>
      <c r="H48" s="71"/>
      <c r="I48" s="71"/>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row>
    <row r="49" spans="1:45" x14ac:dyDescent="0.25">
      <c r="A49" s="71"/>
      <c r="B49" s="71"/>
      <c r="C49" s="71"/>
      <c r="D49" s="71"/>
      <c r="E49" s="71"/>
      <c r="F49" s="71"/>
      <c r="G49" s="71"/>
      <c r="H49" s="71"/>
      <c r="I49" s="71"/>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row>
    <row r="50" spans="1:45" x14ac:dyDescent="0.25">
      <c r="A50" s="71"/>
      <c r="B50" s="71"/>
      <c r="C50" s="71"/>
      <c r="D50" s="71"/>
      <c r="E50" s="71"/>
      <c r="F50" s="71"/>
      <c r="G50" s="71"/>
      <c r="H50" s="71"/>
      <c r="I50" s="71"/>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row>
    <row r="51" spans="1:45" x14ac:dyDescent="0.25">
      <c r="A51" s="71"/>
      <c r="B51" s="71"/>
      <c r="C51" s="71"/>
      <c r="D51" s="71"/>
      <c r="E51" s="71"/>
      <c r="F51" s="71"/>
      <c r="G51" s="71"/>
      <c r="H51" s="71"/>
      <c r="I51" s="71"/>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row>
    <row r="52" spans="1:45" x14ac:dyDescent="0.25">
      <c r="A52" s="71"/>
      <c r="B52" s="71"/>
      <c r="C52" s="71"/>
      <c r="D52" s="71"/>
      <c r="E52" s="71"/>
      <c r="F52" s="71"/>
      <c r="G52" s="71"/>
      <c r="H52" s="71"/>
      <c r="I52" s="71"/>
      <c r="J52" s="71"/>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row>
    <row r="53" spans="1:45" x14ac:dyDescent="0.25">
      <c r="A53" s="71"/>
      <c r="B53" s="71"/>
      <c r="C53" s="71"/>
      <c r="D53" s="71"/>
      <c r="E53" s="71"/>
      <c r="F53" s="71"/>
      <c r="G53" s="71"/>
      <c r="H53" s="71"/>
      <c r="I53" s="71"/>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71"/>
      <c r="AI53" s="71"/>
      <c r="AJ53" s="71"/>
      <c r="AK53" s="71"/>
      <c r="AL53" s="71"/>
      <c r="AM53" s="71"/>
      <c r="AN53" s="71"/>
      <c r="AO53" s="71"/>
      <c r="AP53" s="71"/>
      <c r="AQ53" s="71"/>
      <c r="AR53" s="71"/>
      <c r="AS53" s="71"/>
    </row>
    <row r="54" spans="1:45" x14ac:dyDescent="0.25">
      <c r="A54" s="71"/>
      <c r="B54" s="71"/>
      <c r="C54" s="71"/>
      <c r="D54" s="71"/>
      <c r="E54" s="71"/>
      <c r="F54" s="71"/>
      <c r="G54" s="71"/>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row>
    <row r="55" spans="1:45" x14ac:dyDescent="0.25">
      <c r="A55" s="71"/>
      <c r="B55" s="71"/>
      <c r="C55" s="71"/>
      <c r="D55" s="71"/>
      <c r="E55" s="71"/>
      <c r="F55" s="71"/>
      <c r="G55" s="71"/>
      <c r="H55" s="71"/>
      <c r="I55" s="71"/>
      <c r="J55" s="71"/>
      <c r="K55" s="71"/>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row>
    <row r="56" spans="1:45" x14ac:dyDescent="0.25">
      <c r="A56" s="71"/>
      <c r="B56" s="71"/>
      <c r="C56" s="71"/>
      <c r="D56" s="71"/>
      <c r="E56" s="71"/>
      <c r="F56" s="71"/>
      <c r="G56" s="71"/>
      <c r="H56" s="71"/>
      <c r="I56" s="71"/>
      <c r="J56" s="71"/>
      <c r="K56" s="71"/>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row>
    <row r="57" spans="1:45" x14ac:dyDescent="0.25">
      <c r="A57" s="71"/>
      <c r="B57" s="71"/>
      <c r="C57" s="71"/>
      <c r="D57" s="71"/>
      <c r="E57" s="71"/>
      <c r="F57" s="71"/>
      <c r="G57" s="71"/>
      <c r="H57" s="71"/>
      <c r="I57" s="71"/>
      <c r="J57" s="71"/>
      <c r="K57" s="71"/>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row>
    <row r="58" spans="1:45" x14ac:dyDescent="0.25">
      <c r="A58" s="71"/>
      <c r="B58" s="71"/>
      <c r="C58" s="71"/>
      <c r="D58" s="71"/>
      <c r="E58" s="71"/>
      <c r="F58" s="71"/>
      <c r="G58" s="71"/>
      <c r="H58" s="71"/>
      <c r="I58" s="71"/>
      <c r="J58" s="71"/>
      <c r="K58" s="71"/>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row>
    <row r="59" spans="1:45" x14ac:dyDescent="0.25">
      <c r="A59" s="71"/>
      <c r="B59" s="71"/>
      <c r="C59" s="71"/>
      <c r="D59" s="71"/>
      <c r="E59" s="71"/>
      <c r="F59" s="71"/>
      <c r="G59" s="71"/>
      <c r="H59" s="71"/>
      <c r="I59" s="71"/>
      <c r="J59" s="71"/>
      <c r="K59" s="71"/>
      <c r="L59" s="71"/>
      <c r="M59" s="71"/>
      <c r="N59" s="71"/>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row>
    <row r="60" spans="1:45" x14ac:dyDescent="0.25">
      <c r="A60" s="71"/>
      <c r="B60" s="71"/>
      <c r="C60" s="71"/>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row>
    <row r="61" spans="1:45" x14ac:dyDescent="0.25">
      <c r="A61" s="71"/>
      <c r="B61" s="71"/>
      <c r="C61" s="71"/>
      <c r="D61" s="71"/>
      <c r="E61" s="71"/>
      <c r="F61" s="71"/>
      <c r="G61" s="71"/>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row>
    <row r="62" spans="1:45" x14ac:dyDescent="0.25">
      <c r="A62" s="71"/>
      <c r="B62" s="71"/>
      <c r="C62" s="71"/>
      <c r="D62" s="71"/>
      <c r="E62" s="71"/>
      <c r="F62" s="71"/>
      <c r="G62" s="71"/>
      <c r="H62" s="71"/>
      <c r="I62" s="71"/>
      <c r="J62" s="71"/>
      <c r="K62" s="71"/>
      <c r="L62" s="71"/>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row>
    <row r="63" spans="1:45" x14ac:dyDescent="0.25">
      <c r="A63" s="71"/>
      <c r="B63" s="71"/>
      <c r="C63" s="71"/>
      <c r="D63" s="71"/>
      <c r="E63" s="71"/>
      <c r="F63" s="71"/>
      <c r="G63" s="71"/>
      <c r="H63" s="71"/>
      <c r="I63" s="71"/>
      <c r="J63" s="71"/>
      <c r="K63" s="71"/>
      <c r="L63" s="71"/>
      <c r="M63" s="71"/>
      <c r="N63" s="71"/>
      <c r="O63" s="71"/>
      <c r="P63" s="71"/>
      <c r="Q63" s="71"/>
      <c r="R63" s="71"/>
      <c r="S63" s="71"/>
      <c r="T63" s="71"/>
      <c r="U63" s="71"/>
      <c r="V63" s="71"/>
      <c r="W63" s="71"/>
      <c r="X63" s="71"/>
      <c r="Y63" s="71"/>
      <c r="Z63" s="71"/>
      <c r="AA63" s="71"/>
      <c r="AB63" s="71"/>
      <c r="AC63" s="71"/>
      <c r="AD63" s="71"/>
      <c r="AE63" s="71"/>
      <c r="AF63" s="71"/>
      <c r="AG63" s="71"/>
      <c r="AH63" s="71"/>
      <c r="AI63" s="71"/>
      <c r="AJ63" s="71"/>
      <c r="AK63" s="71"/>
      <c r="AL63" s="71"/>
      <c r="AM63" s="71"/>
      <c r="AN63" s="71"/>
      <c r="AO63" s="71"/>
      <c r="AP63" s="71"/>
      <c r="AQ63" s="71"/>
      <c r="AR63" s="71"/>
      <c r="AS63" s="71"/>
    </row>
    <row r="64" spans="1:45" x14ac:dyDescent="0.25">
      <c r="A64" s="71"/>
      <c r="B64" s="71"/>
      <c r="C64" s="71"/>
      <c r="D64" s="71"/>
      <c r="E64" s="71"/>
      <c r="F64" s="71"/>
      <c r="G64" s="71"/>
      <c r="H64" s="71"/>
      <c r="I64" s="71"/>
      <c r="J64" s="71"/>
      <c r="K64" s="71"/>
      <c r="L64" s="71"/>
      <c r="M64" s="71"/>
      <c r="N64" s="71"/>
      <c r="O64" s="71"/>
      <c r="P64" s="71"/>
      <c r="Q64" s="71"/>
      <c r="R64" s="71"/>
      <c r="S64" s="71"/>
      <c r="T64" s="71"/>
      <c r="U64" s="71"/>
      <c r="V64" s="71"/>
      <c r="W64" s="71"/>
      <c r="X64" s="71"/>
      <c r="Y64" s="71"/>
      <c r="Z64" s="71"/>
      <c r="AA64" s="71"/>
      <c r="AB64" s="71"/>
      <c r="AC64" s="71"/>
      <c r="AD64" s="71"/>
      <c r="AE64" s="71"/>
      <c r="AF64" s="71"/>
      <c r="AG64" s="71"/>
      <c r="AH64" s="71"/>
      <c r="AI64" s="71"/>
      <c r="AJ64" s="71"/>
      <c r="AK64" s="71"/>
      <c r="AL64" s="71"/>
      <c r="AM64" s="71"/>
      <c r="AN64" s="71"/>
      <c r="AO64" s="71"/>
      <c r="AP64" s="71"/>
      <c r="AQ64" s="71"/>
      <c r="AR64" s="71"/>
      <c r="AS64" s="71"/>
    </row>
    <row r="65" spans="1:45" x14ac:dyDescent="0.25">
      <c r="A65" s="71"/>
      <c r="B65" s="71"/>
      <c r="C65" s="71"/>
      <c r="D65" s="71"/>
      <c r="E65" s="71"/>
      <c r="F65" s="71"/>
      <c r="G65" s="71"/>
      <c r="H65" s="71"/>
      <c r="I65" s="71"/>
      <c r="J65" s="71"/>
      <c r="K65" s="71"/>
      <c r="L65" s="71"/>
      <c r="M65" s="71"/>
      <c r="N65" s="71"/>
      <c r="O65" s="71"/>
      <c r="P65" s="71"/>
      <c r="Q65" s="71"/>
      <c r="R65" s="71"/>
      <c r="S65" s="71"/>
      <c r="T65" s="71"/>
      <c r="U65" s="71"/>
      <c r="V65" s="71"/>
      <c r="W65" s="71"/>
      <c r="X65" s="71"/>
      <c r="Y65" s="71"/>
      <c r="Z65" s="71"/>
      <c r="AA65" s="71"/>
      <c r="AB65" s="71"/>
      <c r="AC65" s="71"/>
      <c r="AD65" s="71"/>
      <c r="AE65" s="71"/>
      <c r="AF65" s="71"/>
      <c r="AG65" s="71"/>
      <c r="AH65" s="71"/>
      <c r="AI65" s="71"/>
      <c r="AJ65" s="71"/>
      <c r="AK65" s="71"/>
      <c r="AL65" s="71"/>
      <c r="AM65" s="71"/>
      <c r="AN65" s="71"/>
      <c r="AO65" s="71"/>
      <c r="AP65" s="71"/>
      <c r="AQ65" s="71"/>
      <c r="AR65" s="71"/>
      <c r="AS65" s="71"/>
    </row>
    <row r="66" spans="1:45" x14ac:dyDescent="0.25">
      <c r="A66" s="71"/>
      <c r="B66" s="71"/>
      <c r="C66" s="71"/>
      <c r="D66" s="71"/>
      <c r="E66" s="71"/>
      <c r="F66" s="71"/>
      <c r="G66" s="71"/>
      <c r="H66" s="71"/>
      <c r="I66" s="71"/>
      <c r="J66" s="71"/>
      <c r="K66" s="71"/>
      <c r="L66" s="71"/>
      <c r="M66" s="71"/>
      <c r="N66" s="71"/>
      <c r="O66" s="71"/>
      <c r="P66" s="71"/>
      <c r="Q66" s="71"/>
      <c r="R66" s="71"/>
      <c r="S66" s="71"/>
      <c r="T66" s="71"/>
      <c r="U66" s="71"/>
      <c r="V66" s="71"/>
      <c r="W66" s="71"/>
      <c r="X66" s="71"/>
      <c r="Y66" s="71"/>
      <c r="Z66" s="71"/>
      <c r="AA66" s="71"/>
      <c r="AB66" s="71"/>
      <c r="AC66" s="71"/>
      <c r="AD66" s="71"/>
      <c r="AE66" s="71"/>
      <c r="AF66" s="71"/>
      <c r="AG66" s="71"/>
      <c r="AH66" s="71"/>
      <c r="AI66" s="71"/>
      <c r="AJ66" s="71"/>
      <c r="AK66" s="71"/>
      <c r="AL66" s="71"/>
      <c r="AM66" s="71"/>
      <c r="AN66" s="71"/>
      <c r="AO66" s="71"/>
      <c r="AP66" s="71"/>
      <c r="AQ66" s="71"/>
      <c r="AR66" s="71"/>
      <c r="AS66" s="71"/>
    </row>
    <row r="67" spans="1:45" x14ac:dyDescent="0.25">
      <c r="A67" s="71"/>
      <c r="B67" s="71"/>
      <c r="C67" s="71"/>
      <c r="D67" s="71"/>
      <c r="E67" s="71"/>
      <c r="F67" s="71"/>
      <c r="G67" s="71"/>
      <c r="H67" s="71"/>
      <c r="I67" s="71"/>
      <c r="J67" s="71"/>
      <c r="K67" s="71"/>
      <c r="L67" s="71"/>
      <c r="M67" s="71"/>
      <c r="N67" s="71"/>
      <c r="O67" s="71"/>
      <c r="P67" s="71"/>
      <c r="Q67" s="71"/>
      <c r="R67" s="71"/>
      <c r="S67" s="71"/>
      <c r="T67" s="71"/>
      <c r="U67" s="71"/>
      <c r="V67" s="71"/>
      <c r="W67" s="71"/>
      <c r="X67" s="71"/>
      <c r="Y67" s="71"/>
      <c r="Z67" s="71"/>
      <c r="AA67" s="71"/>
      <c r="AB67" s="71"/>
      <c r="AC67" s="71"/>
      <c r="AD67" s="71"/>
      <c r="AE67" s="71"/>
      <c r="AF67" s="71"/>
      <c r="AG67" s="71"/>
      <c r="AH67" s="71"/>
      <c r="AI67" s="71"/>
      <c r="AJ67" s="71"/>
      <c r="AK67" s="71"/>
      <c r="AL67" s="71"/>
      <c r="AM67" s="71"/>
      <c r="AN67" s="71"/>
      <c r="AO67" s="71"/>
      <c r="AP67" s="71"/>
      <c r="AQ67" s="71"/>
      <c r="AR67" s="71"/>
      <c r="AS67" s="71"/>
    </row>
    <row r="68" spans="1:45" x14ac:dyDescent="0.25">
      <c r="A68" s="71"/>
      <c r="B68" s="71"/>
      <c r="C68" s="71"/>
      <c r="D68" s="71"/>
      <c r="E68" s="71"/>
      <c r="F68" s="71"/>
      <c r="G68" s="71"/>
      <c r="H68" s="71"/>
      <c r="I68" s="71"/>
      <c r="J68" s="71"/>
      <c r="K68" s="71"/>
      <c r="L68" s="71"/>
      <c r="M68" s="71"/>
      <c r="N68" s="71"/>
      <c r="O68" s="71"/>
      <c r="P68" s="71"/>
      <c r="Q68" s="71"/>
      <c r="R68" s="71"/>
      <c r="S68" s="71"/>
      <c r="T68" s="71"/>
      <c r="U68" s="71"/>
      <c r="V68" s="71"/>
      <c r="W68" s="71"/>
      <c r="X68" s="71"/>
      <c r="Y68" s="71"/>
      <c r="Z68" s="71"/>
      <c r="AA68" s="71"/>
      <c r="AB68" s="71"/>
      <c r="AC68" s="71"/>
      <c r="AD68" s="71"/>
      <c r="AE68" s="71"/>
      <c r="AF68" s="71"/>
      <c r="AG68" s="71"/>
      <c r="AH68" s="71"/>
      <c r="AI68" s="71"/>
      <c r="AJ68" s="71"/>
      <c r="AK68" s="71"/>
      <c r="AL68" s="71"/>
      <c r="AM68" s="71"/>
      <c r="AN68" s="71"/>
      <c r="AO68" s="71"/>
      <c r="AP68" s="71"/>
      <c r="AQ68" s="71"/>
      <c r="AR68" s="71"/>
      <c r="AS68" s="71"/>
    </row>
    <row r="69" spans="1:45" x14ac:dyDescent="0.25">
      <c r="A69" s="71"/>
      <c r="B69" s="71"/>
      <c r="C69" s="71"/>
      <c r="D69" s="71"/>
      <c r="E69" s="71"/>
      <c r="F69" s="71"/>
      <c r="G69" s="71"/>
      <c r="H69" s="71"/>
      <c r="I69" s="71"/>
      <c r="J69" s="71"/>
      <c r="K69" s="71"/>
      <c r="L69" s="71"/>
      <c r="M69" s="71"/>
      <c r="N69" s="71"/>
      <c r="O69" s="71"/>
      <c r="P69" s="71"/>
      <c r="Q69" s="71"/>
      <c r="R69" s="71"/>
      <c r="S69" s="71"/>
      <c r="T69" s="71"/>
      <c r="U69" s="71"/>
      <c r="V69" s="71"/>
      <c r="W69" s="71"/>
      <c r="X69" s="71"/>
      <c r="Y69" s="71"/>
      <c r="Z69" s="71"/>
      <c r="AA69" s="71"/>
      <c r="AB69" s="71"/>
      <c r="AC69" s="71"/>
      <c r="AD69" s="71"/>
      <c r="AE69" s="71"/>
      <c r="AF69" s="71"/>
      <c r="AG69" s="71"/>
      <c r="AH69" s="71"/>
      <c r="AI69" s="71"/>
      <c r="AJ69" s="71"/>
      <c r="AK69" s="71"/>
      <c r="AL69" s="71"/>
      <c r="AM69" s="71"/>
      <c r="AN69" s="71"/>
      <c r="AO69" s="71"/>
      <c r="AP69" s="71"/>
      <c r="AQ69" s="71"/>
      <c r="AR69" s="71"/>
      <c r="AS69" s="71"/>
    </row>
    <row r="70" spans="1:45" x14ac:dyDescent="0.25">
      <c r="A70" s="71"/>
      <c r="B70" s="71"/>
      <c r="C70" s="71"/>
      <c r="D70" s="71"/>
      <c r="E70" s="71"/>
      <c r="F70" s="71"/>
      <c r="G70" s="71"/>
      <c r="H70" s="71"/>
      <c r="I70" s="71"/>
      <c r="J70" s="71"/>
      <c r="K70" s="71"/>
      <c r="L70" s="71"/>
      <c r="M70" s="71"/>
      <c r="N70" s="71"/>
      <c r="O70" s="71"/>
      <c r="P70" s="71"/>
      <c r="Q70" s="71"/>
      <c r="R70" s="71"/>
      <c r="S70" s="71"/>
      <c r="T70" s="71"/>
      <c r="U70" s="71"/>
      <c r="V70" s="71"/>
      <c r="W70" s="71"/>
      <c r="X70" s="71"/>
      <c r="Y70" s="71"/>
      <c r="Z70" s="71"/>
      <c r="AA70" s="71"/>
      <c r="AB70" s="71"/>
      <c r="AC70" s="71"/>
      <c r="AD70" s="71"/>
      <c r="AE70" s="71"/>
      <c r="AF70" s="71"/>
      <c r="AG70" s="71"/>
      <c r="AH70" s="71"/>
      <c r="AI70" s="71"/>
      <c r="AJ70" s="71"/>
      <c r="AK70" s="71"/>
      <c r="AL70" s="71"/>
      <c r="AM70" s="71"/>
      <c r="AN70" s="71"/>
      <c r="AO70" s="71"/>
      <c r="AP70" s="71"/>
      <c r="AQ70" s="71"/>
      <c r="AR70" s="71"/>
      <c r="AS70" s="71"/>
    </row>
    <row r="71" spans="1:45" x14ac:dyDescent="0.25">
      <c r="A71" s="71"/>
      <c r="B71" s="71"/>
      <c r="C71" s="71"/>
      <c r="D71" s="71"/>
      <c r="E71" s="71"/>
      <c r="F71" s="71"/>
      <c r="G71" s="71"/>
      <c r="H71" s="71"/>
      <c r="I71" s="71"/>
      <c r="J71" s="71"/>
      <c r="K71" s="71"/>
      <c r="L71" s="71"/>
      <c r="M71" s="71"/>
      <c r="N71" s="71"/>
      <c r="O71" s="71"/>
      <c r="P71" s="71"/>
      <c r="Q71" s="71"/>
      <c r="R71" s="71"/>
      <c r="S71" s="71"/>
      <c r="T71" s="71"/>
      <c r="U71" s="71"/>
      <c r="V71" s="71"/>
      <c r="W71" s="71"/>
      <c r="X71" s="71"/>
      <c r="Y71" s="71"/>
      <c r="Z71" s="71"/>
      <c r="AA71" s="71"/>
      <c r="AB71" s="71"/>
      <c r="AC71" s="71"/>
      <c r="AD71" s="71"/>
      <c r="AE71" s="71"/>
      <c r="AF71" s="71"/>
      <c r="AG71" s="71"/>
      <c r="AH71" s="71"/>
      <c r="AI71" s="71"/>
      <c r="AJ71" s="71"/>
      <c r="AK71" s="71"/>
      <c r="AL71" s="71"/>
      <c r="AM71" s="71"/>
      <c r="AN71" s="71"/>
      <c r="AO71" s="71"/>
      <c r="AP71" s="71"/>
      <c r="AQ71" s="71"/>
      <c r="AR71" s="71"/>
      <c r="AS71" s="71"/>
    </row>
    <row r="72" spans="1:45" x14ac:dyDescent="0.25">
      <c r="A72" s="71"/>
      <c r="B72" s="71"/>
      <c r="C72" s="71"/>
      <c r="D72" s="71"/>
      <c r="E72" s="71"/>
      <c r="F72" s="71"/>
      <c r="G72" s="71"/>
      <c r="H72" s="71"/>
      <c r="I72" s="71"/>
      <c r="J72" s="71"/>
      <c r="K72" s="71"/>
      <c r="L72" s="71"/>
      <c r="M72" s="71"/>
      <c r="N72" s="71"/>
      <c r="O72" s="71"/>
      <c r="P72" s="71"/>
      <c r="Q72" s="71"/>
      <c r="R72" s="71"/>
      <c r="S72" s="71"/>
      <c r="T72" s="71"/>
      <c r="U72" s="71"/>
      <c r="V72" s="71"/>
      <c r="W72" s="71"/>
      <c r="X72" s="71"/>
      <c r="Y72" s="71"/>
      <c r="Z72" s="71"/>
      <c r="AA72" s="71"/>
      <c r="AB72" s="71"/>
      <c r="AC72" s="71"/>
      <c r="AD72" s="71"/>
      <c r="AE72" s="71"/>
      <c r="AF72" s="71"/>
      <c r="AG72" s="71"/>
      <c r="AH72" s="71"/>
      <c r="AI72" s="71"/>
      <c r="AJ72" s="71"/>
      <c r="AK72" s="71"/>
      <c r="AL72" s="71"/>
      <c r="AM72" s="71"/>
      <c r="AN72" s="71"/>
      <c r="AO72" s="71"/>
      <c r="AP72" s="71"/>
      <c r="AQ72" s="71"/>
      <c r="AR72" s="71"/>
      <c r="AS72" s="71"/>
    </row>
    <row r="73" spans="1:45" x14ac:dyDescent="0.25">
      <c r="A73" s="71"/>
      <c r="B73" s="71"/>
      <c r="C73" s="71"/>
      <c r="D73" s="71"/>
      <c r="E73" s="71"/>
      <c r="F73" s="71"/>
      <c r="G73" s="71"/>
      <c r="H73" s="71"/>
      <c r="I73" s="71"/>
      <c r="J73" s="71"/>
      <c r="K73" s="71"/>
      <c r="L73" s="71"/>
      <c r="M73" s="71"/>
      <c r="N73" s="71"/>
      <c r="O73" s="71"/>
      <c r="P73" s="71"/>
      <c r="Q73" s="71"/>
      <c r="R73" s="71"/>
      <c r="S73" s="71"/>
      <c r="T73" s="71"/>
      <c r="U73" s="71"/>
      <c r="V73" s="71"/>
      <c r="W73" s="71"/>
      <c r="X73" s="71"/>
      <c r="Y73" s="71"/>
      <c r="Z73" s="71"/>
      <c r="AA73" s="71"/>
      <c r="AB73" s="71"/>
      <c r="AC73" s="71"/>
      <c r="AD73" s="71"/>
      <c r="AE73" s="71"/>
      <c r="AF73" s="71"/>
      <c r="AG73" s="71"/>
      <c r="AH73" s="71"/>
      <c r="AI73" s="71"/>
      <c r="AJ73" s="71"/>
      <c r="AK73" s="71"/>
      <c r="AL73" s="71"/>
      <c r="AM73" s="71"/>
      <c r="AN73" s="71"/>
      <c r="AO73" s="71"/>
      <c r="AP73" s="71"/>
      <c r="AQ73" s="71"/>
      <c r="AR73" s="71"/>
      <c r="AS73" s="71"/>
    </row>
    <row r="74" spans="1:45" x14ac:dyDescent="0.25">
      <c r="A74" s="71"/>
      <c r="B74" s="71"/>
      <c r="C74" s="71"/>
      <c r="D74" s="71"/>
      <c r="E74" s="71"/>
      <c r="F74" s="71"/>
      <c r="G74" s="71"/>
      <c r="H74" s="71"/>
      <c r="I74" s="71"/>
      <c r="J74" s="71"/>
      <c r="K74" s="71"/>
      <c r="L74" s="71"/>
      <c r="M74" s="71"/>
      <c r="N74" s="71"/>
      <c r="O74" s="71"/>
      <c r="P74" s="71"/>
      <c r="Q74" s="71"/>
      <c r="R74" s="71"/>
      <c r="S74" s="71"/>
      <c r="T74" s="71"/>
      <c r="U74" s="71"/>
      <c r="V74" s="71"/>
      <c r="W74" s="71"/>
      <c r="X74" s="71"/>
      <c r="Y74" s="71"/>
      <c r="Z74" s="71"/>
      <c r="AA74" s="71"/>
      <c r="AB74" s="71"/>
      <c r="AC74" s="71"/>
      <c r="AD74" s="71"/>
      <c r="AE74" s="71"/>
      <c r="AF74" s="71"/>
      <c r="AG74" s="71"/>
      <c r="AH74" s="71"/>
      <c r="AI74" s="71"/>
      <c r="AJ74" s="71"/>
      <c r="AK74" s="71"/>
      <c r="AL74" s="71"/>
      <c r="AM74" s="71"/>
      <c r="AN74" s="71"/>
      <c r="AO74" s="71"/>
      <c r="AP74" s="71"/>
      <c r="AQ74" s="71"/>
      <c r="AR74" s="71"/>
      <c r="AS74" s="71"/>
    </row>
    <row r="75" spans="1:45" x14ac:dyDescent="0.25">
      <c r="A75" s="71"/>
      <c r="B75" s="71"/>
      <c r="C75" s="71"/>
      <c r="D75" s="71"/>
      <c r="E75" s="71"/>
      <c r="F75" s="71"/>
      <c r="G75" s="71"/>
      <c r="H75" s="71"/>
      <c r="I75" s="71"/>
      <c r="J75" s="71"/>
      <c r="K75" s="71"/>
      <c r="L75" s="71"/>
      <c r="M75" s="71"/>
      <c r="N75" s="71"/>
      <c r="O75" s="71"/>
      <c r="P75" s="71"/>
      <c r="Q75" s="71"/>
      <c r="R75" s="71"/>
      <c r="S75" s="71"/>
      <c r="T75" s="71"/>
      <c r="U75" s="71"/>
      <c r="V75" s="71"/>
      <c r="W75" s="71"/>
      <c r="X75" s="71"/>
      <c r="Y75" s="71"/>
      <c r="Z75" s="71"/>
      <c r="AA75" s="71"/>
      <c r="AB75" s="71"/>
      <c r="AC75" s="71"/>
      <c r="AD75" s="71"/>
      <c r="AE75" s="71"/>
      <c r="AF75" s="71"/>
      <c r="AG75" s="71"/>
      <c r="AH75" s="71"/>
      <c r="AI75" s="71"/>
      <c r="AJ75" s="71"/>
      <c r="AK75" s="71"/>
      <c r="AL75" s="71"/>
      <c r="AM75" s="71"/>
      <c r="AN75" s="71"/>
      <c r="AO75" s="71"/>
      <c r="AP75" s="71"/>
      <c r="AQ75" s="71"/>
      <c r="AR75" s="71"/>
      <c r="AS75" s="71"/>
    </row>
    <row r="76" spans="1:45" x14ac:dyDescent="0.25">
      <c r="A76" s="71"/>
      <c r="B76" s="71"/>
      <c r="C76" s="71"/>
      <c r="D76" s="71"/>
      <c r="E76" s="71"/>
      <c r="F76" s="71"/>
      <c r="G76" s="71"/>
      <c r="H76" s="71"/>
      <c r="I76" s="71"/>
      <c r="J76" s="71"/>
      <c r="K76" s="71"/>
      <c r="L76" s="71"/>
      <c r="M76" s="71"/>
      <c r="N76" s="71"/>
      <c r="O76" s="71"/>
      <c r="P76" s="71"/>
      <c r="Q76" s="71"/>
      <c r="R76" s="71"/>
      <c r="S76" s="71"/>
      <c r="T76" s="71"/>
      <c r="U76" s="71"/>
      <c r="V76" s="71"/>
      <c r="W76" s="71"/>
      <c r="X76" s="71"/>
      <c r="Y76" s="71"/>
      <c r="Z76" s="71"/>
      <c r="AA76" s="71"/>
      <c r="AB76" s="71"/>
      <c r="AC76" s="71"/>
      <c r="AD76" s="71"/>
      <c r="AE76" s="71"/>
      <c r="AF76" s="71"/>
      <c r="AG76" s="71"/>
      <c r="AH76" s="71"/>
      <c r="AI76" s="71"/>
      <c r="AJ76" s="71"/>
      <c r="AK76" s="71"/>
      <c r="AL76" s="71"/>
      <c r="AM76" s="71"/>
      <c r="AN76" s="71"/>
      <c r="AO76" s="71"/>
      <c r="AP76" s="71"/>
      <c r="AQ76" s="71"/>
      <c r="AR76" s="71"/>
      <c r="AS76" s="71"/>
    </row>
    <row r="77" spans="1:45" x14ac:dyDescent="0.25">
      <c r="A77" s="71"/>
      <c r="B77" s="71"/>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c r="AK77" s="71"/>
      <c r="AL77" s="71"/>
      <c r="AM77" s="71"/>
      <c r="AN77" s="71"/>
      <c r="AO77" s="71"/>
      <c r="AP77" s="71"/>
      <c r="AQ77" s="71"/>
      <c r="AR77" s="71"/>
      <c r="AS77" s="71"/>
    </row>
    <row r="78" spans="1:45" x14ac:dyDescent="0.25">
      <c r="A78" s="71"/>
      <c r="B78" s="71"/>
      <c r="C78" s="71"/>
      <c r="D78" s="71"/>
      <c r="E78" s="71"/>
      <c r="F78" s="71"/>
      <c r="G78" s="71"/>
      <c r="H78" s="71"/>
      <c r="I78" s="71"/>
      <c r="J78" s="71"/>
      <c r="K78" s="71"/>
      <c r="L78" s="71"/>
      <c r="M78" s="71"/>
      <c r="N78" s="71"/>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row>
    <row r="79" spans="1:45" x14ac:dyDescent="0.25">
      <c r="A79" s="71"/>
      <c r="B79" s="71"/>
      <c r="C79" s="71"/>
      <c r="D79" s="71"/>
      <c r="E79" s="71"/>
      <c r="F79" s="71"/>
      <c r="G79" s="71"/>
      <c r="H79" s="71"/>
      <c r="I79" s="71"/>
      <c r="J79" s="71"/>
      <c r="K79" s="71"/>
      <c r="L79" s="71"/>
      <c r="M79" s="71"/>
      <c r="N79" s="71"/>
      <c r="O79" s="71"/>
      <c r="P79" s="71"/>
      <c r="Q79" s="71"/>
      <c r="R79" s="71"/>
      <c r="S79" s="71"/>
      <c r="T79" s="71"/>
      <c r="U79" s="71"/>
      <c r="V79" s="71"/>
      <c r="W79" s="71"/>
      <c r="X79" s="71"/>
      <c r="Y79" s="71"/>
      <c r="Z79" s="71"/>
      <c r="AA79" s="71"/>
      <c r="AB79" s="71"/>
      <c r="AC79" s="71"/>
      <c r="AD79" s="71"/>
      <c r="AE79" s="71"/>
      <c r="AF79" s="71"/>
      <c r="AG79" s="71"/>
      <c r="AH79" s="71"/>
      <c r="AI79" s="71"/>
      <c r="AJ79" s="71"/>
      <c r="AK79" s="71"/>
      <c r="AL79" s="71"/>
      <c r="AM79" s="71"/>
      <c r="AN79" s="71"/>
      <c r="AO79" s="71"/>
      <c r="AP79" s="71"/>
      <c r="AQ79" s="71"/>
      <c r="AR79" s="71"/>
      <c r="AS79" s="71"/>
    </row>
    <row r="80" spans="1:45" x14ac:dyDescent="0.25">
      <c r="A80" s="71"/>
      <c r="B80" s="71"/>
      <c r="C80" s="71"/>
      <c r="D80" s="71"/>
      <c r="E80" s="71"/>
      <c r="F80" s="71"/>
      <c r="G80" s="71"/>
      <c r="H80" s="71"/>
      <c r="I80" s="71"/>
      <c r="J80" s="71"/>
      <c r="K80" s="71"/>
      <c r="L80" s="71"/>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row>
    <row r="81" spans="1:45" x14ac:dyDescent="0.25">
      <c r="A81" s="71"/>
      <c r="B81" s="71"/>
      <c r="C81" s="71"/>
      <c r="D81" s="71"/>
      <c r="E81" s="71"/>
      <c r="F81" s="71"/>
      <c r="G81" s="71"/>
      <c r="H81" s="71"/>
      <c r="I81" s="71"/>
      <c r="J81" s="71"/>
      <c r="K81" s="71"/>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row>
    <row r="82" spans="1:45" x14ac:dyDescent="0.25">
      <c r="A82" s="71"/>
      <c r="B82" s="71"/>
      <c r="C82" s="71"/>
      <c r="D82" s="71"/>
      <c r="E82" s="71"/>
      <c r="F82" s="71"/>
      <c r="G82" s="71"/>
      <c r="H82" s="71"/>
      <c r="I82" s="71"/>
      <c r="J82" s="71"/>
      <c r="K82" s="71"/>
      <c r="L82" s="71"/>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row>
    <row r="83" spans="1:45" x14ac:dyDescent="0.25">
      <c r="A83" s="71"/>
      <c r="B83" s="71"/>
      <c r="C83" s="71"/>
      <c r="D83" s="71"/>
      <c r="E83" s="71"/>
      <c r="F83" s="71"/>
      <c r="G83" s="71"/>
      <c r="H83" s="71"/>
      <c r="I83" s="71"/>
      <c r="J83" s="71"/>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row>
    <row r="84" spans="1:45" x14ac:dyDescent="0.25">
      <c r="A84" s="71"/>
      <c r="B84" s="71"/>
      <c r="C84" s="71"/>
      <c r="D84" s="71"/>
      <c r="E84" s="71"/>
      <c r="F84" s="71"/>
      <c r="G84" s="71"/>
      <c r="H84" s="71"/>
      <c r="I84" s="71"/>
      <c r="J84" s="71"/>
      <c r="K84" s="71"/>
      <c r="L84" s="71"/>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row>
    <row r="85" spans="1:45" x14ac:dyDescent="0.25">
      <c r="A85" s="71"/>
      <c r="B85" s="71"/>
      <c r="C85" s="71"/>
      <c r="D85" s="71"/>
      <c r="E85" s="71"/>
      <c r="F85" s="71"/>
      <c r="G85" s="71"/>
      <c r="H85" s="71"/>
      <c r="I85" s="71"/>
      <c r="J85" s="71"/>
      <c r="K85" s="71"/>
      <c r="L85" s="71"/>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row>
    <row r="86" spans="1:45" x14ac:dyDescent="0.25">
      <c r="A86" s="71"/>
      <c r="B86" s="71"/>
      <c r="C86" s="71"/>
      <c r="D86" s="71"/>
      <c r="E86" s="71"/>
      <c r="F86" s="71"/>
      <c r="G86" s="71"/>
      <c r="H86" s="71"/>
      <c r="I86" s="71"/>
      <c r="J86" s="71"/>
      <c r="K86" s="71"/>
      <c r="L86" s="71"/>
      <c r="M86" s="71"/>
      <c r="N86" s="71"/>
      <c r="O86" s="71"/>
      <c r="P86" s="71"/>
      <c r="Q86" s="71"/>
      <c r="R86" s="71"/>
      <c r="S86" s="71"/>
      <c r="T86" s="71"/>
      <c r="U86" s="71"/>
      <c r="V86" s="71"/>
      <c r="W86" s="71"/>
      <c r="X86" s="71"/>
      <c r="Y86" s="71"/>
      <c r="Z86" s="71"/>
      <c r="AA86" s="71"/>
      <c r="AB86" s="71"/>
      <c r="AC86" s="71"/>
      <c r="AD86" s="71"/>
      <c r="AE86" s="71"/>
      <c r="AF86" s="71"/>
      <c r="AG86" s="71"/>
      <c r="AH86" s="71"/>
      <c r="AI86" s="71"/>
      <c r="AJ86" s="71"/>
      <c r="AK86" s="71"/>
      <c r="AL86" s="71"/>
      <c r="AM86" s="71"/>
      <c r="AN86" s="71"/>
      <c r="AO86" s="71"/>
      <c r="AP86" s="71"/>
      <c r="AQ86" s="71"/>
      <c r="AR86" s="71"/>
      <c r="AS86" s="71"/>
    </row>
    <row r="87" spans="1:45" x14ac:dyDescent="0.25">
      <c r="A87" s="71"/>
      <c r="B87" s="71"/>
      <c r="C87" s="71"/>
      <c r="D87" s="71"/>
      <c r="E87" s="71"/>
      <c r="F87" s="71"/>
      <c r="G87" s="71"/>
      <c r="H87" s="71"/>
      <c r="I87" s="71"/>
      <c r="J87" s="71"/>
      <c r="K87" s="71"/>
      <c r="L87" s="71"/>
      <c r="M87" s="71"/>
      <c r="N87" s="71"/>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row>
    <row r="88" spans="1:45" x14ac:dyDescent="0.25">
      <c r="A88" s="71"/>
      <c r="B88" s="71"/>
      <c r="C88" s="71"/>
      <c r="D88" s="71"/>
      <c r="E88" s="71"/>
      <c r="F88" s="71"/>
      <c r="G88" s="71"/>
      <c r="H88" s="71"/>
      <c r="I88" s="71"/>
      <c r="J88" s="71"/>
      <c r="K88" s="71"/>
      <c r="L88" s="71"/>
      <c r="M88" s="71"/>
      <c r="N88" s="71"/>
      <c r="O88" s="71"/>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row>
    <row r="89" spans="1:45" x14ac:dyDescent="0.25">
      <c r="A89" s="71"/>
      <c r="B89" s="71"/>
      <c r="C89" s="71"/>
      <c r="D89" s="71"/>
      <c r="E89" s="71"/>
      <c r="F89" s="71"/>
      <c r="G89" s="71"/>
      <c r="H89" s="71"/>
      <c r="I89" s="71"/>
      <c r="J89" s="71"/>
      <c r="K89" s="71"/>
      <c r="L89" s="71"/>
      <c r="M89" s="71"/>
      <c r="N89" s="71"/>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row>
    <row r="90" spans="1:45" x14ac:dyDescent="0.25">
      <c r="A90" s="71"/>
      <c r="B90" s="71"/>
      <c r="C90" s="71"/>
      <c r="D90" s="71"/>
      <c r="E90" s="71"/>
      <c r="F90" s="71"/>
      <c r="G90" s="71"/>
      <c r="H90" s="71"/>
      <c r="I90" s="71"/>
      <c r="J90" s="71"/>
      <c r="K90" s="71"/>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row>
    <row r="91" spans="1:45" x14ac:dyDescent="0.25">
      <c r="A91" s="71"/>
      <c r="B91" s="71"/>
      <c r="C91" s="71"/>
      <c r="D91" s="71"/>
      <c r="E91" s="71"/>
      <c r="F91" s="71"/>
      <c r="G91" s="71"/>
      <c r="H91" s="71"/>
      <c r="I91" s="71"/>
      <c r="J91" s="71"/>
      <c r="K91" s="71"/>
      <c r="L91" s="71"/>
      <c r="M91" s="71"/>
      <c r="N91" s="71"/>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row>
    <row r="92" spans="1:45" x14ac:dyDescent="0.25">
      <c r="A92" s="71"/>
      <c r="B92" s="71"/>
      <c r="C92" s="71"/>
      <c r="D92" s="71"/>
      <c r="E92" s="71"/>
      <c r="F92" s="71"/>
      <c r="G92" s="71"/>
      <c r="H92" s="71"/>
      <c r="I92" s="71"/>
      <c r="J92" s="71"/>
      <c r="K92" s="71"/>
      <c r="L92" s="71"/>
      <c r="M92" s="71"/>
      <c r="N92" s="71"/>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row>
    <row r="93" spans="1:45" x14ac:dyDescent="0.25">
      <c r="A93" s="71"/>
      <c r="B93" s="71"/>
      <c r="C93" s="71"/>
      <c r="D93" s="71"/>
      <c r="E93" s="71"/>
      <c r="F93" s="71"/>
      <c r="G93" s="71"/>
      <c r="H93" s="71"/>
      <c r="I93" s="71"/>
      <c r="J93" s="71"/>
      <c r="K93" s="71"/>
      <c r="L93" s="71"/>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row>
    <row r="94" spans="1:45" x14ac:dyDescent="0.25">
      <c r="A94" s="71"/>
      <c r="B94" s="71"/>
      <c r="C94" s="71"/>
      <c r="D94" s="71"/>
      <c r="E94" s="71"/>
      <c r="F94" s="71"/>
      <c r="G94" s="71"/>
      <c r="H94" s="71"/>
      <c r="I94" s="71"/>
      <c r="J94" s="71"/>
      <c r="K94" s="71"/>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row>
    <row r="95" spans="1:45" x14ac:dyDescent="0.25">
      <c r="A95" s="71"/>
      <c r="B95" s="71"/>
      <c r="C95" s="71"/>
      <c r="D95" s="71"/>
      <c r="E95" s="71"/>
      <c r="F95" s="71"/>
      <c r="G95" s="71"/>
      <c r="H95" s="71"/>
      <c r="I95" s="71"/>
      <c r="J95" s="71"/>
      <c r="K95" s="71"/>
      <c r="L95" s="71"/>
      <c r="M95" s="71"/>
      <c r="N95" s="71"/>
      <c r="O95" s="71"/>
      <c r="P95" s="71"/>
      <c r="Q95" s="71"/>
      <c r="R95" s="71"/>
      <c r="S95" s="71"/>
      <c r="T95" s="71"/>
      <c r="U95" s="71"/>
      <c r="V95" s="71"/>
      <c r="W95" s="71"/>
      <c r="X95" s="71"/>
      <c r="Y95" s="71"/>
      <c r="Z95" s="71"/>
      <c r="AA95" s="71"/>
      <c r="AB95" s="71"/>
      <c r="AC95" s="71"/>
      <c r="AD95" s="71"/>
      <c r="AE95" s="71"/>
      <c r="AF95" s="71"/>
      <c r="AG95" s="71"/>
      <c r="AH95" s="71"/>
      <c r="AI95" s="71"/>
      <c r="AJ95" s="71"/>
      <c r="AK95" s="71"/>
      <c r="AL95" s="71"/>
      <c r="AM95" s="71"/>
      <c r="AN95" s="71"/>
      <c r="AO95" s="71"/>
      <c r="AP95" s="71"/>
      <c r="AQ95" s="71"/>
      <c r="AR95" s="71"/>
      <c r="AS95" s="71"/>
    </row>
    <row r="96" spans="1:45" x14ac:dyDescent="0.25">
      <c r="A96" s="71"/>
      <c r="B96" s="71"/>
      <c r="C96" s="71"/>
      <c r="D96" s="71"/>
      <c r="E96" s="71"/>
      <c r="F96" s="71"/>
      <c r="G96" s="71"/>
      <c r="H96" s="71"/>
      <c r="I96" s="71"/>
      <c r="J96" s="71"/>
      <c r="K96" s="71"/>
      <c r="L96" s="71"/>
      <c r="M96" s="71"/>
      <c r="N96" s="71"/>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row>
    <row r="97" spans="1:45" x14ac:dyDescent="0.25">
      <c r="A97" s="71"/>
      <c r="B97" s="71"/>
      <c r="C97" s="71"/>
      <c r="D97" s="71"/>
      <c r="E97" s="71"/>
      <c r="F97" s="71"/>
      <c r="G97" s="71"/>
      <c r="H97" s="71"/>
      <c r="I97" s="71"/>
      <c r="J97" s="71"/>
      <c r="K97" s="71"/>
      <c r="L97" s="71"/>
      <c r="M97" s="71"/>
      <c r="N97" s="71"/>
      <c r="O97" s="71"/>
      <c r="P97" s="71"/>
      <c r="Q97" s="71"/>
      <c r="R97" s="71"/>
      <c r="S97" s="71"/>
      <c r="T97" s="71"/>
      <c r="U97" s="71"/>
      <c r="V97" s="71"/>
      <c r="W97" s="71"/>
      <c r="X97" s="71"/>
      <c r="Y97" s="71"/>
      <c r="Z97" s="71"/>
      <c r="AA97" s="71"/>
      <c r="AB97" s="71"/>
      <c r="AC97" s="71"/>
      <c r="AD97" s="71"/>
      <c r="AE97" s="71"/>
      <c r="AF97" s="71"/>
      <c r="AG97" s="71"/>
      <c r="AH97" s="71"/>
      <c r="AI97" s="71"/>
      <c r="AJ97" s="71"/>
      <c r="AK97" s="71"/>
      <c r="AL97" s="71"/>
      <c r="AM97" s="71"/>
      <c r="AN97" s="71"/>
      <c r="AO97" s="71"/>
      <c r="AP97" s="71"/>
      <c r="AQ97" s="71"/>
      <c r="AR97" s="71"/>
      <c r="AS97" s="71"/>
    </row>
    <row r="98" spans="1:45" x14ac:dyDescent="0.25">
      <c r="A98" s="71"/>
      <c r="B98" s="71"/>
      <c r="C98" s="71"/>
      <c r="D98" s="71"/>
      <c r="E98" s="71"/>
      <c r="F98" s="71"/>
      <c r="G98" s="71"/>
      <c r="H98" s="71"/>
      <c r="I98" s="71"/>
      <c r="J98" s="71"/>
      <c r="K98" s="71"/>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row>
    <row r="99" spans="1:45" x14ac:dyDescent="0.25">
      <c r="A99" s="71"/>
      <c r="B99" s="71"/>
      <c r="C99" s="71"/>
      <c r="D99" s="71"/>
      <c r="E99" s="71"/>
      <c r="F99" s="71"/>
      <c r="G99" s="71"/>
      <c r="H99" s="71"/>
      <c r="I99" s="71"/>
      <c r="J99" s="71"/>
      <c r="K99" s="71"/>
      <c r="L99" s="71"/>
      <c r="M99" s="71"/>
      <c r="N99" s="71"/>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row>
    <row r="100" spans="1:45" x14ac:dyDescent="0.25">
      <c r="A100" s="71"/>
      <c r="B100" s="71"/>
      <c r="C100" s="71"/>
      <c r="D100" s="71"/>
      <c r="E100" s="71"/>
      <c r="F100" s="71"/>
      <c r="G100" s="71"/>
      <c r="H100" s="71"/>
      <c r="I100" s="71"/>
      <c r="J100" s="71"/>
      <c r="K100" s="71"/>
      <c r="L100" s="71"/>
      <c r="M100" s="71"/>
      <c r="N100" s="71"/>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row>
    <row r="101" spans="1:45" x14ac:dyDescent="0.25">
      <c r="A101" s="71"/>
      <c r="B101" s="71"/>
      <c r="C101" s="71"/>
      <c r="D101" s="71"/>
      <c r="E101" s="71"/>
      <c r="F101" s="71"/>
      <c r="G101" s="71"/>
      <c r="H101" s="71"/>
      <c r="I101" s="71"/>
      <c r="J101" s="71"/>
      <c r="K101" s="71"/>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row>
    <row r="102" spans="1:45" x14ac:dyDescent="0.25">
      <c r="A102" s="71"/>
      <c r="B102" s="71"/>
      <c r="C102" s="71"/>
      <c r="D102" s="71"/>
      <c r="E102" s="71"/>
      <c r="F102" s="71"/>
      <c r="G102" s="71"/>
      <c r="H102" s="71"/>
      <c r="I102" s="71"/>
      <c r="J102" s="71"/>
      <c r="K102" s="71"/>
      <c r="L102" s="71"/>
      <c r="M102" s="71"/>
      <c r="N102" s="71"/>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row>
    <row r="103" spans="1:45" x14ac:dyDescent="0.25">
      <c r="A103" s="71"/>
      <c r="B103" s="71"/>
      <c r="C103" s="71"/>
      <c r="D103" s="71"/>
      <c r="E103" s="71"/>
      <c r="F103" s="71"/>
      <c r="G103" s="71"/>
      <c r="H103" s="71"/>
      <c r="I103" s="71"/>
      <c r="J103" s="71"/>
      <c r="K103" s="71"/>
      <c r="L103" s="71"/>
      <c r="M103" s="71"/>
      <c r="N103" s="71"/>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row>
    <row r="104" spans="1:45" x14ac:dyDescent="0.25">
      <c r="A104" s="71"/>
      <c r="B104" s="71"/>
      <c r="C104" s="71"/>
      <c r="D104" s="71"/>
      <c r="E104" s="71"/>
      <c r="F104" s="71"/>
      <c r="G104" s="71"/>
      <c r="H104" s="71"/>
      <c r="I104" s="71"/>
      <c r="J104" s="71"/>
      <c r="K104" s="71"/>
      <c r="L104" s="71"/>
      <c r="M104" s="71"/>
      <c r="N104" s="71"/>
      <c r="O104" s="71"/>
      <c r="P104" s="71"/>
      <c r="Q104" s="71"/>
      <c r="R104" s="71"/>
      <c r="S104" s="71"/>
      <c r="T104" s="71"/>
      <c r="U104" s="71"/>
      <c r="V104" s="71"/>
      <c r="W104" s="71"/>
      <c r="X104" s="71"/>
      <c r="Y104" s="71"/>
      <c r="Z104" s="71"/>
      <c r="AA104" s="71"/>
      <c r="AB104" s="71"/>
      <c r="AC104" s="71"/>
      <c r="AD104" s="71"/>
      <c r="AE104" s="71"/>
      <c r="AF104" s="71"/>
      <c r="AG104" s="71"/>
      <c r="AH104" s="71"/>
      <c r="AI104" s="71"/>
      <c r="AJ104" s="71"/>
      <c r="AK104" s="71"/>
      <c r="AL104" s="71"/>
      <c r="AM104" s="71"/>
      <c r="AN104" s="71"/>
      <c r="AO104" s="71"/>
      <c r="AP104" s="71"/>
      <c r="AQ104" s="71"/>
      <c r="AR104" s="71"/>
      <c r="AS104" s="71"/>
    </row>
    <row r="105" spans="1:45" x14ac:dyDescent="0.25">
      <c r="A105" s="71"/>
      <c r="B105" s="71"/>
      <c r="C105" s="71"/>
      <c r="D105" s="71"/>
      <c r="E105" s="71"/>
      <c r="F105" s="71"/>
      <c r="G105" s="71"/>
      <c r="H105" s="71"/>
      <c r="I105" s="71"/>
      <c r="J105" s="71"/>
      <c r="K105" s="71"/>
      <c r="L105" s="71"/>
      <c r="M105" s="71"/>
      <c r="N105" s="71"/>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row>
    <row r="106" spans="1:45" x14ac:dyDescent="0.25">
      <c r="A106" s="71"/>
      <c r="B106" s="71"/>
      <c r="C106" s="71"/>
      <c r="D106" s="71"/>
      <c r="E106" s="71"/>
      <c r="F106" s="71"/>
      <c r="G106" s="71"/>
      <c r="H106" s="71"/>
      <c r="I106" s="71"/>
      <c r="J106" s="71"/>
      <c r="K106" s="71"/>
      <c r="L106" s="71"/>
      <c r="M106" s="71"/>
      <c r="N106" s="71"/>
      <c r="O106" s="71"/>
      <c r="P106" s="71"/>
      <c r="Q106" s="71"/>
      <c r="R106" s="71"/>
      <c r="S106" s="71"/>
      <c r="T106" s="71"/>
      <c r="U106" s="71"/>
      <c r="V106" s="71"/>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row>
    <row r="107" spans="1:45" x14ac:dyDescent="0.25">
      <c r="A107" s="71"/>
      <c r="B107" s="71"/>
      <c r="C107" s="71"/>
      <c r="D107" s="71"/>
      <c r="E107" s="71"/>
      <c r="F107" s="71"/>
      <c r="G107" s="71"/>
      <c r="H107" s="71"/>
      <c r="I107" s="71"/>
      <c r="J107" s="71"/>
      <c r="K107" s="71"/>
      <c r="L107" s="71"/>
      <c r="M107" s="71"/>
      <c r="N107" s="71"/>
      <c r="O107" s="71"/>
      <c r="P107" s="71"/>
      <c r="Q107" s="71"/>
      <c r="R107" s="71"/>
      <c r="S107" s="71"/>
    </row>
    <row r="108" spans="1:45" x14ac:dyDescent="0.25">
      <c r="A108" s="71"/>
      <c r="B108" s="71"/>
      <c r="C108" s="71"/>
      <c r="D108" s="71"/>
      <c r="E108" s="71"/>
      <c r="F108" s="71"/>
      <c r="G108" s="71"/>
      <c r="H108" s="71"/>
      <c r="I108" s="71"/>
      <c r="J108" s="71"/>
      <c r="K108" s="71"/>
      <c r="L108" s="71"/>
      <c r="M108" s="71"/>
      <c r="N108" s="71"/>
      <c r="O108" s="71"/>
      <c r="P108" s="71"/>
      <c r="Q108" s="71"/>
      <c r="R108" s="71"/>
      <c r="S108" s="71"/>
    </row>
    <row r="109" spans="1:45" x14ac:dyDescent="0.25">
      <c r="A109" s="71"/>
      <c r="B109" s="71"/>
      <c r="C109" s="71"/>
      <c r="D109" s="71"/>
      <c r="E109" s="71"/>
      <c r="F109" s="71"/>
      <c r="G109" s="71"/>
      <c r="H109" s="71"/>
      <c r="I109" s="71"/>
      <c r="J109" s="71"/>
      <c r="K109" s="71"/>
      <c r="L109" s="71"/>
      <c r="M109" s="71"/>
      <c r="N109" s="71"/>
      <c r="O109" s="71"/>
      <c r="P109" s="71"/>
      <c r="Q109" s="71"/>
      <c r="R109" s="71"/>
      <c r="S109" s="71"/>
    </row>
    <row r="110" spans="1:45" x14ac:dyDescent="0.25">
      <c r="A110" s="71"/>
      <c r="B110" s="71"/>
      <c r="C110" s="71"/>
      <c r="D110" s="71"/>
      <c r="E110" s="71"/>
      <c r="F110" s="71"/>
      <c r="G110" s="71"/>
      <c r="H110" s="71"/>
      <c r="I110" s="71"/>
      <c r="J110" s="71"/>
      <c r="K110" s="71"/>
      <c r="L110" s="71"/>
      <c r="M110" s="71"/>
      <c r="N110" s="71"/>
      <c r="O110" s="71"/>
      <c r="P110" s="71"/>
      <c r="Q110" s="71"/>
      <c r="R110" s="71"/>
      <c r="S110" s="71"/>
    </row>
    <row r="111" spans="1:45" x14ac:dyDescent="0.25">
      <c r="A111" s="71"/>
      <c r="B111" s="71"/>
      <c r="C111" s="71"/>
      <c r="D111" s="71"/>
      <c r="E111" s="71"/>
      <c r="F111" s="71"/>
      <c r="G111" s="71"/>
      <c r="H111" s="71"/>
      <c r="I111" s="71"/>
      <c r="J111" s="71"/>
      <c r="K111" s="71"/>
      <c r="L111" s="71"/>
      <c r="M111" s="71"/>
      <c r="N111" s="71"/>
      <c r="O111" s="71"/>
      <c r="P111" s="71"/>
      <c r="Q111" s="71"/>
      <c r="R111" s="71"/>
      <c r="S111" s="71"/>
    </row>
    <row r="112" spans="1:45" x14ac:dyDescent="0.25">
      <c r="A112" s="71"/>
      <c r="B112" s="71"/>
      <c r="C112" s="71"/>
      <c r="D112" s="71"/>
      <c r="E112" s="71"/>
      <c r="F112" s="71"/>
      <c r="G112" s="71"/>
      <c r="H112" s="71"/>
      <c r="I112" s="71"/>
      <c r="J112" s="71"/>
      <c r="K112" s="71"/>
      <c r="L112" s="71"/>
      <c r="M112" s="71"/>
      <c r="N112" s="71"/>
      <c r="O112" s="71"/>
      <c r="P112" s="71"/>
      <c r="Q112" s="71"/>
      <c r="R112" s="71"/>
      <c r="S112" s="71"/>
    </row>
    <row r="113" spans="1:19" x14ac:dyDescent="0.25">
      <c r="A113" s="71"/>
      <c r="B113" s="71"/>
      <c r="C113" s="71"/>
      <c r="D113" s="71"/>
      <c r="E113" s="71"/>
      <c r="F113" s="71"/>
      <c r="G113" s="71"/>
      <c r="H113" s="71"/>
      <c r="I113" s="71"/>
      <c r="J113" s="71"/>
      <c r="K113" s="71"/>
      <c r="L113" s="71"/>
      <c r="M113" s="71"/>
      <c r="N113" s="71"/>
      <c r="O113" s="71"/>
      <c r="P113" s="71"/>
      <c r="Q113" s="71"/>
      <c r="R113" s="71"/>
      <c r="S113" s="71"/>
    </row>
    <row r="114" spans="1:19" x14ac:dyDescent="0.25">
      <c r="A114" s="71"/>
      <c r="B114" s="71"/>
      <c r="C114" s="71"/>
      <c r="D114" s="71"/>
      <c r="E114" s="71"/>
      <c r="F114" s="71"/>
      <c r="G114" s="71"/>
      <c r="H114" s="71"/>
      <c r="I114" s="71"/>
      <c r="J114" s="71"/>
      <c r="K114" s="71"/>
      <c r="L114" s="71"/>
      <c r="M114" s="71"/>
      <c r="N114" s="71"/>
      <c r="O114" s="71"/>
      <c r="P114" s="71"/>
      <c r="Q114" s="71"/>
      <c r="R114" s="71"/>
      <c r="S114" s="71"/>
    </row>
    <row r="115" spans="1:19" x14ac:dyDescent="0.25">
      <c r="A115" s="71"/>
      <c r="B115" s="71"/>
      <c r="C115" s="71"/>
      <c r="D115" s="71"/>
      <c r="E115" s="71"/>
      <c r="F115" s="71"/>
      <c r="G115" s="71"/>
      <c r="H115" s="71"/>
      <c r="I115" s="71"/>
      <c r="J115" s="71"/>
      <c r="K115" s="71"/>
      <c r="L115" s="71"/>
      <c r="M115" s="71"/>
      <c r="N115" s="71"/>
      <c r="O115" s="71"/>
      <c r="P115" s="71"/>
      <c r="Q115" s="71"/>
      <c r="R115" s="71"/>
      <c r="S115" s="71"/>
    </row>
    <row r="116" spans="1:19" x14ac:dyDescent="0.25">
      <c r="A116" s="71"/>
      <c r="B116" s="71"/>
      <c r="C116" s="71"/>
      <c r="D116" s="71"/>
      <c r="E116" s="71"/>
      <c r="F116" s="71"/>
      <c r="G116" s="71"/>
      <c r="H116" s="71"/>
      <c r="I116" s="71"/>
      <c r="J116" s="71"/>
      <c r="K116" s="71"/>
      <c r="L116" s="71"/>
      <c r="M116" s="71"/>
      <c r="N116" s="71"/>
      <c r="O116" s="71"/>
      <c r="P116" s="71"/>
      <c r="Q116" s="71"/>
      <c r="R116" s="71"/>
      <c r="S116" s="71"/>
    </row>
    <row r="117" spans="1:19" x14ac:dyDescent="0.25">
      <c r="A117" s="71"/>
      <c r="B117" s="71"/>
      <c r="C117" s="71"/>
      <c r="D117" s="71"/>
      <c r="E117" s="71"/>
      <c r="F117" s="71"/>
      <c r="G117" s="71"/>
      <c r="H117" s="71"/>
      <c r="I117" s="71"/>
      <c r="J117" s="71"/>
      <c r="K117" s="71"/>
      <c r="L117" s="71"/>
      <c r="M117" s="71"/>
      <c r="N117" s="71"/>
      <c r="O117" s="71"/>
      <c r="P117" s="71"/>
      <c r="Q117" s="71"/>
      <c r="R117" s="71"/>
      <c r="S117" s="71"/>
    </row>
    <row r="118" spans="1:19" x14ac:dyDescent="0.25">
      <c r="A118" s="71"/>
      <c r="B118" s="71"/>
      <c r="C118" s="71"/>
      <c r="D118" s="71"/>
      <c r="E118" s="71"/>
      <c r="F118" s="71"/>
      <c r="G118" s="71"/>
      <c r="H118" s="71"/>
      <c r="I118" s="71"/>
      <c r="J118" s="71"/>
      <c r="K118" s="71"/>
      <c r="L118" s="71"/>
      <c r="M118" s="71"/>
      <c r="N118" s="71"/>
      <c r="O118" s="71"/>
      <c r="P118" s="71"/>
      <c r="Q118" s="71"/>
      <c r="R118" s="71"/>
      <c r="S118" s="71"/>
    </row>
    <row r="119" spans="1:19" x14ac:dyDescent="0.25">
      <c r="A119" s="71"/>
      <c r="B119" s="71"/>
      <c r="C119" s="71"/>
      <c r="D119" s="71"/>
      <c r="E119" s="71"/>
      <c r="F119" s="71"/>
      <c r="G119" s="71"/>
      <c r="H119" s="71"/>
      <c r="I119" s="71"/>
      <c r="J119" s="71"/>
      <c r="K119" s="71"/>
      <c r="L119" s="71"/>
      <c r="M119" s="71"/>
      <c r="N119" s="71"/>
      <c r="O119" s="71"/>
      <c r="P119" s="71"/>
      <c r="Q119" s="71"/>
      <c r="R119" s="71"/>
      <c r="S119" s="71"/>
    </row>
    <row r="120" spans="1:19" x14ac:dyDescent="0.25">
      <c r="A120" s="71"/>
      <c r="B120" s="71"/>
      <c r="C120" s="71"/>
      <c r="D120" s="71"/>
      <c r="E120" s="71"/>
      <c r="F120" s="71"/>
      <c r="G120" s="71"/>
      <c r="H120" s="71"/>
      <c r="I120" s="71"/>
      <c r="J120" s="71"/>
      <c r="K120" s="71"/>
      <c r="L120" s="71"/>
      <c r="M120" s="71"/>
      <c r="N120" s="71"/>
      <c r="O120" s="71"/>
      <c r="P120" s="71"/>
      <c r="Q120" s="71"/>
      <c r="R120" s="71"/>
      <c r="S120" s="71"/>
    </row>
    <row r="121" spans="1:19" x14ac:dyDescent="0.25">
      <c r="A121" s="71"/>
      <c r="B121" s="71"/>
      <c r="C121" s="71"/>
      <c r="D121" s="71"/>
      <c r="E121" s="71"/>
      <c r="F121" s="71"/>
      <c r="G121" s="71"/>
      <c r="H121" s="71"/>
      <c r="I121" s="71"/>
      <c r="J121" s="71"/>
      <c r="K121" s="71"/>
      <c r="L121" s="71"/>
      <c r="M121" s="71"/>
      <c r="N121" s="71"/>
      <c r="O121" s="71"/>
      <c r="P121" s="71"/>
      <c r="Q121" s="71"/>
      <c r="R121" s="71"/>
      <c r="S121" s="71"/>
    </row>
    <row r="122" spans="1:19" x14ac:dyDescent="0.25">
      <c r="A122" s="71"/>
      <c r="B122" s="71"/>
      <c r="C122" s="71"/>
      <c r="D122" s="71"/>
      <c r="E122" s="71"/>
      <c r="F122" s="71"/>
      <c r="G122" s="71"/>
      <c r="H122" s="71"/>
      <c r="I122" s="71"/>
      <c r="J122" s="71"/>
      <c r="K122" s="71"/>
      <c r="L122" s="71"/>
      <c r="M122" s="71"/>
      <c r="N122" s="71"/>
      <c r="O122" s="71"/>
      <c r="P122" s="71"/>
      <c r="Q122" s="71"/>
      <c r="R122" s="71"/>
      <c r="S122" s="71"/>
    </row>
    <row r="123" spans="1:19" x14ac:dyDescent="0.25">
      <c r="A123" s="71"/>
      <c r="B123" s="71"/>
      <c r="C123" s="71"/>
      <c r="D123" s="71"/>
      <c r="E123" s="71"/>
      <c r="F123" s="71"/>
      <c r="G123" s="71"/>
      <c r="H123" s="71"/>
      <c r="I123" s="71"/>
      <c r="J123" s="71"/>
      <c r="K123" s="71"/>
      <c r="L123" s="71"/>
      <c r="M123" s="71"/>
      <c r="N123" s="71"/>
      <c r="O123" s="71"/>
      <c r="P123" s="71"/>
      <c r="Q123" s="71"/>
      <c r="R123" s="71"/>
      <c r="S123" s="71"/>
    </row>
    <row r="124" spans="1:19" x14ac:dyDescent="0.25">
      <c r="A124" s="71"/>
      <c r="B124" s="71"/>
      <c r="C124" s="71"/>
      <c r="D124" s="71"/>
      <c r="E124" s="71"/>
      <c r="F124" s="71"/>
      <c r="G124" s="71"/>
      <c r="H124" s="71"/>
      <c r="I124" s="71"/>
      <c r="J124" s="71"/>
      <c r="K124" s="71"/>
      <c r="L124" s="71"/>
      <c r="M124" s="71"/>
      <c r="N124" s="71"/>
      <c r="O124" s="71"/>
      <c r="P124" s="71"/>
      <c r="Q124" s="71"/>
      <c r="R124" s="71"/>
      <c r="S124" s="71"/>
    </row>
    <row r="125" spans="1:19" x14ac:dyDescent="0.25">
      <c r="A125" s="71"/>
      <c r="B125" s="71"/>
      <c r="C125" s="71"/>
      <c r="D125" s="71"/>
      <c r="E125" s="71"/>
      <c r="F125" s="71"/>
      <c r="G125" s="71"/>
      <c r="H125" s="71"/>
      <c r="I125" s="71"/>
      <c r="J125" s="71"/>
      <c r="K125" s="71"/>
      <c r="L125" s="71"/>
      <c r="M125" s="71"/>
      <c r="N125" s="71"/>
      <c r="O125" s="71"/>
      <c r="P125" s="71"/>
      <c r="Q125" s="71"/>
      <c r="R125" s="71"/>
      <c r="S125" s="71"/>
    </row>
    <row r="126" spans="1:19" x14ac:dyDescent="0.25">
      <c r="A126" s="71"/>
      <c r="B126" s="71"/>
      <c r="C126" s="71"/>
      <c r="D126" s="71"/>
      <c r="E126" s="71"/>
      <c r="F126" s="71"/>
      <c r="G126" s="71"/>
      <c r="H126" s="71"/>
      <c r="I126" s="71"/>
      <c r="J126" s="71"/>
      <c r="K126" s="71"/>
      <c r="L126" s="71"/>
      <c r="M126" s="71"/>
      <c r="N126" s="71"/>
      <c r="O126" s="71"/>
      <c r="P126" s="71"/>
      <c r="Q126" s="71"/>
      <c r="R126" s="71"/>
      <c r="S126" s="71"/>
    </row>
    <row r="127" spans="1:19" x14ac:dyDescent="0.25">
      <c r="A127" s="71"/>
      <c r="B127" s="71"/>
      <c r="C127" s="71"/>
      <c r="D127" s="71"/>
      <c r="E127" s="71"/>
      <c r="F127" s="71"/>
      <c r="G127" s="71"/>
      <c r="H127" s="71"/>
      <c r="I127" s="71"/>
      <c r="J127" s="71"/>
      <c r="K127" s="71"/>
      <c r="L127" s="71"/>
      <c r="M127" s="71"/>
      <c r="N127" s="71"/>
      <c r="O127" s="71"/>
      <c r="P127" s="71"/>
      <c r="Q127" s="71"/>
      <c r="R127" s="71"/>
      <c r="S127" s="71"/>
    </row>
    <row r="128" spans="1:19" x14ac:dyDescent="0.25">
      <c r="A128" s="71"/>
      <c r="B128" s="71"/>
      <c r="C128" s="71"/>
      <c r="D128" s="71"/>
      <c r="E128" s="71"/>
      <c r="F128" s="71"/>
      <c r="G128" s="71"/>
      <c r="H128" s="71"/>
      <c r="I128" s="71"/>
      <c r="J128" s="71"/>
      <c r="K128" s="71"/>
      <c r="L128" s="71"/>
      <c r="M128" s="71"/>
      <c r="N128" s="71"/>
      <c r="O128" s="71"/>
      <c r="P128" s="71"/>
      <c r="Q128" s="71"/>
      <c r="R128" s="71"/>
      <c r="S128" s="71"/>
    </row>
    <row r="129" spans="1:19" x14ac:dyDescent="0.25">
      <c r="A129" s="71"/>
      <c r="B129" s="71"/>
      <c r="C129" s="71"/>
      <c r="D129" s="71"/>
      <c r="E129" s="71"/>
      <c r="F129" s="71"/>
      <c r="G129" s="71"/>
      <c r="H129" s="71"/>
      <c r="I129" s="71"/>
      <c r="J129" s="71"/>
      <c r="K129" s="71"/>
      <c r="L129" s="71"/>
      <c r="M129" s="71"/>
      <c r="N129" s="71"/>
      <c r="O129" s="71"/>
      <c r="P129" s="71"/>
      <c r="Q129" s="71"/>
      <c r="R129" s="71"/>
      <c r="S129" s="71"/>
    </row>
    <row r="130" spans="1:19" x14ac:dyDescent="0.25">
      <c r="A130" s="71"/>
      <c r="B130" s="71"/>
      <c r="C130" s="71"/>
      <c r="D130" s="71"/>
      <c r="E130" s="71"/>
      <c r="F130" s="71"/>
      <c r="G130" s="71"/>
      <c r="H130" s="71"/>
      <c r="I130" s="71"/>
      <c r="J130" s="71"/>
      <c r="K130" s="71"/>
      <c r="L130" s="71"/>
      <c r="M130" s="71"/>
      <c r="N130" s="71"/>
      <c r="O130" s="71"/>
      <c r="P130" s="71"/>
      <c r="Q130" s="71"/>
      <c r="R130" s="71"/>
      <c r="S130" s="71"/>
    </row>
    <row r="131" spans="1:19" x14ac:dyDescent="0.25">
      <c r="A131" s="71"/>
      <c r="B131" s="71"/>
      <c r="C131" s="71"/>
      <c r="D131" s="71"/>
      <c r="E131" s="71"/>
      <c r="F131" s="71"/>
      <c r="G131" s="71"/>
      <c r="H131" s="71"/>
      <c r="I131" s="71"/>
      <c r="J131" s="71"/>
      <c r="K131" s="71"/>
      <c r="L131" s="71"/>
      <c r="M131" s="71"/>
      <c r="N131" s="71"/>
      <c r="O131" s="71"/>
      <c r="P131" s="71"/>
      <c r="Q131" s="71"/>
      <c r="R131" s="71"/>
      <c r="S131" s="71"/>
    </row>
    <row r="132" spans="1:19" x14ac:dyDescent="0.25">
      <c r="A132" s="71"/>
      <c r="B132" s="71"/>
      <c r="C132" s="71"/>
      <c r="D132" s="71"/>
      <c r="E132" s="71"/>
      <c r="F132" s="71"/>
      <c r="G132" s="71"/>
      <c r="H132" s="71"/>
      <c r="I132" s="71"/>
      <c r="J132" s="71"/>
      <c r="K132" s="71"/>
      <c r="L132" s="71"/>
      <c r="M132" s="71"/>
      <c r="N132" s="71"/>
      <c r="O132" s="71"/>
      <c r="P132" s="71"/>
      <c r="Q132" s="71"/>
      <c r="R132" s="71"/>
      <c r="S132" s="71"/>
    </row>
    <row r="133" spans="1:19" x14ac:dyDescent="0.25">
      <c r="A133" s="71"/>
      <c r="B133" s="71"/>
      <c r="C133" s="71"/>
      <c r="D133" s="71"/>
      <c r="E133" s="71"/>
      <c r="F133" s="71"/>
      <c r="G133" s="71"/>
      <c r="H133" s="71"/>
      <c r="I133" s="71"/>
      <c r="J133" s="71"/>
      <c r="K133" s="71"/>
      <c r="L133" s="71"/>
      <c r="M133" s="71"/>
      <c r="N133" s="71"/>
      <c r="O133" s="71"/>
      <c r="P133" s="71"/>
      <c r="Q133" s="71"/>
      <c r="R133" s="71"/>
      <c r="S133" s="71"/>
    </row>
    <row r="134" spans="1:19" x14ac:dyDescent="0.25">
      <c r="A134" s="71"/>
      <c r="B134" s="71"/>
      <c r="C134" s="71"/>
      <c r="D134" s="71"/>
      <c r="E134" s="71"/>
      <c r="F134" s="71"/>
      <c r="G134" s="71"/>
      <c r="H134" s="71"/>
      <c r="I134" s="71"/>
      <c r="J134" s="71"/>
      <c r="K134" s="71"/>
      <c r="L134" s="71"/>
      <c r="M134" s="71"/>
      <c r="N134" s="71"/>
      <c r="O134" s="71"/>
      <c r="P134" s="71"/>
      <c r="Q134" s="71"/>
      <c r="R134" s="71"/>
      <c r="S134" s="71"/>
    </row>
    <row r="135" spans="1:19" x14ac:dyDescent="0.25">
      <c r="A135" s="71"/>
      <c r="B135" s="71"/>
      <c r="C135" s="71"/>
      <c r="D135" s="71"/>
      <c r="E135" s="71"/>
      <c r="F135" s="71"/>
      <c r="G135" s="71"/>
      <c r="H135" s="71"/>
      <c r="I135" s="71"/>
      <c r="J135" s="71"/>
      <c r="K135" s="71"/>
      <c r="L135" s="71"/>
      <c r="M135" s="71"/>
      <c r="N135" s="71"/>
      <c r="O135" s="71"/>
      <c r="P135" s="71"/>
      <c r="Q135" s="71"/>
      <c r="R135" s="71"/>
      <c r="S135" s="71"/>
    </row>
    <row r="136" spans="1:19" x14ac:dyDescent="0.25">
      <c r="A136" s="71"/>
      <c r="B136" s="71"/>
      <c r="C136" s="71"/>
      <c r="D136" s="71"/>
      <c r="E136" s="71"/>
      <c r="F136" s="71"/>
      <c r="G136" s="71"/>
      <c r="H136" s="71"/>
      <c r="I136" s="71"/>
      <c r="J136" s="71"/>
      <c r="K136" s="71"/>
      <c r="L136" s="71"/>
      <c r="M136" s="71"/>
      <c r="N136" s="71"/>
      <c r="O136" s="71"/>
      <c r="P136" s="71"/>
      <c r="Q136" s="71"/>
      <c r="R136" s="71"/>
      <c r="S136" s="71"/>
    </row>
    <row r="137" spans="1:19" x14ac:dyDescent="0.25">
      <c r="A137" s="71"/>
      <c r="B137" s="71"/>
      <c r="C137" s="71"/>
      <c r="D137" s="71"/>
      <c r="E137" s="71"/>
      <c r="F137" s="71"/>
      <c r="G137" s="71"/>
      <c r="H137" s="71"/>
      <c r="I137" s="71"/>
      <c r="J137" s="71"/>
      <c r="K137" s="71"/>
      <c r="L137" s="71"/>
      <c r="M137" s="71"/>
      <c r="N137" s="71"/>
      <c r="O137" s="71"/>
      <c r="P137" s="71"/>
      <c r="Q137" s="71"/>
      <c r="R137" s="71"/>
      <c r="S137" s="71"/>
    </row>
    <row r="138" spans="1:19" x14ac:dyDescent="0.25">
      <c r="A138" s="71"/>
      <c r="B138" s="71"/>
      <c r="C138" s="71"/>
      <c r="D138" s="71"/>
      <c r="E138" s="71"/>
      <c r="F138" s="71"/>
      <c r="G138" s="71"/>
      <c r="H138" s="71"/>
      <c r="I138" s="71"/>
      <c r="J138" s="71"/>
      <c r="K138" s="71"/>
      <c r="L138" s="71"/>
      <c r="M138" s="71"/>
      <c r="N138" s="71"/>
      <c r="O138" s="71"/>
      <c r="P138" s="71"/>
      <c r="Q138" s="71"/>
      <c r="R138" s="71"/>
      <c r="S138" s="71"/>
    </row>
    <row r="139" spans="1:19" x14ac:dyDescent="0.25">
      <c r="A139" s="71"/>
      <c r="B139" s="71"/>
      <c r="C139" s="71"/>
      <c r="D139" s="71"/>
      <c r="E139" s="71"/>
      <c r="F139" s="71"/>
      <c r="G139" s="71"/>
      <c r="H139" s="71"/>
      <c r="I139" s="71"/>
      <c r="J139" s="71"/>
      <c r="K139" s="71"/>
      <c r="L139" s="71"/>
      <c r="M139" s="71"/>
      <c r="N139" s="71"/>
      <c r="O139" s="71"/>
      <c r="P139" s="71"/>
      <c r="Q139" s="71"/>
      <c r="R139" s="71"/>
      <c r="S139" s="71"/>
    </row>
    <row r="140" spans="1:19" x14ac:dyDescent="0.25">
      <c r="A140" s="71"/>
      <c r="B140" s="71"/>
      <c r="C140" s="71"/>
      <c r="D140" s="71"/>
      <c r="E140" s="71"/>
      <c r="F140" s="71"/>
      <c r="G140" s="71"/>
      <c r="H140" s="71"/>
      <c r="I140" s="71"/>
      <c r="J140" s="71"/>
      <c r="K140" s="71"/>
      <c r="L140" s="71"/>
      <c r="M140" s="71"/>
      <c r="N140" s="71"/>
      <c r="O140" s="71"/>
      <c r="P140" s="71"/>
      <c r="Q140" s="71"/>
      <c r="R140" s="71"/>
      <c r="S140" s="71"/>
    </row>
    <row r="141" spans="1:19" x14ac:dyDescent="0.25">
      <c r="A141" s="71"/>
      <c r="B141" s="71"/>
      <c r="C141" s="71"/>
      <c r="D141" s="71"/>
      <c r="E141" s="71"/>
      <c r="F141" s="71"/>
      <c r="G141" s="71"/>
      <c r="H141" s="71"/>
      <c r="I141" s="71"/>
      <c r="J141" s="71"/>
      <c r="K141" s="71"/>
      <c r="L141" s="71"/>
      <c r="M141" s="71"/>
      <c r="N141" s="71"/>
      <c r="O141" s="71"/>
      <c r="P141" s="71"/>
      <c r="Q141" s="71"/>
      <c r="R141" s="71"/>
      <c r="S141" s="71"/>
    </row>
    <row r="142" spans="1:19" x14ac:dyDescent="0.25">
      <c r="A142" s="71"/>
      <c r="B142" s="71"/>
      <c r="C142" s="71"/>
      <c r="D142" s="71"/>
      <c r="E142" s="71"/>
      <c r="F142" s="71"/>
      <c r="G142" s="71"/>
      <c r="H142" s="71"/>
      <c r="I142" s="71"/>
      <c r="J142" s="71"/>
      <c r="K142" s="71"/>
      <c r="L142" s="71"/>
      <c r="M142" s="71"/>
      <c r="N142" s="71"/>
      <c r="O142" s="71"/>
      <c r="P142" s="71"/>
      <c r="Q142" s="71"/>
      <c r="R142" s="71"/>
      <c r="S142" s="71"/>
    </row>
    <row r="143" spans="1:19" x14ac:dyDescent="0.25">
      <c r="A143" s="71"/>
      <c r="B143" s="71"/>
      <c r="C143" s="71"/>
      <c r="D143" s="71"/>
      <c r="E143" s="71"/>
      <c r="F143" s="71"/>
      <c r="G143" s="71"/>
      <c r="H143" s="71"/>
      <c r="I143" s="71"/>
      <c r="J143" s="71"/>
      <c r="K143" s="71"/>
      <c r="L143" s="71"/>
      <c r="M143" s="71"/>
      <c r="N143" s="71"/>
      <c r="O143" s="71"/>
      <c r="P143" s="71"/>
      <c r="Q143" s="71"/>
      <c r="R143" s="71"/>
      <c r="S143" s="71"/>
    </row>
    <row r="144" spans="1:19" x14ac:dyDescent="0.25">
      <c r="A144" s="71"/>
      <c r="B144" s="71"/>
      <c r="C144" s="71"/>
      <c r="D144" s="71"/>
      <c r="E144" s="71"/>
      <c r="F144" s="71"/>
      <c r="G144" s="71"/>
      <c r="H144" s="71"/>
      <c r="I144" s="71"/>
      <c r="J144" s="71"/>
      <c r="K144" s="71"/>
      <c r="L144" s="71"/>
      <c r="M144" s="71"/>
      <c r="N144" s="71"/>
      <c r="O144" s="71"/>
      <c r="P144" s="71"/>
      <c r="Q144" s="71"/>
      <c r="R144" s="71"/>
      <c r="S144" s="71"/>
    </row>
    <row r="145" spans="1:19" x14ac:dyDescent="0.25">
      <c r="A145" s="71"/>
      <c r="B145" s="71"/>
      <c r="C145" s="71"/>
      <c r="D145" s="71"/>
      <c r="E145" s="71"/>
      <c r="F145" s="71"/>
      <c r="G145" s="71"/>
      <c r="H145" s="71"/>
      <c r="I145" s="71"/>
      <c r="J145" s="71"/>
      <c r="K145" s="71"/>
      <c r="L145" s="71"/>
      <c r="M145" s="71"/>
      <c r="N145" s="71"/>
      <c r="O145" s="71"/>
      <c r="P145" s="71"/>
      <c r="Q145" s="71"/>
      <c r="R145" s="71"/>
      <c r="S145" s="71"/>
    </row>
    <row r="146" spans="1:19" x14ac:dyDescent="0.25">
      <c r="A146" s="71"/>
      <c r="B146" s="71"/>
      <c r="C146" s="71"/>
      <c r="D146" s="71"/>
      <c r="E146" s="71"/>
      <c r="F146" s="71"/>
      <c r="G146" s="71"/>
      <c r="H146" s="71"/>
      <c r="I146" s="71"/>
      <c r="J146" s="71"/>
      <c r="K146" s="71"/>
      <c r="L146" s="71"/>
      <c r="M146" s="71"/>
      <c r="N146" s="71"/>
      <c r="O146" s="71"/>
      <c r="P146" s="71"/>
      <c r="Q146" s="71"/>
      <c r="R146" s="71"/>
      <c r="S146" s="71"/>
    </row>
    <row r="147" spans="1:19" x14ac:dyDescent="0.25">
      <c r="A147" s="71"/>
      <c r="B147" s="71"/>
      <c r="C147" s="71"/>
      <c r="D147" s="71"/>
      <c r="E147" s="71"/>
      <c r="F147" s="71"/>
      <c r="G147" s="71"/>
      <c r="H147" s="71"/>
      <c r="I147" s="71"/>
      <c r="J147" s="71"/>
      <c r="K147" s="71"/>
      <c r="L147" s="71"/>
      <c r="M147" s="71"/>
      <c r="N147" s="71"/>
      <c r="O147" s="71"/>
      <c r="P147" s="71"/>
      <c r="Q147" s="71"/>
      <c r="R147" s="71"/>
      <c r="S147" s="71"/>
    </row>
    <row r="148" spans="1:19" x14ac:dyDescent="0.25">
      <c r="A148" s="71"/>
      <c r="B148" s="71"/>
      <c r="C148" s="71"/>
      <c r="D148" s="71"/>
      <c r="E148" s="71"/>
      <c r="F148" s="71"/>
      <c r="G148" s="71"/>
      <c r="H148" s="71"/>
      <c r="I148" s="71"/>
      <c r="J148" s="71"/>
      <c r="K148" s="71"/>
      <c r="L148" s="71"/>
      <c r="M148" s="71"/>
      <c r="N148" s="71"/>
      <c r="O148" s="71"/>
      <c r="P148" s="71"/>
      <c r="Q148" s="71"/>
      <c r="R148" s="71"/>
      <c r="S148" s="71"/>
    </row>
    <row r="149" spans="1:19" x14ac:dyDescent="0.25">
      <c r="A149" s="71"/>
      <c r="B149" s="71"/>
      <c r="C149" s="71"/>
      <c r="D149" s="71"/>
      <c r="E149" s="71"/>
      <c r="F149" s="71"/>
      <c r="G149" s="71"/>
      <c r="H149" s="71"/>
      <c r="I149" s="71"/>
      <c r="J149" s="71"/>
      <c r="K149" s="71"/>
      <c r="L149" s="71"/>
      <c r="M149" s="71"/>
      <c r="N149" s="71"/>
      <c r="O149" s="71"/>
      <c r="P149" s="71"/>
      <c r="Q149" s="71"/>
      <c r="R149" s="71"/>
      <c r="S149" s="71"/>
    </row>
    <row r="150" spans="1:19" x14ac:dyDescent="0.25">
      <c r="A150" s="71"/>
      <c r="B150" s="71"/>
      <c r="C150" s="71"/>
      <c r="D150" s="71"/>
      <c r="E150" s="71"/>
      <c r="F150" s="71"/>
      <c r="G150" s="71"/>
      <c r="H150" s="71"/>
      <c r="I150" s="71"/>
      <c r="J150" s="71"/>
      <c r="K150" s="71"/>
      <c r="L150" s="71"/>
      <c r="M150" s="71"/>
      <c r="N150" s="71"/>
      <c r="O150" s="71"/>
      <c r="P150" s="71"/>
      <c r="Q150" s="71"/>
      <c r="R150" s="71"/>
      <c r="S150" s="71"/>
    </row>
    <row r="151" spans="1:19" x14ac:dyDescent="0.25">
      <c r="A151" s="71"/>
      <c r="B151" s="71"/>
      <c r="C151" s="71"/>
      <c r="D151" s="71"/>
      <c r="E151" s="71"/>
      <c r="F151" s="71"/>
      <c r="G151" s="71"/>
      <c r="H151" s="71"/>
      <c r="I151" s="71"/>
      <c r="J151" s="71"/>
      <c r="K151" s="71"/>
      <c r="L151" s="71"/>
      <c r="M151" s="71"/>
      <c r="N151" s="71"/>
      <c r="O151" s="71"/>
      <c r="P151" s="71"/>
      <c r="Q151" s="71"/>
      <c r="R151" s="71"/>
      <c r="S151" s="71"/>
    </row>
    <row r="152" spans="1:19" x14ac:dyDescent="0.25">
      <c r="A152" s="71"/>
      <c r="B152" s="71"/>
      <c r="C152" s="71"/>
      <c r="D152" s="71"/>
      <c r="E152" s="71"/>
      <c r="F152" s="71"/>
      <c r="G152" s="71"/>
      <c r="H152" s="71"/>
      <c r="I152" s="71"/>
      <c r="J152" s="71"/>
      <c r="K152" s="71"/>
      <c r="L152" s="71"/>
      <c r="M152" s="71"/>
      <c r="N152" s="71"/>
      <c r="O152" s="71"/>
      <c r="P152" s="71"/>
      <c r="Q152" s="71"/>
      <c r="R152" s="71"/>
      <c r="S152" s="71"/>
    </row>
    <row r="153" spans="1:19" x14ac:dyDescent="0.25">
      <c r="A153" s="71"/>
      <c r="B153" s="71"/>
      <c r="C153" s="71"/>
      <c r="D153" s="71"/>
      <c r="E153" s="71"/>
      <c r="F153" s="71"/>
      <c r="G153" s="71"/>
      <c r="H153" s="71"/>
      <c r="I153" s="71"/>
      <c r="J153" s="71"/>
      <c r="K153" s="71"/>
      <c r="L153" s="71"/>
      <c r="M153" s="71"/>
      <c r="N153" s="71"/>
      <c r="O153" s="71"/>
      <c r="P153" s="71"/>
      <c r="Q153" s="71"/>
      <c r="R153" s="71"/>
      <c r="S153" s="71"/>
    </row>
    <row r="154" spans="1:19" x14ac:dyDescent="0.25">
      <c r="A154" s="71"/>
      <c r="B154" s="71"/>
      <c r="C154" s="71"/>
      <c r="D154" s="71"/>
      <c r="E154" s="71"/>
      <c r="F154" s="71"/>
      <c r="G154" s="71"/>
      <c r="H154" s="71"/>
      <c r="I154" s="71"/>
      <c r="J154" s="71"/>
      <c r="K154" s="71"/>
      <c r="L154" s="71"/>
      <c r="M154" s="71"/>
      <c r="N154" s="71"/>
      <c r="O154" s="71"/>
      <c r="P154" s="71"/>
      <c r="Q154" s="71"/>
      <c r="R154" s="71"/>
      <c r="S154" s="71"/>
    </row>
    <row r="155" spans="1:19" x14ac:dyDescent="0.25">
      <c r="A155" s="71"/>
      <c r="B155" s="71"/>
      <c r="C155" s="71"/>
      <c r="D155" s="71"/>
      <c r="E155" s="71"/>
      <c r="F155" s="71"/>
      <c r="G155" s="71"/>
      <c r="H155" s="71"/>
      <c r="I155" s="71"/>
      <c r="J155" s="71"/>
      <c r="K155" s="71"/>
      <c r="L155" s="71"/>
      <c r="M155" s="71"/>
      <c r="N155" s="71"/>
      <c r="O155" s="71"/>
      <c r="P155" s="71"/>
      <c r="Q155" s="71"/>
      <c r="R155" s="71"/>
      <c r="S155" s="71"/>
    </row>
    <row r="156" spans="1:19" x14ac:dyDescent="0.25">
      <c r="A156" s="71"/>
      <c r="B156" s="71"/>
      <c r="C156" s="71"/>
      <c r="D156" s="71"/>
      <c r="E156" s="71"/>
      <c r="F156" s="71"/>
      <c r="G156" s="71"/>
      <c r="H156" s="71"/>
      <c r="I156" s="71"/>
      <c r="J156" s="71"/>
      <c r="K156" s="71"/>
      <c r="L156" s="71"/>
      <c r="M156" s="71"/>
      <c r="N156" s="71"/>
      <c r="O156" s="71"/>
      <c r="P156" s="71"/>
      <c r="Q156" s="71"/>
      <c r="R156" s="71"/>
      <c r="S156" s="71"/>
    </row>
    <row r="157" spans="1:19" x14ac:dyDescent="0.25">
      <c r="A157" s="71"/>
      <c r="B157" s="71"/>
      <c r="C157" s="71"/>
      <c r="D157" s="71"/>
      <c r="E157" s="71"/>
      <c r="F157" s="71"/>
      <c r="G157" s="71"/>
      <c r="H157" s="71"/>
      <c r="I157" s="71"/>
      <c r="J157" s="71"/>
      <c r="K157" s="71"/>
      <c r="L157" s="71"/>
      <c r="M157" s="71"/>
      <c r="N157" s="71"/>
      <c r="O157" s="71"/>
      <c r="P157" s="71"/>
      <c r="Q157" s="71"/>
      <c r="R157" s="71"/>
      <c r="S157" s="71"/>
    </row>
    <row r="158" spans="1:19" x14ac:dyDescent="0.25">
      <c r="A158" s="71"/>
      <c r="B158" s="71"/>
      <c r="C158" s="71"/>
      <c r="D158" s="71"/>
      <c r="E158" s="71"/>
      <c r="F158" s="71"/>
      <c r="G158" s="71"/>
      <c r="H158" s="71"/>
      <c r="I158" s="71"/>
      <c r="J158" s="71"/>
      <c r="K158" s="71"/>
      <c r="L158" s="71"/>
      <c r="M158" s="71"/>
      <c r="N158" s="71"/>
      <c r="O158" s="71"/>
      <c r="P158" s="71"/>
      <c r="Q158" s="71"/>
      <c r="R158" s="71"/>
      <c r="S158" s="71"/>
    </row>
    <row r="159" spans="1:19" x14ac:dyDescent="0.25">
      <c r="A159" s="71"/>
      <c r="B159" s="71"/>
      <c r="C159" s="71"/>
      <c r="D159" s="71"/>
      <c r="E159" s="71"/>
      <c r="F159" s="71"/>
      <c r="G159" s="71"/>
      <c r="H159" s="71"/>
      <c r="I159" s="71"/>
      <c r="J159" s="71"/>
      <c r="K159" s="71"/>
      <c r="L159" s="71"/>
      <c r="M159" s="71"/>
      <c r="N159" s="71"/>
      <c r="O159" s="71"/>
      <c r="P159" s="71"/>
      <c r="Q159" s="71"/>
      <c r="R159" s="71"/>
      <c r="S159" s="71"/>
    </row>
    <row r="160" spans="1:19" x14ac:dyDescent="0.25">
      <c r="A160" s="71"/>
      <c r="B160" s="71"/>
      <c r="C160" s="71"/>
      <c r="D160" s="71"/>
      <c r="E160" s="71"/>
      <c r="F160" s="71"/>
      <c r="G160" s="71"/>
      <c r="H160" s="71"/>
      <c r="I160" s="71"/>
      <c r="J160" s="71"/>
      <c r="K160" s="71"/>
      <c r="L160" s="71"/>
      <c r="M160" s="71"/>
      <c r="N160" s="71"/>
      <c r="O160" s="71"/>
      <c r="P160" s="71"/>
      <c r="Q160" s="71"/>
      <c r="R160" s="71"/>
      <c r="S160" s="71"/>
    </row>
    <row r="161" spans="1:19" x14ac:dyDescent="0.25">
      <c r="A161" s="71"/>
      <c r="B161" s="71"/>
      <c r="C161" s="71"/>
      <c r="D161" s="71"/>
      <c r="E161" s="71"/>
      <c r="F161" s="71"/>
      <c r="G161" s="71"/>
      <c r="H161" s="71"/>
      <c r="I161" s="71"/>
      <c r="J161" s="71"/>
      <c r="K161" s="71"/>
      <c r="L161" s="71"/>
      <c r="M161" s="71"/>
      <c r="N161" s="71"/>
      <c r="O161" s="71"/>
      <c r="P161" s="71"/>
      <c r="Q161" s="71"/>
      <c r="R161" s="71"/>
      <c r="S161" s="71"/>
    </row>
    <row r="162" spans="1:19" x14ac:dyDescent="0.25">
      <c r="A162" s="71"/>
      <c r="B162" s="71"/>
      <c r="C162" s="71"/>
      <c r="D162" s="71"/>
      <c r="E162" s="71"/>
      <c r="F162" s="71"/>
      <c r="G162" s="71"/>
      <c r="H162" s="71"/>
      <c r="I162" s="71"/>
      <c r="J162" s="71"/>
      <c r="K162" s="71"/>
      <c r="L162" s="71"/>
      <c r="M162" s="71"/>
      <c r="N162" s="71"/>
      <c r="O162" s="71"/>
      <c r="P162" s="71"/>
      <c r="Q162" s="71"/>
      <c r="R162" s="71"/>
      <c r="S162" s="71"/>
    </row>
    <row r="163" spans="1:19" x14ac:dyDescent="0.25">
      <c r="A163" s="71"/>
      <c r="B163" s="71"/>
      <c r="C163" s="71"/>
      <c r="D163" s="71"/>
      <c r="E163" s="71"/>
      <c r="F163" s="71"/>
      <c r="G163" s="71"/>
      <c r="H163" s="71"/>
      <c r="I163" s="71"/>
      <c r="J163" s="71"/>
      <c r="K163" s="71"/>
      <c r="L163" s="71"/>
      <c r="M163" s="71"/>
      <c r="N163" s="71"/>
      <c r="O163" s="71"/>
      <c r="P163" s="71"/>
      <c r="Q163" s="71"/>
      <c r="R163" s="71"/>
      <c r="S163" s="71"/>
    </row>
    <row r="164" spans="1:19" x14ac:dyDescent="0.25">
      <c r="A164" s="71"/>
      <c r="B164" s="71"/>
      <c r="C164" s="71"/>
      <c r="D164" s="71"/>
      <c r="E164" s="71"/>
      <c r="F164" s="71"/>
      <c r="G164" s="71"/>
      <c r="H164" s="71"/>
      <c r="I164" s="71"/>
      <c r="J164" s="71"/>
      <c r="K164" s="71"/>
      <c r="L164" s="71"/>
      <c r="M164" s="71"/>
      <c r="N164" s="71"/>
      <c r="O164" s="71"/>
      <c r="P164" s="71"/>
      <c r="Q164" s="71"/>
      <c r="R164" s="71"/>
      <c r="S164" s="71"/>
    </row>
    <row r="165" spans="1:19" x14ac:dyDescent="0.25">
      <c r="A165" s="71"/>
      <c r="B165" s="71"/>
      <c r="C165" s="71"/>
      <c r="D165" s="71"/>
      <c r="E165" s="71"/>
      <c r="F165" s="71"/>
      <c r="G165" s="71"/>
      <c r="H165" s="71"/>
      <c r="I165" s="71"/>
      <c r="J165" s="71"/>
      <c r="K165" s="71"/>
      <c r="L165" s="71"/>
      <c r="M165" s="71"/>
      <c r="N165" s="71"/>
      <c r="O165" s="71"/>
      <c r="P165" s="71"/>
      <c r="Q165" s="71"/>
      <c r="R165" s="71"/>
      <c r="S165" s="71"/>
    </row>
    <row r="166" spans="1:19" x14ac:dyDescent="0.25">
      <c r="A166" s="71"/>
      <c r="B166" s="71"/>
      <c r="C166" s="71"/>
      <c r="D166" s="71"/>
      <c r="E166" s="71"/>
      <c r="F166" s="71"/>
      <c r="G166" s="71"/>
      <c r="H166" s="71"/>
      <c r="I166" s="71"/>
      <c r="J166" s="71"/>
      <c r="K166" s="71"/>
      <c r="L166" s="71"/>
      <c r="M166" s="71"/>
      <c r="N166" s="71"/>
      <c r="O166" s="71"/>
      <c r="P166" s="71"/>
      <c r="Q166" s="71"/>
      <c r="R166" s="71"/>
      <c r="S166" s="71"/>
    </row>
    <row r="167" spans="1:19" x14ac:dyDescent="0.25">
      <c r="A167" s="71"/>
      <c r="B167" s="71"/>
      <c r="C167" s="71"/>
      <c r="D167" s="71"/>
      <c r="E167" s="71"/>
      <c r="F167" s="71"/>
      <c r="G167" s="71"/>
      <c r="H167" s="71"/>
      <c r="I167" s="71"/>
      <c r="J167" s="71"/>
      <c r="K167" s="71"/>
      <c r="L167" s="71"/>
      <c r="M167" s="71"/>
      <c r="N167" s="71"/>
      <c r="O167" s="71"/>
      <c r="P167" s="71"/>
      <c r="Q167" s="71"/>
      <c r="R167" s="71"/>
      <c r="S167" s="71"/>
    </row>
    <row r="168" spans="1:19" x14ac:dyDescent="0.25">
      <c r="A168" s="71"/>
      <c r="B168" s="71"/>
      <c r="C168" s="71"/>
      <c r="D168" s="71"/>
      <c r="E168" s="71"/>
      <c r="F168" s="71"/>
      <c r="G168" s="71"/>
      <c r="H168" s="71"/>
      <c r="I168" s="71"/>
      <c r="J168" s="71"/>
      <c r="K168" s="71"/>
      <c r="L168" s="71"/>
      <c r="M168" s="71"/>
      <c r="N168" s="71"/>
      <c r="O168" s="71"/>
      <c r="P168" s="71"/>
      <c r="Q168" s="71"/>
      <c r="R168" s="71"/>
      <c r="S168" s="71"/>
    </row>
    <row r="169" spans="1:19" x14ac:dyDescent="0.25">
      <c r="A169" s="71"/>
      <c r="B169" s="71"/>
      <c r="C169" s="71"/>
      <c r="D169" s="71"/>
      <c r="E169" s="71"/>
      <c r="F169" s="71"/>
      <c r="G169" s="71"/>
      <c r="H169" s="71"/>
      <c r="I169" s="71"/>
      <c r="J169" s="71"/>
      <c r="K169" s="71"/>
      <c r="L169" s="71"/>
      <c r="M169" s="71"/>
      <c r="N169" s="71"/>
      <c r="O169" s="71"/>
      <c r="P169" s="71"/>
      <c r="Q169" s="71"/>
      <c r="R169" s="71"/>
      <c r="S169" s="71"/>
    </row>
    <row r="170" spans="1:19" x14ac:dyDescent="0.25">
      <c r="A170" s="71"/>
      <c r="B170" s="71"/>
      <c r="C170" s="71"/>
      <c r="D170" s="71"/>
      <c r="E170" s="71"/>
      <c r="F170" s="71"/>
      <c r="G170" s="71"/>
      <c r="H170" s="71"/>
      <c r="I170" s="71"/>
      <c r="J170" s="71"/>
      <c r="K170" s="71"/>
      <c r="L170" s="71"/>
      <c r="M170" s="71"/>
      <c r="N170" s="71"/>
      <c r="O170" s="71"/>
      <c r="P170" s="71"/>
      <c r="Q170" s="71"/>
      <c r="R170" s="71"/>
      <c r="S170" s="71"/>
    </row>
    <row r="171" spans="1:19" x14ac:dyDescent="0.25">
      <c r="A171" s="71"/>
      <c r="B171" s="71"/>
      <c r="C171" s="71"/>
      <c r="D171" s="71"/>
      <c r="E171" s="71"/>
      <c r="F171" s="71"/>
      <c r="G171" s="71"/>
      <c r="H171" s="71"/>
      <c r="I171" s="71"/>
      <c r="J171" s="71"/>
      <c r="K171" s="71"/>
      <c r="L171" s="71"/>
      <c r="M171" s="71"/>
      <c r="N171" s="71"/>
      <c r="O171" s="71"/>
      <c r="P171" s="71"/>
      <c r="Q171" s="71"/>
      <c r="R171" s="71"/>
      <c r="S171" s="71"/>
    </row>
    <row r="172" spans="1:19" x14ac:dyDescent="0.25">
      <c r="A172" s="71"/>
      <c r="B172" s="71"/>
      <c r="C172" s="71"/>
      <c r="D172" s="71"/>
      <c r="E172" s="71"/>
      <c r="F172" s="71"/>
      <c r="G172" s="71"/>
      <c r="H172" s="71"/>
      <c r="I172" s="71"/>
      <c r="J172" s="71"/>
      <c r="K172" s="71"/>
      <c r="L172" s="71"/>
      <c r="M172" s="71"/>
      <c r="N172" s="71"/>
      <c r="O172" s="71"/>
      <c r="P172" s="71"/>
      <c r="Q172" s="71"/>
      <c r="R172" s="71"/>
      <c r="S172" s="71"/>
    </row>
    <row r="173" spans="1:19" x14ac:dyDescent="0.25">
      <c r="A173" s="71"/>
      <c r="B173" s="71"/>
      <c r="C173" s="71"/>
      <c r="D173" s="71"/>
      <c r="E173" s="71"/>
      <c r="F173" s="71"/>
      <c r="G173" s="71"/>
      <c r="H173" s="71"/>
      <c r="I173" s="71"/>
      <c r="J173" s="71"/>
      <c r="K173" s="71"/>
      <c r="L173" s="71"/>
      <c r="M173" s="71"/>
      <c r="N173" s="71"/>
      <c r="O173" s="71"/>
      <c r="P173" s="71"/>
      <c r="Q173" s="71"/>
      <c r="R173" s="71"/>
      <c r="S173" s="71"/>
    </row>
    <row r="174" spans="1:19" x14ac:dyDescent="0.25">
      <c r="A174" s="71"/>
      <c r="B174" s="71"/>
      <c r="C174" s="71"/>
      <c r="D174" s="71"/>
      <c r="E174" s="71"/>
      <c r="F174" s="71"/>
      <c r="G174" s="71"/>
      <c r="H174" s="71"/>
      <c r="I174" s="71"/>
      <c r="J174" s="71"/>
      <c r="K174" s="71"/>
      <c r="L174" s="71"/>
      <c r="M174" s="71"/>
      <c r="N174" s="71"/>
      <c r="O174" s="71"/>
      <c r="P174" s="71"/>
      <c r="Q174" s="71"/>
      <c r="R174" s="71"/>
      <c r="S174" s="71"/>
    </row>
    <row r="175" spans="1:19" x14ac:dyDescent="0.25">
      <c r="A175" s="71"/>
      <c r="B175" s="71"/>
      <c r="C175" s="71"/>
      <c r="D175" s="71"/>
      <c r="E175" s="71"/>
      <c r="F175" s="71"/>
      <c r="G175" s="71"/>
      <c r="H175" s="71"/>
      <c r="I175" s="71"/>
      <c r="J175" s="71"/>
      <c r="K175" s="71"/>
      <c r="L175" s="71"/>
      <c r="M175" s="71"/>
      <c r="N175" s="71"/>
      <c r="O175" s="71"/>
      <c r="P175" s="71"/>
      <c r="Q175" s="71"/>
      <c r="R175" s="71"/>
      <c r="S175" s="71"/>
    </row>
    <row r="176" spans="1:19" x14ac:dyDescent="0.25">
      <c r="A176" s="71"/>
      <c r="B176" s="71"/>
      <c r="C176" s="71"/>
      <c r="D176" s="71"/>
      <c r="E176" s="71"/>
      <c r="F176" s="71"/>
      <c r="G176" s="71"/>
      <c r="H176" s="71"/>
      <c r="I176" s="71"/>
      <c r="J176" s="71"/>
      <c r="K176" s="71"/>
      <c r="L176" s="71"/>
      <c r="M176" s="71"/>
      <c r="N176" s="71"/>
      <c r="O176" s="71"/>
      <c r="P176" s="71"/>
      <c r="Q176" s="71"/>
      <c r="R176" s="71"/>
      <c r="S176" s="71"/>
    </row>
    <row r="177" spans="1:19" x14ac:dyDescent="0.25">
      <c r="A177" s="71"/>
      <c r="B177" s="71"/>
      <c r="C177" s="71"/>
      <c r="D177" s="71"/>
      <c r="E177" s="71"/>
      <c r="F177" s="71"/>
      <c r="G177" s="71"/>
      <c r="H177" s="71"/>
      <c r="I177" s="71"/>
      <c r="J177" s="71"/>
      <c r="K177" s="71"/>
      <c r="L177" s="71"/>
      <c r="M177" s="71"/>
      <c r="N177" s="71"/>
      <c r="O177" s="71"/>
      <c r="P177" s="71"/>
      <c r="Q177" s="71"/>
      <c r="R177" s="71"/>
      <c r="S177" s="71"/>
    </row>
    <row r="178" spans="1:19" x14ac:dyDescent="0.25">
      <c r="A178" s="71"/>
      <c r="B178" s="71"/>
      <c r="C178" s="71"/>
      <c r="D178" s="71"/>
      <c r="E178" s="71"/>
      <c r="F178" s="71"/>
      <c r="G178" s="71"/>
      <c r="H178" s="71"/>
      <c r="I178" s="71"/>
      <c r="J178" s="71"/>
      <c r="K178" s="71"/>
      <c r="L178" s="71"/>
      <c r="M178" s="71"/>
      <c r="N178" s="71"/>
      <c r="O178" s="71"/>
      <c r="P178" s="71"/>
      <c r="Q178" s="71"/>
      <c r="R178" s="71"/>
      <c r="S178" s="71"/>
    </row>
    <row r="179" spans="1:19" x14ac:dyDescent="0.25">
      <c r="A179" s="71"/>
      <c r="B179" s="71"/>
      <c r="C179" s="71"/>
      <c r="D179" s="71"/>
      <c r="E179" s="71"/>
      <c r="F179" s="71"/>
      <c r="G179" s="71"/>
      <c r="H179" s="71"/>
      <c r="I179" s="71"/>
      <c r="J179" s="71"/>
      <c r="K179" s="71"/>
      <c r="L179" s="71"/>
      <c r="M179" s="71"/>
      <c r="N179" s="71"/>
      <c r="O179" s="71"/>
      <c r="P179" s="71"/>
      <c r="Q179" s="71"/>
      <c r="R179" s="71"/>
      <c r="S179" s="71"/>
    </row>
    <row r="180" spans="1:19" x14ac:dyDescent="0.25">
      <c r="A180" s="71"/>
      <c r="B180" s="71"/>
      <c r="C180" s="71"/>
      <c r="D180" s="71"/>
      <c r="E180" s="71"/>
      <c r="F180" s="71"/>
      <c r="G180" s="71"/>
      <c r="H180" s="71"/>
      <c r="I180" s="71"/>
      <c r="J180" s="71"/>
      <c r="K180" s="71"/>
      <c r="L180" s="71"/>
      <c r="M180" s="71"/>
      <c r="N180" s="71"/>
      <c r="O180" s="71"/>
      <c r="P180" s="71"/>
      <c r="Q180" s="71"/>
      <c r="R180" s="71"/>
      <c r="S180" s="71"/>
    </row>
    <row r="181" spans="1:19" x14ac:dyDescent="0.25">
      <c r="A181" s="71"/>
      <c r="B181" s="71"/>
      <c r="C181" s="71"/>
      <c r="D181" s="71"/>
      <c r="E181" s="71"/>
      <c r="F181" s="71"/>
      <c r="G181" s="71"/>
      <c r="H181" s="71"/>
      <c r="I181" s="71"/>
      <c r="J181" s="71"/>
      <c r="K181" s="71"/>
      <c r="L181" s="71"/>
      <c r="M181" s="71"/>
      <c r="N181" s="71"/>
      <c r="O181" s="71"/>
      <c r="P181" s="71"/>
      <c r="Q181" s="71"/>
      <c r="R181" s="71"/>
      <c r="S181" s="71"/>
    </row>
    <row r="182" spans="1:19" x14ac:dyDescent="0.25">
      <c r="A182" s="71"/>
      <c r="B182" s="71"/>
      <c r="C182" s="71"/>
      <c r="D182" s="71"/>
      <c r="E182" s="71"/>
      <c r="F182" s="71"/>
      <c r="G182" s="71"/>
      <c r="H182" s="71"/>
      <c r="I182" s="71"/>
      <c r="J182" s="71"/>
      <c r="K182" s="71"/>
      <c r="L182" s="71"/>
      <c r="M182" s="71"/>
      <c r="N182" s="71"/>
      <c r="O182" s="71"/>
      <c r="P182" s="71"/>
      <c r="Q182" s="71"/>
      <c r="R182" s="71"/>
      <c r="S182" s="71"/>
    </row>
    <row r="183" spans="1:19" x14ac:dyDescent="0.25">
      <c r="A183" s="71"/>
      <c r="B183" s="71"/>
      <c r="C183" s="71"/>
      <c r="D183" s="71"/>
      <c r="E183" s="71"/>
      <c r="F183" s="71"/>
      <c r="G183" s="71"/>
      <c r="H183" s="71"/>
      <c r="I183" s="71"/>
      <c r="J183" s="71"/>
      <c r="K183" s="71"/>
      <c r="L183" s="71"/>
      <c r="M183" s="71"/>
      <c r="N183" s="71"/>
      <c r="O183" s="71"/>
      <c r="P183" s="71"/>
      <c r="Q183" s="71"/>
      <c r="R183" s="71"/>
      <c r="S183" s="71"/>
    </row>
    <row r="184" spans="1:19" x14ac:dyDescent="0.25">
      <c r="A184" s="71"/>
      <c r="B184" s="71"/>
      <c r="C184" s="71"/>
      <c r="D184" s="71"/>
      <c r="E184" s="71"/>
      <c r="F184" s="71"/>
      <c r="G184" s="71"/>
      <c r="H184" s="71"/>
      <c r="I184" s="71"/>
      <c r="J184" s="71"/>
      <c r="K184" s="71"/>
      <c r="L184" s="71"/>
      <c r="M184" s="71"/>
      <c r="N184" s="71"/>
      <c r="O184" s="71"/>
      <c r="P184" s="71"/>
      <c r="Q184" s="71"/>
      <c r="R184" s="71"/>
      <c r="S184" s="71"/>
    </row>
    <row r="185" spans="1:19" x14ac:dyDescent="0.25">
      <c r="A185" s="71"/>
      <c r="B185" s="71"/>
      <c r="C185" s="71"/>
      <c r="D185" s="71"/>
      <c r="E185" s="71"/>
      <c r="F185" s="71"/>
      <c r="G185" s="71"/>
      <c r="H185" s="71"/>
      <c r="I185" s="71"/>
      <c r="J185" s="71"/>
      <c r="K185" s="71"/>
      <c r="L185" s="71"/>
      <c r="M185" s="71"/>
      <c r="N185" s="71"/>
      <c r="O185" s="71"/>
      <c r="P185" s="71"/>
      <c r="Q185" s="71"/>
      <c r="R185" s="71"/>
      <c r="S185" s="71"/>
    </row>
    <row r="186" spans="1:19" x14ac:dyDescent="0.25">
      <c r="A186" s="71"/>
      <c r="B186" s="71"/>
      <c r="C186" s="71"/>
      <c r="D186" s="71"/>
      <c r="E186" s="71"/>
      <c r="F186" s="71"/>
      <c r="G186" s="71"/>
      <c r="H186" s="71"/>
      <c r="I186" s="71"/>
      <c r="J186" s="71"/>
      <c r="K186" s="71"/>
      <c r="L186" s="71"/>
      <c r="M186" s="71"/>
      <c r="N186" s="71"/>
      <c r="O186" s="71"/>
      <c r="P186" s="71"/>
      <c r="Q186" s="71"/>
      <c r="R186" s="71"/>
      <c r="S186" s="71"/>
    </row>
    <row r="187" spans="1:19" x14ac:dyDescent="0.25">
      <c r="A187" s="71"/>
      <c r="B187" s="71"/>
      <c r="C187" s="71"/>
      <c r="D187" s="71"/>
      <c r="E187" s="71"/>
      <c r="F187" s="71"/>
      <c r="G187" s="71"/>
      <c r="H187" s="71"/>
      <c r="I187" s="71"/>
      <c r="J187" s="71"/>
      <c r="K187" s="71"/>
      <c r="L187" s="71"/>
      <c r="M187" s="71"/>
      <c r="N187" s="71"/>
      <c r="O187" s="71"/>
      <c r="P187" s="71"/>
      <c r="Q187" s="71"/>
      <c r="R187" s="71"/>
      <c r="S187" s="71"/>
    </row>
    <row r="188" spans="1:19" x14ac:dyDescent="0.25">
      <c r="A188" s="71"/>
      <c r="B188" s="71"/>
      <c r="C188" s="71"/>
      <c r="D188" s="71"/>
      <c r="E188" s="71"/>
      <c r="F188" s="71"/>
      <c r="G188" s="71"/>
      <c r="H188" s="71"/>
      <c r="I188" s="71"/>
      <c r="J188" s="71"/>
      <c r="K188" s="71"/>
      <c r="L188" s="71"/>
      <c r="M188" s="71"/>
      <c r="N188" s="71"/>
      <c r="O188" s="71"/>
      <c r="P188" s="71"/>
      <c r="Q188" s="71"/>
      <c r="R188" s="71"/>
      <c r="S188" s="71"/>
    </row>
    <row r="189" spans="1:19" x14ac:dyDescent="0.25">
      <c r="A189" s="71"/>
      <c r="B189" s="71"/>
      <c r="C189" s="71"/>
      <c r="D189" s="71"/>
      <c r="E189" s="71"/>
      <c r="F189" s="71"/>
      <c r="G189" s="71"/>
      <c r="H189" s="71"/>
      <c r="I189" s="71"/>
      <c r="J189" s="71"/>
      <c r="K189" s="71"/>
      <c r="L189" s="71"/>
      <c r="M189" s="71"/>
      <c r="N189" s="71"/>
      <c r="O189" s="71"/>
      <c r="P189" s="71"/>
      <c r="Q189" s="71"/>
      <c r="R189" s="71"/>
      <c r="S189" s="71"/>
    </row>
    <row r="190" spans="1:19" x14ac:dyDescent="0.25">
      <c r="A190" s="71"/>
      <c r="B190" s="71"/>
      <c r="C190" s="71"/>
      <c r="D190" s="71"/>
      <c r="E190" s="71"/>
      <c r="F190" s="71"/>
      <c r="G190" s="71"/>
      <c r="H190" s="71"/>
      <c r="I190" s="71"/>
      <c r="J190" s="71"/>
      <c r="K190" s="71"/>
      <c r="L190" s="71"/>
      <c r="M190" s="71"/>
      <c r="N190" s="71"/>
      <c r="O190" s="71"/>
      <c r="P190" s="71"/>
      <c r="Q190" s="71"/>
      <c r="R190" s="71"/>
      <c r="S190" s="71"/>
    </row>
    <row r="191" spans="1:19" x14ac:dyDescent="0.25">
      <c r="A191" s="71"/>
      <c r="B191" s="71"/>
      <c r="C191" s="71"/>
      <c r="D191" s="71"/>
      <c r="E191" s="71"/>
      <c r="F191" s="71"/>
      <c r="G191" s="71"/>
      <c r="H191" s="71"/>
      <c r="I191" s="71"/>
      <c r="J191" s="71"/>
      <c r="K191" s="71"/>
      <c r="L191" s="71"/>
      <c r="M191" s="71"/>
      <c r="N191" s="71"/>
      <c r="O191" s="71"/>
      <c r="P191" s="71"/>
      <c r="Q191" s="71"/>
      <c r="R191" s="71"/>
      <c r="S191" s="71"/>
    </row>
    <row r="192" spans="1:19" x14ac:dyDescent="0.25">
      <c r="A192" s="71"/>
      <c r="B192" s="71"/>
      <c r="C192" s="71"/>
      <c r="D192" s="71"/>
      <c r="E192" s="71"/>
      <c r="F192" s="71"/>
      <c r="G192" s="71"/>
      <c r="H192" s="71"/>
      <c r="I192" s="71"/>
      <c r="J192" s="71"/>
      <c r="K192" s="71"/>
      <c r="L192" s="71"/>
      <c r="M192" s="71"/>
      <c r="N192" s="71"/>
      <c r="O192" s="71"/>
      <c r="P192" s="71"/>
      <c r="Q192" s="71"/>
      <c r="R192" s="71"/>
      <c r="S192" s="71"/>
    </row>
    <row r="193" spans="1:19" x14ac:dyDescent="0.25">
      <c r="A193" s="71"/>
      <c r="B193" s="71"/>
      <c r="C193" s="71"/>
      <c r="D193" s="71"/>
      <c r="E193" s="71"/>
      <c r="F193" s="71"/>
      <c r="G193" s="71"/>
      <c r="H193" s="71"/>
      <c r="I193" s="71"/>
      <c r="J193" s="71"/>
      <c r="K193" s="71"/>
      <c r="L193" s="71"/>
      <c r="M193" s="71"/>
      <c r="N193" s="71"/>
      <c r="O193" s="71"/>
      <c r="P193" s="71"/>
      <c r="Q193" s="71"/>
      <c r="R193" s="71"/>
      <c r="S193" s="71"/>
    </row>
    <row r="194" spans="1:19" x14ac:dyDescent="0.25">
      <c r="A194" s="71"/>
      <c r="B194" s="71"/>
      <c r="C194" s="71"/>
      <c r="D194" s="71"/>
      <c r="E194" s="71"/>
      <c r="F194" s="71"/>
      <c r="G194" s="71"/>
      <c r="H194" s="71"/>
      <c r="I194" s="71"/>
      <c r="J194" s="71"/>
      <c r="K194" s="71"/>
      <c r="L194" s="71"/>
      <c r="M194" s="71"/>
      <c r="N194" s="71"/>
      <c r="O194" s="71"/>
      <c r="P194" s="71"/>
      <c r="Q194" s="71"/>
      <c r="R194" s="71"/>
      <c r="S194" s="71"/>
    </row>
    <row r="195" spans="1:19" x14ac:dyDescent="0.25">
      <c r="A195" s="71"/>
      <c r="B195" s="71"/>
      <c r="C195" s="71"/>
      <c r="D195" s="71"/>
      <c r="E195" s="71"/>
      <c r="F195" s="71"/>
      <c r="G195" s="71"/>
      <c r="H195" s="71"/>
      <c r="I195" s="71"/>
      <c r="J195" s="71"/>
      <c r="K195" s="71"/>
      <c r="L195" s="71"/>
      <c r="M195" s="71"/>
      <c r="N195" s="71"/>
      <c r="O195" s="71"/>
      <c r="P195" s="71"/>
      <c r="Q195" s="71"/>
      <c r="R195" s="71"/>
      <c r="S195" s="71"/>
    </row>
    <row r="196" spans="1:19" x14ac:dyDescent="0.25">
      <c r="A196" s="71"/>
      <c r="B196" s="71"/>
      <c r="C196" s="71"/>
      <c r="D196" s="71"/>
      <c r="E196" s="71"/>
      <c r="F196" s="71"/>
      <c r="G196" s="71"/>
      <c r="H196" s="71"/>
      <c r="I196" s="71"/>
      <c r="J196" s="71"/>
      <c r="K196" s="71"/>
      <c r="L196" s="71"/>
      <c r="M196" s="71"/>
      <c r="N196" s="71"/>
      <c r="O196" s="71"/>
      <c r="P196" s="71"/>
      <c r="Q196" s="71"/>
      <c r="R196" s="71"/>
      <c r="S196" s="71"/>
    </row>
    <row r="197" spans="1:19" x14ac:dyDescent="0.25">
      <c r="A197" s="71"/>
      <c r="B197" s="71"/>
      <c r="C197" s="71"/>
      <c r="D197" s="71"/>
      <c r="E197" s="71"/>
      <c r="F197" s="71"/>
      <c r="G197" s="71"/>
      <c r="H197" s="71"/>
      <c r="I197" s="71"/>
      <c r="J197" s="71"/>
      <c r="K197" s="71"/>
      <c r="L197" s="71"/>
      <c r="M197" s="71"/>
      <c r="N197" s="71"/>
      <c r="O197" s="71"/>
      <c r="P197" s="71"/>
      <c r="Q197" s="71"/>
      <c r="R197" s="71"/>
      <c r="S197" s="71"/>
    </row>
    <row r="198" spans="1:19" x14ac:dyDescent="0.25">
      <c r="A198" s="71"/>
      <c r="B198" s="71"/>
      <c r="C198" s="71"/>
      <c r="D198" s="71"/>
      <c r="E198" s="71"/>
      <c r="F198" s="71"/>
      <c r="G198" s="71"/>
      <c r="H198" s="71"/>
      <c r="I198" s="71"/>
      <c r="J198" s="71"/>
      <c r="K198" s="71"/>
      <c r="L198" s="71"/>
      <c r="M198" s="71"/>
      <c r="N198" s="71"/>
      <c r="O198" s="71"/>
      <c r="P198" s="71"/>
      <c r="Q198" s="71"/>
      <c r="R198" s="71"/>
      <c r="S198" s="71"/>
    </row>
    <row r="199" spans="1:19" x14ac:dyDescent="0.25">
      <c r="A199" s="71"/>
      <c r="B199" s="71"/>
      <c r="C199" s="71"/>
      <c r="D199" s="71"/>
      <c r="E199" s="71"/>
      <c r="F199" s="71"/>
      <c r="G199" s="71"/>
      <c r="H199" s="71"/>
      <c r="I199" s="71"/>
      <c r="J199" s="71"/>
      <c r="K199" s="71"/>
      <c r="L199" s="71"/>
      <c r="M199" s="71"/>
      <c r="N199" s="71"/>
      <c r="O199" s="71"/>
      <c r="P199" s="71"/>
      <c r="Q199" s="71"/>
      <c r="R199" s="71"/>
      <c r="S199" s="71"/>
    </row>
    <row r="200" spans="1:19" x14ac:dyDescent="0.25">
      <c r="A200" s="71"/>
      <c r="B200" s="71"/>
      <c r="C200" s="71"/>
      <c r="D200" s="71"/>
      <c r="E200" s="71"/>
      <c r="F200" s="71"/>
      <c r="G200" s="71"/>
      <c r="H200" s="71"/>
      <c r="I200" s="71"/>
      <c r="J200" s="71"/>
      <c r="K200" s="71"/>
      <c r="L200" s="71"/>
      <c r="M200" s="71"/>
      <c r="N200" s="71"/>
      <c r="O200" s="71"/>
      <c r="P200" s="71"/>
      <c r="Q200" s="71"/>
      <c r="R200" s="71"/>
      <c r="S200" s="71"/>
    </row>
    <row r="201" spans="1:19" x14ac:dyDescent="0.25">
      <c r="A201" s="71"/>
      <c r="B201" s="71"/>
      <c r="C201" s="71"/>
      <c r="D201" s="71"/>
      <c r="E201" s="71"/>
      <c r="F201" s="71"/>
      <c r="G201" s="71"/>
      <c r="H201" s="71"/>
      <c r="I201" s="71"/>
      <c r="J201" s="71"/>
      <c r="K201" s="71"/>
      <c r="L201" s="71"/>
      <c r="M201" s="71"/>
      <c r="N201" s="71"/>
      <c r="O201" s="71"/>
      <c r="P201" s="71"/>
      <c r="Q201" s="71"/>
      <c r="R201" s="71"/>
      <c r="S201" s="71"/>
    </row>
    <row r="202" spans="1:19" x14ac:dyDescent="0.25">
      <c r="A202" s="71"/>
      <c r="B202" s="71"/>
      <c r="C202" s="71"/>
      <c r="D202" s="71"/>
      <c r="E202" s="71"/>
      <c r="F202" s="71"/>
      <c r="G202" s="71"/>
      <c r="H202" s="71"/>
      <c r="I202" s="71"/>
      <c r="J202" s="71"/>
      <c r="K202" s="71"/>
      <c r="L202" s="71"/>
      <c r="M202" s="71"/>
      <c r="N202" s="71"/>
      <c r="O202" s="71"/>
      <c r="P202" s="71"/>
      <c r="Q202" s="71"/>
      <c r="R202" s="71"/>
      <c r="S202" s="71"/>
    </row>
    <row r="203" spans="1:19" x14ac:dyDescent="0.25">
      <c r="A203" s="71"/>
      <c r="B203" s="71"/>
      <c r="C203" s="71"/>
      <c r="D203" s="71"/>
      <c r="E203" s="71"/>
      <c r="F203" s="71"/>
      <c r="G203" s="71"/>
      <c r="H203" s="71"/>
      <c r="I203" s="71"/>
      <c r="J203" s="71"/>
      <c r="K203" s="71"/>
      <c r="L203" s="71"/>
      <c r="M203" s="71"/>
      <c r="N203" s="71"/>
      <c r="O203" s="71"/>
      <c r="P203" s="71"/>
      <c r="Q203" s="71"/>
      <c r="R203" s="71"/>
      <c r="S203" s="71"/>
    </row>
    <row r="204" spans="1:19" x14ac:dyDescent="0.25">
      <c r="A204" s="71"/>
      <c r="B204" s="71"/>
      <c r="C204" s="71"/>
      <c r="D204" s="71"/>
      <c r="E204" s="71"/>
      <c r="F204" s="71"/>
      <c r="G204" s="71"/>
      <c r="H204" s="71"/>
      <c r="I204" s="71"/>
      <c r="J204" s="71"/>
      <c r="K204" s="71"/>
      <c r="L204" s="71"/>
      <c r="M204" s="71"/>
      <c r="N204" s="71"/>
      <c r="O204" s="71"/>
      <c r="P204" s="71"/>
      <c r="Q204" s="71"/>
      <c r="R204" s="71"/>
      <c r="S204" s="71"/>
    </row>
    <row r="205" spans="1:19" x14ac:dyDescent="0.25">
      <c r="A205" s="71"/>
      <c r="B205" s="71"/>
      <c r="C205" s="71"/>
      <c r="D205" s="71"/>
      <c r="E205" s="71"/>
      <c r="F205" s="71"/>
      <c r="G205" s="71"/>
      <c r="H205" s="71"/>
      <c r="I205" s="71"/>
      <c r="J205" s="71"/>
      <c r="K205" s="71"/>
      <c r="L205" s="71"/>
      <c r="M205" s="71"/>
      <c r="N205" s="71"/>
      <c r="O205" s="71"/>
      <c r="P205" s="71"/>
      <c r="Q205" s="71"/>
      <c r="R205" s="71"/>
      <c r="S205" s="71"/>
    </row>
    <row r="206" spans="1:19" x14ac:dyDescent="0.25">
      <c r="A206" s="71"/>
      <c r="B206" s="71"/>
      <c r="C206" s="71"/>
      <c r="D206" s="71"/>
      <c r="E206" s="71"/>
      <c r="F206" s="71"/>
      <c r="G206" s="71"/>
      <c r="H206" s="71"/>
      <c r="I206" s="71"/>
      <c r="J206" s="71"/>
      <c r="K206" s="71"/>
      <c r="L206" s="71"/>
      <c r="M206" s="71"/>
      <c r="N206" s="71"/>
      <c r="O206" s="71"/>
      <c r="P206" s="71"/>
      <c r="Q206" s="71"/>
      <c r="R206" s="71"/>
      <c r="S206" s="71"/>
    </row>
    <row r="207" spans="1:19" x14ac:dyDescent="0.25">
      <c r="A207" s="71"/>
      <c r="B207" s="71"/>
      <c r="C207" s="71"/>
      <c r="D207" s="71"/>
      <c r="E207" s="71"/>
      <c r="F207" s="71"/>
      <c r="G207" s="71"/>
      <c r="H207" s="71"/>
      <c r="I207" s="71"/>
      <c r="J207" s="71"/>
      <c r="K207" s="71"/>
      <c r="L207" s="71"/>
      <c r="M207" s="71"/>
      <c r="N207" s="71"/>
      <c r="O207" s="71"/>
      <c r="P207" s="71"/>
      <c r="Q207" s="71"/>
      <c r="R207" s="71"/>
      <c r="S207" s="71"/>
    </row>
    <row r="208" spans="1:19" x14ac:dyDescent="0.25">
      <c r="A208" s="71"/>
      <c r="B208" s="71"/>
      <c r="C208" s="71"/>
      <c r="D208" s="71"/>
      <c r="E208" s="71"/>
      <c r="F208" s="71"/>
      <c r="G208" s="71"/>
      <c r="H208" s="71"/>
      <c r="I208" s="71"/>
      <c r="J208" s="71"/>
      <c r="K208" s="71"/>
      <c r="L208" s="71"/>
      <c r="M208" s="71"/>
      <c r="N208" s="71"/>
      <c r="O208" s="71"/>
      <c r="P208" s="71"/>
      <c r="Q208" s="71"/>
      <c r="R208" s="71"/>
      <c r="S208" s="71"/>
    </row>
    <row r="209" spans="1:19" x14ac:dyDescent="0.25">
      <c r="A209" s="71"/>
      <c r="B209" s="71"/>
      <c r="C209" s="71"/>
      <c r="D209" s="71"/>
      <c r="E209" s="71"/>
      <c r="F209" s="71"/>
      <c r="G209" s="71"/>
      <c r="H209" s="71"/>
      <c r="I209" s="71"/>
      <c r="J209" s="71"/>
      <c r="K209" s="71"/>
      <c r="L209" s="71"/>
      <c r="M209" s="71"/>
      <c r="N209" s="71"/>
      <c r="O209" s="71"/>
      <c r="P209" s="71"/>
      <c r="Q209" s="71"/>
      <c r="R209" s="71"/>
      <c r="S209" s="71"/>
    </row>
    <row r="210" spans="1:19" x14ac:dyDescent="0.25">
      <c r="A210" s="71"/>
      <c r="B210" s="71"/>
      <c r="C210" s="71"/>
      <c r="D210" s="71"/>
      <c r="E210" s="71"/>
      <c r="F210" s="71"/>
      <c r="G210" s="71"/>
      <c r="H210" s="71"/>
      <c r="I210" s="71"/>
      <c r="J210" s="71"/>
      <c r="K210" s="71"/>
      <c r="L210" s="71"/>
      <c r="M210" s="71"/>
      <c r="N210" s="71"/>
      <c r="O210" s="71"/>
      <c r="P210" s="71"/>
      <c r="Q210" s="71"/>
      <c r="R210" s="71"/>
      <c r="S210" s="71"/>
    </row>
    <row r="211" spans="1:19" x14ac:dyDescent="0.25">
      <c r="A211" s="71"/>
      <c r="B211" s="71"/>
      <c r="C211" s="71"/>
      <c r="D211" s="71"/>
      <c r="E211" s="71"/>
      <c r="F211" s="71"/>
      <c r="G211" s="71"/>
      <c r="H211" s="71"/>
      <c r="I211" s="71"/>
      <c r="J211" s="71"/>
      <c r="K211" s="71"/>
      <c r="L211" s="71"/>
      <c r="M211" s="71"/>
      <c r="N211" s="71"/>
      <c r="O211" s="71"/>
      <c r="P211" s="71"/>
      <c r="Q211" s="71"/>
      <c r="R211" s="71"/>
      <c r="S211" s="71"/>
    </row>
    <row r="212" spans="1:19" x14ac:dyDescent="0.25">
      <c r="A212" s="71"/>
      <c r="B212" s="71"/>
      <c r="C212" s="71"/>
      <c r="D212" s="71"/>
      <c r="E212" s="71"/>
      <c r="F212" s="71"/>
      <c r="G212" s="71"/>
      <c r="H212" s="71"/>
      <c r="I212" s="71"/>
      <c r="J212" s="71"/>
      <c r="K212" s="71"/>
      <c r="L212" s="71"/>
      <c r="M212" s="71"/>
      <c r="N212" s="71"/>
      <c r="O212" s="71"/>
      <c r="P212" s="71"/>
      <c r="Q212" s="71"/>
      <c r="R212" s="71"/>
      <c r="S212" s="71"/>
    </row>
    <row r="213" spans="1:19" x14ac:dyDescent="0.25">
      <c r="A213" s="71"/>
      <c r="B213" s="71"/>
      <c r="C213" s="71"/>
      <c r="D213" s="71"/>
      <c r="E213" s="71"/>
      <c r="F213" s="71"/>
      <c r="G213" s="71"/>
      <c r="H213" s="71"/>
      <c r="I213" s="71"/>
      <c r="J213" s="71"/>
      <c r="K213" s="71"/>
      <c r="L213" s="71"/>
      <c r="M213" s="71"/>
      <c r="N213" s="71"/>
      <c r="O213" s="71"/>
      <c r="P213" s="71"/>
      <c r="Q213" s="71"/>
      <c r="R213" s="71"/>
      <c r="S213" s="71"/>
    </row>
    <row r="214" spans="1:19" x14ac:dyDescent="0.25">
      <c r="A214" s="71"/>
      <c r="B214" s="71"/>
      <c r="C214" s="71"/>
      <c r="D214" s="71"/>
      <c r="E214" s="71"/>
      <c r="F214" s="71"/>
      <c r="G214" s="71"/>
      <c r="H214" s="71"/>
      <c r="I214" s="71"/>
      <c r="J214" s="71"/>
      <c r="K214" s="71"/>
      <c r="L214" s="71"/>
      <c r="M214" s="71"/>
      <c r="N214" s="71"/>
      <c r="O214" s="71"/>
      <c r="P214" s="71"/>
      <c r="Q214" s="71"/>
      <c r="R214" s="71"/>
      <c r="S214" s="71"/>
    </row>
    <row r="215" spans="1:19" x14ac:dyDescent="0.25">
      <c r="A215" s="71"/>
      <c r="B215" s="71"/>
      <c r="C215" s="71"/>
      <c r="D215" s="71"/>
      <c r="E215" s="71"/>
      <c r="F215" s="71"/>
      <c r="G215" s="71"/>
      <c r="H215" s="71"/>
      <c r="I215" s="71"/>
      <c r="J215" s="71"/>
      <c r="K215" s="71"/>
      <c r="L215" s="71"/>
      <c r="M215" s="71"/>
      <c r="N215" s="71"/>
      <c r="O215" s="71"/>
      <c r="P215" s="71"/>
      <c r="Q215" s="71"/>
      <c r="R215" s="71"/>
      <c r="S215" s="71"/>
    </row>
    <row r="216" spans="1:19" x14ac:dyDescent="0.25">
      <c r="A216" s="71"/>
      <c r="B216" s="71"/>
      <c r="C216" s="71"/>
      <c r="D216" s="71"/>
      <c r="E216" s="71"/>
      <c r="F216" s="71"/>
      <c r="G216" s="71"/>
      <c r="H216" s="71"/>
      <c r="I216" s="71"/>
      <c r="J216" s="71"/>
      <c r="K216" s="71"/>
      <c r="L216" s="71"/>
      <c r="M216" s="71"/>
      <c r="N216" s="71"/>
      <c r="O216" s="71"/>
      <c r="P216" s="71"/>
      <c r="Q216" s="71"/>
      <c r="R216" s="71"/>
      <c r="S216" s="71"/>
    </row>
    <row r="217" spans="1:19" x14ac:dyDescent="0.25">
      <c r="A217" s="71"/>
      <c r="B217" s="71"/>
      <c r="C217" s="71"/>
      <c r="D217" s="71"/>
      <c r="E217" s="71"/>
      <c r="F217" s="71"/>
      <c r="G217" s="71"/>
      <c r="H217" s="71"/>
      <c r="I217" s="71"/>
      <c r="J217" s="71"/>
      <c r="K217" s="71"/>
      <c r="L217" s="71"/>
      <c r="M217" s="71"/>
      <c r="N217" s="71"/>
      <c r="O217" s="71"/>
      <c r="P217" s="71"/>
      <c r="Q217" s="71"/>
      <c r="R217" s="71"/>
      <c r="S217" s="71"/>
    </row>
    <row r="218" spans="1:19" x14ac:dyDescent="0.25">
      <c r="A218" s="71"/>
      <c r="B218" s="71"/>
      <c r="C218" s="71"/>
      <c r="D218" s="71"/>
      <c r="E218" s="71"/>
      <c r="F218" s="71"/>
      <c r="G218" s="71"/>
      <c r="H218" s="71"/>
      <c r="I218" s="71"/>
      <c r="J218" s="71"/>
      <c r="K218" s="71"/>
      <c r="L218" s="71"/>
      <c r="M218" s="71"/>
      <c r="N218" s="71"/>
      <c r="O218" s="71"/>
      <c r="P218" s="71"/>
      <c r="Q218" s="71"/>
      <c r="R218" s="71"/>
      <c r="S218" s="71"/>
    </row>
    <row r="219" spans="1:19" x14ac:dyDescent="0.25">
      <c r="A219" s="71"/>
      <c r="B219" s="71"/>
      <c r="C219" s="71"/>
      <c r="D219" s="71"/>
      <c r="E219" s="71"/>
      <c r="F219" s="71"/>
      <c r="G219" s="71"/>
      <c r="H219" s="71"/>
      <c r="I219" s="71"/>
      <c r="J219" s="71"/>
      <c r="K219" s="71"/>
      <c r="L219" s="71"/>
      <c r="M219" s="71"/>
      <c r="N219" s="71"/>
      <c r="O219" s="71"/>
      <c r="P219" s="71"/>
      <c r="Q219" s="71"/>
      <c r="R219" s="71"/>
      <c r="S219" s="71"/>
    </row>
    <row r="220" spans="1:19" x14ac:dyDescent="0.25">
      <c r="A220" s="71"/>
      <c r="B220" s="71"/>
      <c r="C220" s="71"/>
      <c r="D220" s="71"/>
      <c r="E220" s="71"/>
      <c r="F220" s="71"/>
      <c r="G220" s="71"/>
      <c r="H220" s="71"/>
      <c r="I220" s="71"/>
      <c r="J220" s="71"/>
      <c r="K220" s="71"/>
      <c r="L220" s="71"/>
      <c r="M220" s="71"/>
      <c r="N220" s="71"/>
      <c r="O220" s="71"/>
      <c r="P220" s="71"/>
      <c r="Q220" s="71"/>
      <c r="R220" s="71"/>
      <c r="S220" s="71"/>
    </row>
    <row r="221" spans="1:19" x14ac:dyDescent="0.25">
      <c r="A221" s="71"/>
      <c r="B221" s="71"/>
      <c r="C221" s="71"/>
      <c r="D221" s="71"/>
      <c r="E221" s="71"/>
      <c r="F221" s="71"/>
      <c r="G221" s="71"/>
      <c r="H221" s="71"/>
      <c r="I221" s="71"/>
      <c r="J221" s="71"/>
      <c r="K221" s="71"/>
      <c r="L221" s="71"/>
      <c r="M221" s="71"/>
      <c r="N221" s="71"/>
      <c r="O221" s="71"/>
      <c r="P221" s="71"/>
      <c r="Q221" s="71"/>
      <c r="R221" s="71"/>
      <c r="S221" s="71"/>
    </row>
    <row r="222" spans="1:19" x14ac:dyDescent="0.25">
      <c r="A222" s="71"/>
      <c r="B222" s="71"/>
      <c r="C222" s="71"/>
      <c r="D222" s="71"/>
      <c r="E222" s="71"/>
      <c r="F222" s="71"/>
      <c r="G222" s="71"/>
      <c r="H222" s="71"/>
      <c r="I222" s="71"/>
      <c r="J222" s="71"/>
      <c r="K222" s="71"/>
      <c r="L222" s="71"/>
      <c r="M222" s="71"/>
      <c r="N222" s="71"/>
      <c r="O222" s="71"/>
      <c r="P222" s="71"/>
      <c r="Q222" s="71"/>
      <c r="R222" s="71"/>
      <c r="S222" s="71"/>
    </row>
    <row r="223" spans="1:19" x14ac:dyDescent="0.25">
      <c r="A223" s="71"/>
      <c r="B223" s="71"/>
      <c r="C223" s="71"/>
      <c r="D223" s="71"/>
      <c r="E223" s="71"/>
      <c r="F223" s="71"/>
      <c r="G223" s="71"/>
      <c r="H223" s="71"/>
      <c r="I223" s="71"/>
      <c r="J223" s="71"/>
      <c r="K223" s="71"/>
      <c r="L223" s="71"/>
      <c r="M223" s="71"/>
      <c r="N223" s="71"/>
      <c r="O223" s="71"/>
      <c r="P223" s="71"/>
      <c r="Q223" s="71"/>
      <c r="R223" s="71"/>
      <c r="S223" s="71"/>
    </row>
    <row r="224" spans="1:19" x14ac:dyDescent="0.25">
      <c r="A224" s="71"/>
      <c r="B224" s="71"/>
      <c r="C224" s="71"/>
      <c r="D224" s="71"/>
      <c r="E224" s="71"/>
      <c r="F224" s="71"/>
      <c r="G224" s="71"/>
      <c r="H224" s="71"/>
      <c r="I224" s="71"/>
      <c r="J224" s="71"/>
      <c r="K224" s="71"/>
      <c r="L224" s="71"/>
      <c r="M224" s="71"/>
      <c r="N224" s="71"/>
      <c r="O224" s="71"/>
      <c r="P224" s="71"/>
      <c r="Q224" s="71"/>
      <c r="R224" s="71"/>
      <c r="S224" s="71"/>
    </row>
    <row r="225" spans="1:19" x14ac:dyDescent="0.25">
      <c r="A225" s="71"/>
      <c r="B225" s="71"/>
      <c r="C225" s="71"/>
      <c r="D225" s="71"/>
      <c r="E225" s="71"/>
      <c r="F225" s="71"/>
      <c r="G225" s="71"/>
      <c r="H225" s="71"/>
      <c r="I225" s="71"/>
      <c r="J225" s="71"/>
      <c r="K225" s="71"/>
      <c r="L225" s="71"/>
      <c r="M225" s="71"/>
      <c r="N225" s="71"/>
      <c r="O225" s="71"/>
      <c r="P225" s="71"/>
      <c r="Q225" s="71"/>
      <c r="R225" s="71"/>
      <c r="S225" s="71"/>
    </row>
    <row r="226" spans="1:19" x14ac:dyDescent="0.25">
      <c r="A226" s="71"/>
      <c r="B226" s="71"/>
      <c r="C226" s="71"/>
      <c r="D226" s="71"/>
      <c r="E226" s="71"/>
      <c r="F226" s="71"/>
      <c r="G226" s="71"/>
      <c r="H226" s="71"/>
      <c r="I226" s="71"/>
      <c r="J226" s="71"/>
      <c r="K226" s="71"/>
      <c r="L226" s="71"/>
      <c r="M226" s="71"/>
      <c r="N226" s="71"/>
      <c r="O226" s="71"/>
      <c r="P226" s="71"/>
      <c r="Q226" s="71"/>
      <c r="R226" s="71"/>
      <c r="S226" s="71"/>
    </row>
    <row r="227" spans="1:19" x14ac:dyDescent="0.25">
      <c r="A227" s="71"/>
      <c r="B227" s="71"/>
      <c r="C227" s="71"/>
      <c r="D227" s="71"/>
      <c r="E227" s="71"/>
      <c r="F227" s="71"/>
      <c r="G227" s="71"/>
      <c r="H227" s="71"/>
      <c r="I227" s="71"/>
      <c r="J227" s="71"/>
      <c r="K227" s="71"/>
      <c r="L227" s="71"/>
      <c r="M227" s="71"/>
      <c r="N227" s="71"/>
      <c r="O227" s="71"/>
      <c r="P227" s="71"/>
      <c r="Q227" s="71"/>
      <c r="R227" s="71"/>
      <c r="S227" s="71"/>
    </row>
    <row r="228" spans="1:19" x14ac:dyDescent="0.25">
      <c r="A228" s="71"/>
      <c r="B228" s="71"/>
      <c r="C228" s="71"/>
      <c r="D228" s="71"/>
      <c r="E228" s="71"/>
      <c r="F228" s="71"/>
      <c r="G228" s="71"/>
      <c r="H228" s="71"/>
      <c r="I228" s="71"/>
      <c r="J228" s="71"/>
      <c r="K228" s="71"/>
      <c r="L228" s="71"/>
      <c r="M228" s="71"/>
      <c r="N228" s="71"/>
      <c r="O228" s="71"/>
      <c r="P228" s="71"/>
      <c r="Q228" s="71"/>
      <c r="R228" s="71"/>
      <c r="S228" s="71"/>
    </row>
    <row r="229" spans="1:19" x14ac:dyDescent="0.25">
      <c r="A229" s="71"/>
      <c r="B229" s="71"/>
      <c r="C229" s="71"/>
      <c r="D229" s="71"/>
      <c r="E229" s="71"/>
      <c r="F229" s="71"/>
      <c r="G229" s="71"/>
      <c r="H229" s="71"/>
      <c r="I229" s="71"/>
      <c r="J229" s="71"/>
      <c r="K229" s="71"/>
      <c r="L229" s="71"/>
      <c r="M229" s="71"/>
      <c r="N229" s="71"/>
      <c r="O229" s="71"/>
      <c r="P229" s="71"/>
      <c r="Q229" s="71"/>
      <c r="R229" s="71"/>
      <c r="S229" s="71"/>
    </row>
    <row r="230" spans="1:19" x14ac:dyDescent="0.25">
      <c r="A230" s="71"/>
      <c r="B230" s="71"/>
      <c r="C230" s="71"/>
      <c r="D230" s="71"/>
      <c r="E230" s="71"/>
      <c r="F230" s="71"/>
      <c r="G230" s="71"/>
      <c r="H230" s="71"/>
      <c r="I230" s="71"/>
      <c r="J230" s="71"/>
      <c r="K230" s="71"/>
      <c r="L230" s="71"/>
      <c r="M230" s="71"/>
      <c r="N230" s="71"/>
      <c r="O230" s="71"/>
      <c r="P230" s="71"/>
      <c r="Q230" s="71"/>
      <c r="R230" s="71"/>
      <c r="S230" s="71"/>
    </row>
    <row r="231" spans="1:19" x14ac:dyDescent="0.25">
      <c r="A231" s="71"/>
      <c r="B231" s="71"/>
      <c r="C231" s="71"/>
      <c r="D231" s="71"/>
      <c r="E231" s="71"/>
      <c r="F231" s="71"/>
      <c r="G231" s="71"/>
      <c r="H231" s="71"/>
      <c r="I231" s="71"/>
      <c r="J231" s="71"/>
      <c r="K231" s="71"/>
      <c r="L231" s="71"/>
      <c r="M231" s="71"/>
      <c r="N231" s="71"/>
      <c r="O231" s="71"/>
      <c r="P231" s="71"/>
      <c r="Q231" s="71"/>
      <c r="R231" s="71"/>
      <c r="S231" s="71"/>
    </row>
    <row r="232" spans="1:19" x14ac:dyDescent="0.25">
      <c r="A232" s="71"/>
      <c r="B232" s="71"/>
      <c r="C232" s="71"/>
      <c r="D232" s="71"/>
      <c r="E232" s="71"/>
      <c r="F232" s="71"/>
      <c r="G232" s="71"/>
      <c r="H232" s="71"/>
      <c r="I232" s="71"/>
      <c r="J232" s="71"/>
      <c r="K232" s="71"/>
      <c r="L232" s="71"/>
      <c r="M232" s="71"/>
      <c r="N232" s="71"/>
      <c r="O232" s="71"/>
      <c r="P232" s="71"/>
      <c r="Q232" s="71"/>
      <c r="R232" s="71"/>
      <c r="S232" s="71"/>
    </row>
    <row r="233" spans="1:19" x14ac:dyDescent="0.25">
      <c r="A233" s="71"/>
      <c r="B233" s="71"/>
      <c r="C233" s="71"/>
      <c r="D233" s="71"/>
      <c r="E233" s="71"/>
      <c r="F233" s="71"/>
      <c r="G233" s="71"/>
      <c r="H233" s="71"/>
      <c r="I233" s="71"/>
      <c r="J233" s="71"/>
      <c r="K233" s="71"/>
      <c r="L233" s="71"/>
      <c r="M233" s="71"/>
      <c r="N233" s="71"/>
      <c r="O233" s="71"/>
      <c r="P233" s="71"/>
      <c r="Q233" s="71"/>
      <c r="R233" s="71"/>
      <c r="S233" s="71"/>
    </row>
    <row r="234" spans="1:19" x14ac:dyDescent="0.25">
      <c r="A234" s="71"/>
      <c r="B234" s="71"/>
      <c r="C234" s="71"/>
      <c r="D234" s="71"/>
      <c r="E234" s="71"/>
      <c r="F234" s="71"/>
      <c r="G234" s="71"/>
      <c r="H234" s="71"/>
      <c r="I234" s="71"/>
      <c r="J234" s="71"/>
      <c r="K234" s="71"/>
      <c r="L234" s="71"/>
      <c r="M234" s="71"/>
      <c r="N234" s="71"/>
      <c r="O234" s="71"/>
      <c r="P234" s="71"/>
      <c r="Q234" s="71"/>
      <c r="R234" s="71"/>
      <c r="S234" s="71"/>
    </row>
    <row r="235" spans="1:19" x14ac:dyDescent="0.25">
      <c r="A235" s="71"/>
      <c r="B235" s="71"/>
      <c r="C235" s="71"/>
      <c r="D235" s="71"/>
      <c r="E235" s="71"/>
      <c r="F235" s="71"/>
      <c r="G235" s="71"/>
      <c r="H235" s="71"/>
      <c r="I235" s="71"/>
      <c r="J235" s="71"/>
      <c r="K235" s="71"/>
      <c r="L235" s="71"/>
      <c r="M235" s="71"/>
      <c r="N235" s="71"/>
      <c r="O235" s="71"/>
      <c r="P235" s="71"/>
      <c r="Q235" s="71"/>
      <c r="R235" s="71"/>
      <c r="S235" s="71"/>
    </row>
    <row r="236" spans="1:19" x14ac:dyDescent="0.25">
      <c r="A236" s="71"/>
      <c r="B236" s="71"/>
      <c r="C236" s="71"/>
      <c r="D236" s="71"/>
      <c r="E236" s="71"/>
      <c r="F236" s="71"/>
      <c r="G236" s="71"/>
      <c r="H236" s="71"/>
      <c r="I236" s="71"/>
      <c r="J236" s="71"/>
      <c r="K236" s="71"/>
      <c r="L236" s="71"/>
      <c r="M236" s="71"/>
      <c r="N236" s="71"/>
      <c r="O236" s="71"/>
      <c r="P236" s="71"/>
      <c r="Q236" s="71"/>
      <c r="R236" s="71"/>
      <c r="S236" s="71"/>
    </row>
    <row r="237" spans="1:19" x14ac:dyDescent="0.25">
      <c r="A237" s="71"/>
      <c r="B237" s="71"/>
      <c r="C237" s="71"/>
      <c r="D237" s="71"/>
      <c r="E237" s="71"/>
      <c r="F237" s="71"/>
      <c r="G237" s="71"/>
      <c r="H237" s="71"/>
      <c r="I237" s="71"/>
      <c r="J237" s="71"/>
      <c r="K237" s="71"/>
      <c r="L237" s="71"/>
      <c r="M237" s="71"/>
      <c r="N237" s="71"/>
      <c r="O237" s="71"/>
      <c r="P237" s="71"/>
      <c r="Q237" s="71"/>
      <c r="R237" s="71"/>
      <c r="S237" s="71"/>
    </row>
    <row r="238" spans="1:19" x14ac:dyDescent="0.25">
      <c r="A238" s="71"/>
      <c r="B238" s="71"/>
      <c r="C238" s="71"/>
      <c r="D238" s="71"/>
      <c r="E238" s="71"/>
      <c r="F238" s="71"/>
      <c r="G238" s="71"/>
      <c r="H238" s="71"/>
      <c r="I238" s="71"/>
      <c r="J238" s="71"/>
      <c r="K238" s="71"/>
      <c r="L238" s="71"/>
      <c r="M238" s="71"/>
      <c r="N238" s="71"/>
      <c r="O238" s="71"/>
      <c r="P238" s="71"/>
      <c r="Q238" s="71"/>
      <c r="R238" s="71"/>
      <c r="S238" s="71"/>
    </row>
    <row r="239" spans="1:19" x14ac:dyDescent="0.25">
      <c r="A239" s="71"/>
      <c r="B239" s="71"/>
      <c r="C239" s="71"/>
      <c r="D239" s="71"/>
      <c r="E239" s="71"/>
      <c r="F239" s="71"/>
      <c r="G239" s="71"/>
      <c r="H239" s="71"/>
      <c r="I239" s="71"/>
      <c r="J239" s="71"/>
      <c r="K239" s="71"/>
      <c r="L239" s="71"/>
      <c r="M239" s="71"/>
      <c r="N239" s="71"/>
      <c r="O239" s="71"/>
      <c r="P239" s="71"/>
      <c r="Q239" s="71"/>
      <c r="R239" s="71"/>
      <c r="S239" s="71"/>
    </row>
    <row r="240" spans="1:19" x14ac:dyDescent="0.25">
      <c r="A240" s="71"/>
      <c r="B240" s="71"/>
      <c r="C240" s="71"/>
      <c r="D240" s="71"/>
      <c r="E240" s="71"/>
      <c r="F240" s="71"/>
      <c r="G240" s="71"/>
      <c r="H240" s="71"/>
      <c r="I240" s="71"/>
      <c r="J240" s="71"/>
      <c r="K240" s="71"/>
      <c r="L240" s="71"/>
      <c r="M240" s="71"/>
      <c r="N240" s="71"/>
      <c r="O240" s="71"/>
      <c r="P240" s="71"/>
      <c r="Q240" s="71"/>
      <c r="R240" s="71"/>
      <c r="S240" s="71"/>
    </row>
    <row r="241" spans="1:19" x14ac:dyDescent="0.25">
      <c r="A241" s="71"/>
      <c r="B241" s="71"/>
      <c r="C241" s="71"/>
      <c r="D241" s="71"/>
      <c r="E241" s="71"/>
      <c r="F241" s="71"/>
      <c r="G241" s="71"/>
      <c r="H241" s="71"/>
      <c r="I241" s="71"/>
      <c r="J241" s="71"/>
      <c r="K241" s="71"/>
      <c r="L241" s="71"/>
      <c r="M241" s="71"/>
      <c r="N241" s="71"/>
      <c r="O241" s="71"/>
      <c r="P241" s="71"/>
      <c r="Q241" s="71"/>
      <c r="R241" s="71"/>
      <c r="S241" s="71"/>
    </row>
    <row r="242" spans="1:19" x14ac:dyDescent="0.25">
      <c r="A242" s="71"/>
      <c r="B242" s="71"/>
      <c r="C242" s="71"/>
      <c r="D242" s="71"/>
      <c r="E242" s="71"/>
      <c r="F242" s="71"/>
      <c r="G242" s="71"/>
      <c r="H242" s="71"/>
      <c r="I242" s="71"/>
      <c r="J242" s="71"/>
      <c r="K242" s="71"/>
      <c r="L242" s="71"/>
      <c r="M242" s="71"/>
      <c r="N242" s="71"/>
      <c r="O242" s="71"/>
      <c r="P242" s="71"/>
      <c r="Q242" s="71"/>
      <c r="R242" s="71"/>
      <c r="S242" s="71"/>
    </row>
    <row r="243" spans="1:19" x14ac:dyDescent="0.25">
      <c r="A243" s="71"/>
      <c r="B243" s="71"/>
      <c r="C243" s="71"/>
      <c r="D243" s="71"/>
      <c r="E243" s="71"/>
      <c r="F243" s="71"/>
      <c r="G243" s="71"/>
      <c r="H243" s="71"/>
      <c r="I243" s="71"/>
      <c r="J243" s="71"/>
      <c r="K243" s="71"/>
      <c r="L243" s="71"/>
      <c r="M243" s="71"/>
      <c r="N243" s="71"/>
      <c r="O243" s="71"/>
      <c r="P243" s="71"/>
      <c r="Q243" s="71"/>
      <c r="R243" s="71"/>
      <c r="S243" s="71"/>
    </row>
    <row r="244" spans="1:19" x14ac:dyDescent="0.25">
      <c r="A244" s="71"/>
      <c r="B244" s="71"/>
      <c r="C244" s="71"/>
      <c r="D244" s="71"/>
      <c r="E244" s="71"/>
      <c r="F244" s="71"/>
      <c r="G244" s="71"/>
      <c r="H244" s="71"/>
      <c r="I244" s="71"/>
      <c r="J244" s="71"/>
      <c r="K244" s="71"/>
      <c r="L244" s="71"/>
      <c r="M244" s="71"/>
      <c r="N244" s="71"/>
      <c r="O244" s="71"/>
      <c r="P244" s="71"/>
      <c r="Q244" s="71"/>
      <c r="R244" s="71"/>
      <c r="S244" s="71"/>
    </row>
    <row r="245" spans="1:19" x14ac:dyDescent="0.25">
      <c r="A245" s="71"/>
      <c r="B245" s="71"/>
      <c r="C245" s="71"/>
      <c r="D245" s="71"/>
      <c r="E245" s="71"/>
      <c r="F245" s="71"/>
      <c r="G245" s="71"/>
      <c r="H245" s="71"/>
      <c r="I245" s="71"/>
      <c r="J245" s="71"/>
      <c r="K245" s="71"/>
      <c r="L245" s="71"/>
      <c r="M245" s="71"/>
      <c r="N245" s="71"/>
      <c r="O245" s="71"/>
      <c r="P245" s="71"/>
      <c r="Q245" s="71"/>
      <c r="R245" s="71"/>
      <c r="S245" s="71"/>
    </row>
    <row r="246" spans="1:19" x14ac:dyDescent="0.25">
      <c r="A246" s="71"/>
      <c r="B246" s="71"/>
      <c r="C246" s="71"/>
      <c r="D246" s="71"/>
      <c r="E246" s="71"/>
      <c r="F246" s="71"/>
      <c r="G246" s="71"/>
      <c r="H246" s="71"/>
      <c r="I246" s="71"/>
      <c r="J246" s="71"/>
      <c r="K246" s="71"/>
      <c r="L246" s="71"/>
      <c r="M246" s="71"/>
      <c r="N246" s="71"/>
      <c r="O246" s="71"/>
      <c r="P246" s="71"/>
      <c r="Q246" s="71"/>
      <c r="R246" s="71"/>
      <c r="S246" s="71"/>
    </row>
    <row r="247" spans="1:19" x14ac:dyDescent="0.25">
      <c r="A247" s="71"/>
      <c r="B247" s="71"/>
      <c r="C247" s="71"/>
      <c r="D247" s="71"/>
      <c r="E247" s="71"/>
      <c r="F247" s="71"/>
      <c r="G247" s="71"/>
      <c r="H247" s="71"/>
      <c r="I247" s="71"/>
      <c r="J247" s="71"/>
      <c r="K247" s="71"/>
      <c r="L247" s="71"/>
      <c r="M247" s="71"/>
      <c r="N247" s="71"/>
      <c r="O247" s="71"/>
      <c r="P247" s="71"/>
      <c r="Q247" s="71"/>
      <c r="R247" s="71"/>
      <c r="S247" s="71"/>
    </row>
    <row r="248" spans="1:19" x14ac:dyDescent="0.25">
      <c r="A248" s="71"/>
      <c r="B248" s="71"/>
      <c r="C248" s="71"/>
      <c r="D248" s="71"/>
      <c r="E248" s="71"/>
      <c r="F248" s="71"/>
      <c r="G248" s="71"/>
      <c r="H248" s="71"/>
      <c r="I248" s="71"/>
      <c r="J248" s="71"/>
      <c r="K248" s="71"/>
      <c r="L248" s="71"/>
      <c r="M248" s="71"/>
      <c r="N248" s="71"/>
      <c r="O248" s="71"/>
      <c r="P248" s="71"/>
      <c r="Q248" s="71"/>
      <c r="R248" s="71"/>
      <c r="S248" s="71"/>
    </row>
    <row r="249" spans="1:19" x14ac:dyDescent="0.25">
      <c r="A249" s="71"/>
      <c r="B249" s="71"/>
      <c r="C249" s="71"/>
      <c r="D249" s="71"/>
      <c r="E249" s="71"/>
      <c r="F249" s="71"/>
      <c r="G249" s="71"/>
      <c r="H249" s="71"/>
      <c r="I249" s="71"/>
      <c r="J249" s="71"/>
      <c r="K249" s="71"/>
      <c r="L249" s="71"/>
      <c r="M249" s="71"/>
      <c r="N249" s="71"/>
      <c r="O249" s="71"/>
      <c r="P249" s="71"/>
      <c r="Q249" s="71"/>
      <c r="R249" s="71"/>
      <c r="S249" s="71"/>
    </row>
    <row r="250" spans="1:19" x14ac:dyDescent="0.25">
      <c r="A250" s="71"/>
      <c r="B250" s="71"/>
      <c r="C250" s="71"/>
      <c r="D250" s="71"/>
      <c r="E250" s="71"/>
      <c r="F250" s="71"/>
      <c r="G250" s="71"/>
      <c r="H250" s="71"/>
      <c r="I250" s="71"/>
      <c r="J250" s="71"/>
      <c r="K250" s="71"/>
      <c r="L250" s="71"/>
      <c r="M250" s="71"/>
      <c r="N250" s="71"/>
      <c r="O250" s="71"/>
      <c r="P250" s="71"/>
      <c r="Q250" s="71"/>
      <c r="R250" s="71"/>
      <c r="S250" s="71"/>
    </row>
    <row r="251" spans="1:19" x14ac:dyDescent="0.25">
      <c r="A251" s="71"/>
      <c r="B251" s="71"/>
      <c r="C251" s="71"/>
      <c r="D251" s="71"/>
      <c r="E251" s="71"/>
      <c r="F251" s="71"/>
      <c r="G251" s="71"/>
      <c r="H251" s="71"/>
      <c r="I251" s="71"/>
      <c r="J251" s="71"/>
      <c r="K251" s="71"/>
      <c r="L251" s="71"/>
      <c r="M251" s="71"/>
      <c r="N251" s="71"/>
      <c r="O251" s="71"/>
      <c r="P251" s="71"/>
      <c r="Q251" s="71"/>
      <c r="R251" s="71"/>
      <c r="S251" s="71"/>
    </row>
    <row r="252" spans="1:19" x14ac:dyDescent="0.25">
      <c r="A252" s="71"/>
      <c r="B252" s="71"/>
      <c r="C252" s="71"/>
      <c r="D252" s="71"/>
      <c r="E252" s="71"/>
      <c r="F252" s="71"/>
      <c r="G252" s="71"/>
      <c r="H252" s="71"/>
      <c r="I252" s="71"/>
      <c r="J252" s="71"/>
      <c r="K252" s="71"/>
      <c r="L252" s="71"/>
      <c r="M252" s="71"/>
      <c r="N252" s="71"/>
      <c r="O252" s="71"/>
      <c r="P252" s="71"/>
      <c r="Q252" s="71"/>
      <c r="R252" s="71"/>
      <c r="S252" s="71"/>
    </row>
    <row r="253" spans="1:19" x14ac:dyDescent="0.25">
      <c r="A253" s="71"/>
      <c r="B253" s="71"/>
      <c r="C253" s="71"/>
      <c r="D253" s="71"/>
      <c r="E253" s="71"/>
      <c r="F253" s="71"/>
      <c r="G253" s="71"/>
      <c r="H253" s="71"/>
      <c r="I253" s="71"/>
      <c r="J253" s="71"/>
      <c r="K253" s="71"/>
      <c r="L253" s="71"/>
      <c r="M253" s="71"/>
      <c r="N253" s="71"/>
      <c r="O253" s="71"/>
      <c r="P253" s="71"/>
      <c r="Q253" s="71"/>
      <c r="R253" s="71"/>
      <c r="S253" s="71"/>
    </row>
    <row r="254" spans="1:19" x14ac:dyDescent="0.25">
      <c r="A254" s="71"/>
      <c r="B254" s="71"/>
      <c r="C254" s="71"/>
      <c r="D254" s="71"/>
      <c r="E254" s="71"/>
      <c r="F254" s="71"/>
      <c r="G254" s="71"/>
      <c r="H254" s="71"/>
      <c r="I254" s="71"/>
      <c r="J254" s="71"/>
      <c r="K254" s="71"/>
      <c r="L254" s="71"/>
      <c r="M254" s="71"/>
      <c r="N254" s="71"/>
      <c r="O254" s="71"/>
      <c r="P254" s="71"/>
      <c r="Q254" s="71"/>
      <c r="R254" s="71"/>
      <c r="S254" s="71"/>
    </row>
    <row r="255" spans="1:19" x14ac:dyDescent="0.25">
      <c r="A255" s="71"/>
      <c r="B255" s="71"/>
      <c r="C255" s="71"/>
      <c r="D255" s="71"/>
      <c r="E255" s="71"/>
      <c r="F255" s="71"/>
      <c r="G255" s="71"/>
      <c r="H255" s="71"/>
      <c r="I255" s="71"/>
      <c r="J255" s="71"/>
      <c r="K255" s="71"/>
      <c r="L255" s="71"/>
      <c r="M255" s="71"/>
      <c r="N255" s="71"/>
      <c r="O255" s="71"/>
      <c r="P255" s="71"/>
      <c r="Q255" s="71"/>
      <c r="R255" s="71"/>
      <c r="S255" s="71"/>
    </row>
    <row r="256" spans="1:19" x14ac:dyDescent="0.25">
      <c r="A256" s="71"/>
      <c r="B256" s="71"/>
      <c r="C256" s="71"/>
      <c r="D256" s="71"/>
      <c r="E256" s="71"/>
      <c r="F256" s="71"/>
      <c r="G256" s="71"/>
      <c r="H256" s="71"/>
      <c r="I256" s="71"/>
      <c r="J256" s="71"/>
      <c r="K256" s="71"/>
      <c r="L256" s="71"/>
      <c r="M256" s="71"/>
      <c r="N256" s="71"/>
      <c r="O256" s="71"/>
      <c r="P256" s="71"/>
      <c r="Q256" s="71"/>
      <c r="R256" s="71"/>
      <c r="S256" s="71"/>
    </row>
    <row r="257" spans="1:19" x14ac:dyDescent="0.25">
      <c r="A257" s="71"/>
      <c r="B257" s="71"/>
      <c r="C257" s="71"/>
      <c r="D257" s="71"/>
      <c r="E257" s="71"/>
      <c r="F257" s="71"/>
      <c r="G257" s="71"/>
      <c r="H257" s="71"/>
      <c r="I257" s="71"/>
      <c r="J257" s="71"/>
      <c r="K257" s="71"/>
      <c r="L257" s="71"/>
      <c r="M257" s="71"/>
      <c r="N257" s="71"/>
      <c r="O257" s="71"/>
      <c r="P257" s="71"/>
      <c r="Q257" s="71"/>
      <c r="R257" s="71"/>
      <c r="S257" s="71"/>
    </row>
    <row r="258" spans="1:19" x14ac:dyDescent="0.25">
      <c r="A258" s="71"/>
      <c r="B258" s="71"/>
      <c r="C258" s="71"/>
      <c r="D258" s="71"/>
      <c r="E258" s="71"/>
      <c r="F258" s="71"/>
      <c r="G258" s="71"/>
      <c r="H258" s="71"/>
      <c r="I258" s="71"/>
      <c r="J258" s="71"/>
      <c r="K258" s="71"/>
      <c r="L258" s="71"/>
      <c r="M258" s="71"/>
      <c r="N258" s="71"/>
      <c r="O258" s="71"/>
      <c r="P258" s="71"/>
      <c r="Q258" s="71"/>
      <c r="R258" s="71"/>
      <c r="S258" s="71"/>
    </row>
    <row r="259" spans="1:19" x14ac:dyDescent="0.25">
      <c r="A259" s="71"/>
      <c r="B259" s="71"/>
      <c r="C259" s="71"/>
      <c r="D259" s="71"/>
      <c r="E259" s="71"/>
      <c r="F259" s="71"/>
      <c r="G259" s="71"/>
      <c r="H259" s="71"/>
      <c r="I259" s="71"/>
      <c r="J259" s="71"/>
      <c r="K259" s="71"/>
      <c r="L259" s="71"/>
      <c r="M259" s="71"/>
      <c r="N259" s="71"/>
      <c r="O259" s="71"/>
      <c r="P259" s="71"/>
      <c r="Q259" s="71"/>
      <c r="R259" s="71"/>
      <c r="S259" s="71"/>
    </row>
    <row r="260" spans="1:19" x14ac:dyDescent="0.25">
      <c r="A260" s="71"/>
      <c r="B260" s="71"/>
      <c r="C260" s="71"/>
      <c r="D260" s="71"/>
      <c r="E260" s="71"/>
      <c r="F260" s="71"/>
      <c r="G260" s="71"/>
      <c r="H260" s="71"/>
      <c r="I260" s="71"/>
      <c r="J260" s="71"/>
      <c r="K260" s="71"/>
      <c r="L260" s="71"/>
      <c r="M260" s="71"/>
      <c r="N260" s="71"/>
      <c r="O260" s="71"/>
      <c r="P260" s="71"/>
      <c r="Q260" s="71"/>
      <c r="R260" s="71"/>
      <c r="S260" s="71"/>
    </row>
    <row r="261" spans="1:19" x14ac:dyDescent="0.25">
      <c r="A261" s="71"/>
      <c r="B261" s="71"/>
      <c r="C261" s="71"/>
      <c r="D261" s="71"/>
      <c r="E261" s="71"/>
      <c r="F261" s="71"/>
      <c r="G261" s="71"/>
      <c r="H261" s="71"/>
      <c r="I261" s="71"/>
      <c r="J261" s="71"/>
      <c r="K261" s="71"/>
      <c r="L261" s="71"/>
      <c r="M261" s="71"/>
      <c r="N261" s="71"/>
      <c r="O261" s="71"/>
      <c r="P261" s="71"/>
      <c r="Q261" s="71"/>
      <c r="R261" s="71"/>
      <c r="S261" s="71"/>
    </row>
    <row r="262" spans="1:19" x14ac:dyDescent="0.25">
      <c r="A262" s="71"/>
      <c r="B262" s="71"/>
      <c r="C262" s="71"/>
      <c r="D262" s="71"/>
      <c r="E262" s="71"/>
      <c r="F262" s="71"/>
      <c r="G262" s="71"/>
      <c r="H262" s="71"/>
      <c r="I262" s="71"/>
      <c r="J262" s="71"/>
      <c r="K262" s="71"/>
      <c r="L262" s="71"/>
      <c r="M262" s="71"/>
      <c r="N262" s="71"/>
      <c r="O262" s="71"/>
      <c r="P262" s="71"/>
      <c r="Q262" s="71"/>
      <c r="R262" s="71"/>
      <c r="S262" s="71"/>
    </row>
    <row r="263" spans="1:19" x14ac:dyDescent="0.25">
      <c r="A263" s="71"/>
      <c r="B263" s="71"/>
      <c r="C263" s="71"/>
      <c r="D263" s="71"/>
      <c r="E263" s="71"/>
      <c r="F263" s="71"/>
      <c r="G263" s="71"/>
      <c r="H263" s="71"/>
      <c r="I263" s="71"/>
      <c r="J263" s="71"/>
      <c r="K263" s="71"/>
      <c r="L263" s="71"/>
      <c r="M263" s="71"/>
      <c r="N263" s="71"/>
      <c r="O263" s="71"/>
      <c r="P263" s="71"/>
      <c r="Q263" s="71"/>
      <c r="R263" s="71"/>
      <c r="S263" s="71"/>
    </row>
    <row r="264" spans="1:19" x14ac:dyDescent="0.25">
      <c r="A264" s="71"/>
      <c r="B264" s="71"/>
      <c r="C264" s="71"/>
      <c r="D264" s="71"/>
      <c r="E264" s="71"/>
      <c r="F264" s="71"/>
      <c r="G264" s="71"/>
      <c r="H264" s="71"/>
      <c r="I264" s="71"/>
      <c r="J264" s="71"/>
      <c r="K264" s="71"/>
      <c r="L264" s="71"/>
      <c r="M264" s="71"/>
      <c r="N264" s="71"/>
      <c r="O264" s="71"/>
      <c r="P264" s="71"/>
      <c r="Q264" s="71"/>
      <c r="R264" s="71"/>
      <c r="S264" s="71"/>
    </row>
    <row r="265" spans="1:19" x14ac:dyDescent="0.25">
      <c r="A265" s="71"/>
      <c r="B265" s="71"/>
      <c r="C265" s="71"/>
      <c r="D265" s="71"/>
      <c r="E265" s="71"/>
      <c r="F265" s="71"/>
      <c r="G265" s="71"/>
      <c r="H265" s="71"/>
      <c r="I265" s="71"/>
      <c r="J265" s="71"/>
      <c r="K265" s="71"/>
      <c r="L265" s="71"/>
      <c r="M265" s="71"/>
      <c r="N265" s="71"/>
      <c r="O265" s="71"/>
      <c r="P265" s="71"/>
      <c r="Q265" s="71"/>
      <c r="R265" s="71"/>
      <c r="S265" s="71"/>
    </row>
    <row r="266" spans="1:19" x14ac:dyDescent="0.25">
      <c r="A266" s="71"/>
      <c r="B266" s="71"/>
      <c r="C266" s="71"/>
      <c r="D266" s="71"/>
      <c r="E266" s="71"/>
      <c r="F266" s="71"/>
      <c r="G266" s="71"/>
      <c r="H266" s="71"/>
      <c r="I266" s="71"/>
      <c r="J266" s="71"/>
      <c r="K266" s="71"/>
      <c r="L266" s="71"/>
      <c r="M266" s="71"/>
      <c r="N266" s="71"/>
      <c r="O266" s="71"/>
      <c r="P266" s="71"/>
      <c r="Q266" s="71"/>
      <c r="R266" s="71"/>
      <c r="S266" s="71"/>
    </row>
    <row r="267" spans="1:19" x14ac:dyDescent="0.25">
      <c r="A267" s="71"/>
      <c r="B267" s="71"/>
      <c r="C267" s="71"/>
      <c r="D267" s="71"/>
      <c r="E267" s="71"/>
      <c r="F267" s="71"/>
      <c r="G267" s="71"/>
      <c r="H267" s="71"/>
      <c r="I267" s="71"/>
      <c r="J267" s="71"/>
      <c r="K267" s="71"/>
      <c r="L267" s="71"/>
      <c r="M267" s="71"/>
      <c r="N267" s="71"/>
      <c r="O267" s="71"/>
      <c r="P267" s="71"/>
      <c r="Q267" s="71"/>
      <c r="R267" s="71"/>
      <c r="S267" s="71"/>
    </row>
    <row r="268" spans="1:19" x14ac:dyDescent="0.25">
      <c r="A268" s="71"/>
      <c r="B268" s="71"/>
      <c r="C268" s="71"/>
      <c r="D268" s="71"/>
      <c r="E268" s="71"/>
      <c r="F268" s="71"/>
      <c r="G268" s="71"/>
      <c r="H268" s="71"/>
      <c r="I268" s="71"/>
      <c r="J268" s="71"/>
      <c r="K268" s="71"/>
      <c r="L268" s="71"/>
      <c r="M268" s="71"/>
      <c r="N268" s="71"/>
      <c r="O268" s="71"/>
      <c r="P268" s="71"/>
      <c r="Q268" s="71"/>
      <c r="R268" s="71"/>
      <c r="S268" s="71"/>
    </row>
    <row r="269" spans="1:19" x14ac:dyDescent="0.25">
      <c r="A269" s="71"/>
      <c r="B269" s="71"/>
      <c r="C269" s="71"/>
      <c r="D269" s="71"/>
      <c r="E269" s="71"/>
      <c r="F269" s="71"/>
      <c r="G269" s="71"/>
      <c r="H269" s="71"/>
      <c r="I269" s="71"/>
      <c r="J269" s="71"/>
      <c r="K269" s="71"/>
      <c r="L269" s="71"/>
      <c r="M269" s="71"/>
      <c r="N269" s="71"/>
      <c r="O269" s="71"/>
      <c r="P269" s="71"/>
      <c r="Q269" s="71"/>
      <c r="R269" s="71"/>
      <c r="S269" s="71"/>
    </row>
    <row r="270" spans="1:19" x14ac:dyDescent="0.25">
      <c r="A270" s="71"/>
      <c r="B270" s="71"/>
      <c r="C270" s="71"/>
      <c r="D270" s="71"/>
      <c r="E270" s="71"/>
      <c r="F270" s="71"/>
      <c r="G270" s="71"/>
      <c r="H270" s="71"/>
      <c r="I270" s="71"/>
      <c r="J270" s="71"/>
      <c r="K270" s="71"/>
      <c r="L270" s="71"/>
      <c r="M270" s="71"/>
      <c r="N270" s="71"/>
      <c r="O270" s="71"/>
      <c r="P270" s="71"/>
      <c r="Q270" s="71"/>
      <c r="R270" s="71"/>
      <c r="S270" s="71"/>
    </row>
    <row r="271" spans="1:19" x14ac:dyDescent="0.25">
      <c r="A271" s="71"/>
      <c r="B271" s="71"/>
      <c r="C271" s="71"/>
      <c r="D271" s="71"/>
      <c r="E271" s="71"/>
      <c r="F271" s="71"/>
      <c r="G271" s="71"/>
      <c r="H271" s="71"/>
      <c r="I271" s="71"/>
      <c r="J271" s="71"/>
      <c r="K271" s="71"/>
      <c r="L271" s="71"/>
      <c r="M271" s="71"/>
      <c r="N271" s="71"/>
      <c r="O271" s="71"/>
      <c r="P271" s="71"/>
      <c r="Q271" s="71"/>
      <c r="R271" s="71"/>
      <c r="S271" s="71"/>
    </row>
    <row r="272" spans="1:19" x14ac:dyDescent="0.25">
      <c r="A272" s="71"/>
      <c r="B272" s="71"/>
      <c r="C272" s="71"/>
      <c r="D272" s="71"/>
      <c r="E272" s="71"/>
      <c r="F272" s="71"/>
      <c r="G272" s="71"/>
      <c r="H272" s="71"/>
      <c r="I272" s="71"/>
      <c r="J272" s="71"/>
      <c r="K272" s="71"/>
      <c r="L272" s="71"/>
      <c r="M272" s="71"/>
      <c r="N272" s="71"/>
      <c r="O272" s="71"/>
      <c r="P272" s="71"/>
      <c r="Q272" s="71"/>
      <c r="R272" s="71"/>
      <c r="S272" s="71"/>
    </row>
    <row r="273" spans="1:19" x14ac:dyDescent="0.25">
      <c r="A273" s="71"/>
      <c r="B273" s="71"/>
      <c r="C273" s="71"/>
      <c r="D273" s="71"/>
      <c r="E273" s="71"/>
      <c r="F273" s="71"/>
      <c r="G273" s="71"/>
      <c r="H273" s="71"/>
      <c r="I273" s="71"/>
      <c r="J273" s="71"/>
      <c r="K273" s="71"/>
      <c r="L273" s="71"/>
      <c r="M273" s="71"/>
      <c r="N273" s="71"/>
      <c r="O273" s="71"/>
      <c r="P273" s="71"/>
      <c r="Q273" s="71"/>
      <c r="R273" s="71"/>
      <c r="S273" s="71"/>
    </row>
    <row r="274" spans="1:19" x14ac:dyDescent="0.25">
      <c r="A274" s="71"/>
      <c r="B274" s="71"/>
      <c r="C274" s="71"/>
      <c r="D274" s="71"/>
      <c r="E274" s="71"/>
      <c r="F274" s="71"/>
      <c r="G274" s="71"/>
      <c r="H274" s="71"/>
      <c r="I274" s="71"/>
      <c r="J274" s="71"/>
      <c r="K274" s="71"/>
      <c r="L274" s="71"/>
      <c r="M274" s="71"/>
      <c r="N274" s="71"/>
      <c r="O274" s="71"/>
      <c r="P274" s="71"/>
      <c r="Q274" s="71"/>
      <c r="R274" s="71"/>
      <c r="S274" s="71"/>
    </row>
    <row r="275" spans="1:19" x14ac:dyDescent="0.25">
      <c r="A275" s="71"/>
      <c r="B275" s="71"/>
      <c r="C275" s="71"/>
      <c r="D275" s="71"/>
      <c r="E275" s="71"/>
      <c r="F275" s="71"/>
      <c r="G275" s="71"/>
      <c r="H275" s="71"/>
      <c r="I275" s="71"/>
      <c r="J275" s="71"/>
      <c r="K275" s="71"/>
      <c r="L275" s="71"/>
      <c r="M275" s="71"/>
      <c r="N275" s="71"/>
      <c r="O275" s="71"/>
      <c r="P275" s="71"/>
      <c r="Q275" s="71"/>
      <c r="R275" s="71"/>
      <c r="S275" s="71"/>
    </row>
    <row r="276" spans="1:19" x14ac:dyDescent="0.25">
      <c r="A276" s="71"/>
      <c r="B276" s="71"/>
      <c r="C276" s="71"/>
      <c r="D276" s="71"/>
      <c r="E276" s="71"/>
      <c r="F276" s="71"/>
      <c r="G276" s="71"/>
      <c r="H276" s="71"/>
      <c r="I276" s="71"/>
      <c r="J276" s="71"/>
      <c r="K276" s="71"/>
      <c r="L276" s="71"/>
      <c r="M276" s="71"/>
      <c r="N276" s="71"/>
      <c r="O276" s="71"/>
      <c r="P276" s="71"/>
      <c r="Q276" s="71"/>
      <c r="R276" s="71"/>
      <c r="S276" s="71"/>
    </row>
    <row r="277" spans="1:19" x14ac:dyDescent="0.25">
      <c r="A277" s="71"/>
      <c r="B277" s="71"/>
      <c r="C277" s="71"/>
      <c r="D277" s="71"/>
      <c r="E277" s="71"/>
      <c r="F277" s="71"/>
      <c r="G277" s="71"/>
      <c r="H277" s="71"/>
      <c r="I277" s="71"/>
      <c r="J277" s="71"/>
      <c r="K277" s="71"/>
      <c r="L277" s="71"/>
      <c r="M277" s="71"/>
      <c r="N277" s="71"/>
      <c r="O277" s="71"/>
      <c r="P277" s="71"/>
      <c r="Q277" s="71"/>
      <c r="R277" s="71"/>
      <c r="S277" s="71"/>
    </row>
    <row r="278" spans="1:19" x14ac:dyDescent="0.25">
      <c r="A278" s="71"/>
      <c r="B278" s="71"/>
      <c r="C278" s="71"/>
      <c r="D278" s="71"/>
      <c r="E278" s="71"/>
      <c r="F278" s="71"/>
      <c r="G278" s="71"/>
      <c r="H278" s="71"/>
      <c r="I278" s="71"/>
      <c r="J278" s="71"/>
      <c r="K278" s="71"/>
      <c r="L278" s="71"/>
      <c r="M278" s="71"/>
      <c r="N278" s="71"/>
      <c r="O278" s="71"/>
      <c r="P278" s="71"/>
      <c r="Q278" s="71"/>
      <c r="R278" s="71"/>
      <c r="S278" s="71"/>
    </row>
    <row r="279" spans="1:19" x14ac:dyDescent="0.25">
      <c r="A279" s="71"/>
      <c r="B279" s="71"/>
      <c r="C279" s="71"/>
      <c r="D279" s="71"/>
      <c r="E279" s="71"/>
      <c r="F279" s="71"/>
      <c r="G279" s="71"/>
      <c r="H279" s="71"/>
      <c r="I279" s="71"/>
      <c r="J279" s="71"/>
      <c r="K279" s="71"/>
      <c r="L279" s="71"/>
      <c r="M279" s="71"/>
      <c r="N279" s="71"/>
      <c r="O279" s="71"/>
      <c r="P279" s="71"/>
      <c r="Q279" s="71"/>
      <c r="R279" s="71"/>
      <c r="S279" s="71"/>
    </row>
    <row r="280" spans="1:19" x14ac:dyDescent="0.25">
      <c r="A280" s="71"/>
      <c r="B280" s="71"/>
      <c r="C280" s="71"/>
      <c r="D280" s="71"/>
      <c r="E280" s="71"/>
      <c r="F280" s="71"/>
      <c r="G280" s="71"/>
      <c r="H280" s="71"/>
      <c r="I280" s="71"/>
      <c r="J280" s="71"/>
      <c r="K280" s="71"/>
      <c r="L280" s="71"/>
      <c r="M280" s="71"/>
      <c r="N280" s="71"/>
      <c r="O280" s="71"/>
      <c r="P280" s="71"/>
      <c r="Q280" s="71"/>
      <c r="R280" s="71"/>
      <c r="S280" s="71"/>
    </row>
    <row r="281" spans="1:19" x14ac:dyDescent="0.25">
      <c r="A281" s="71"/>
      <c r="B281" s="71"/>
      <c r="C281" s="71"/>
      <c r="D281" s="71"/>
      <c r="E281" s="71"/>
      <c r="F281" s="71"/>
      <c r="G281" s="71"/>
      <c r="H281" s="71"/>
      <c r="I281" s="71"/>
      <c r="J281" s="71"/>
      <c r="K281" s="71"/>
      <c r="L281" s="71"/>
      <c r="M281" s="71"/>
      <c r="N281" s="71"/>
      <c r="O281" s="71"/>
      <c r="P281" s="71"/>
      <c r="Q281" s="71"/>
      <c r="R281" s="71"/>
      <c r="S281" s="71"/>
    </row>
    <row r="282" spans="1:19" x14ac:dyDescent="0.25">
      <c r="A282" s="71"/>
      <c r="B282" s="71"/>
      <c r="C282" s="71"/>
      <c r="D282" s="71"/>
      <c r="E282" s="71"/>
      <c r="F282" s="71"/>
      <c r="G282" s="71"/>
      <c r="H282" s="71"/>
      <c r="I282" s="71"/>
      <c r="J282" s="71"/>
      <c r="K282" s="71"/>
      <c r="L282" s="71"/>
      <c r="M282" s="71"/>
      <c r="N282" s="71"/>
      <c r="O282" s="71"/>
      <c r="P282" s="71"/>
      <c r="Q282" s="71"/>
      <c r="R282" s="71"/>
      <c r="S282" s="71"/>
    </row>
    <row r="283" spans="1:19" x14ac:dyDescent="0.25">
      <c r="A283" s="71"/>
      <c r="B283" s="71"/>
      <c r="C283" s="71"/>
      <c r="D283" s="71"/>
      <c r="E283" s="71"/>
      <c r="F283" s="71"/>
      <c r="G283" s="71"/>
      <c r="H283" s="71"/>
      <c r="I283" s="71"/>
      <c r="J283" s="71"/>
      <c r="K283" s="71"/>
      <c r="L283" s="71"/>
      <c r="M283" s="71"/>
      <c r="N283" s="71"/>
      <c r="O283" s="71"/>
      <c r="P283" s="71"/>
      <c r="Q283" s="71"/>
      <c r="R283" s="71"/>
      <c r="S283" s="71"/>
    </row>
    <row r="284" spans="1:19" x14ac:dyDescent="0.25">
      <c r="A284" s="71"/>
      <c r="B284" s="71"/>
      <c r="C284" s="71"/>
      <c r="D284" s="71"/>
      <c r="E284" s="71"/>
      <c r="F284" s="71"/>
      <c r="G284" s="71"/>
      <c r="H284" s="71"/>
      <c r="I284" s="71"/>
      <c r="J284" s="71"/>
      <c r="K284" s="71"/>
      <c r="L284" s="71"/>
      <c r="M284" s="71"/>
      <c r="N284" s="71"/>
      <c r="O284" s="71"/>
      <c r="P284" s="71"/>
      <c r="Q284" s="71"/>
      <c r="R284" s="71"/>
      <c r="S284" s="71"/>
    </row>
    <row r="285" spans="1:19" x14ac:dyDescent="0.25">
      <c r="A285" s="71"/>
      <c r="B285" s="71"/>
      <c r="C285" s="71"/>
      <c r="D285" s="71"/>
      <c r="E285" s="71"/>
      <c r="F285" s="71"/>
      <c r="G285" s="71"/>
      <c r="H285" s="71"/>
      <c r="I285" s="71"/>
      <c r="J285" s="71"/>
      <c r="K285" s="71"/>
      <c r="L285" s="71"/>
      <c r="M285" s="71"/>
      <c r="N285" s="71"/>
      <c r="O285" s="71"/>
      <c r="P285" s="71"/>
      <c r="Q285" s="71"/>
      <c r="R285" s="71"/>
      <c r="S285" s="71"/>
    </row>
    <row r="286" spans="1:19" x14ac:dyDescent="0.25">
      <c r="A286" s="71"/>
      <c r="B286" s="71"/>
      <c r="C286" s="71"/>
      <c r="D286" s="71"/>
      <c r="E286" s="71"/>
      <c r="F286" s="71"/>
      <c r="G286" s="71"/>
      <c r="H286" s="71"/>
      <c r="I286" s="71"/>
      <c r="J286" s="71"/>
      <c r="K286" s="71"/>
      <c r="L286" s="71"/>
      <c r="M286" s="71"/>
      <c r="N286" s="71"/>
      <c r="O286" s="71"/>
      <c r="P286" s="71"/>
      <c r="Q286" s="71"/>
      <c r="R286" s="71"/>
      <c r="S286" s="71"/>
    </row>
    <row r="287" spans="1:19" x14ac:dyDescent="0.25">
      <c r="A287" s="71"/>
      <c r="B287" s="71"/>
      <c r="C287" s="71"/>
      <c r="D287" s="71"/>
      <c r="E287" s="71"/>
      <c r="F287" s="71"/>
      <c r="G287" s="71"/>
      <c r="H287" s="71"/>
      <c r="I287" s="71"/>
      <c r="J287" s="71"/>
      <c r="K287" s="71"/>
      <c r="L287" s="71"/>
      <c r="M287" s="71"/>
      <c r="N287" s="71"/>
      <c r="O287" s="71"/>
      <c r="P287" s="71"/>
      <c r="Q287" s="71"/>
      <c r="R287" s="71"/>
      <c r="S287" s="71"/>
    </row>
    <row r="288" spans="1:19" x14ac:dyDescent="0.25">
      <c r="A288" s="71"/>
      <c r="B288" s="71"/>
      <c r="C288" s="71"/>
      <c r="D288" s="71"/>
      <c r="E288" s="71"/>
      <c r="F288" s="71"/>
      <c r="G288" s="71"/>
      <c r="H288" s="71"/>
      <c r="I288" s="71"/>
      <c r="J288" s="71"/>
      <c r="K288" s="71"/>
      <c r="L288" s="71"/>
      <c r="M288" s="71"/>
      <c r="N288" s="71"/>
      <c r="O288" s="71"/>
      <c r="P288" s="71"/>
      <c r="Q288" s="71"/>
      <c r="R288" s="71"/>
      <c r="S288" s="71"/>
    </row>
    <row r="289" spans="1:19" x14ac:dyDescent="0.25">
      <c r="A289" s="71"/>
      <c r="B289" s="71"/>
      <c r="C289" s="71"/>
      <c r="D289" s="71"/>
      <c r="E289" s="71"/>
      <c r="F289" s="71"/>
      <c r="G289" s="71"/>
      <c r="H289" s="71"/>
      <c r="I289" s="71"/>
      <c r="J289" s="71"/>
      <c r="K289" s="71"/>
      <c r="L289" s="71"/>
      <c r="M289" s="71"/>
      <c r="N289" s="71"/>
      <c r="O289" s="71"/>
      <c r="P289" s="71"/>
      <c r="Q289" s="71"/>
      <c r="R289" s="71"/>
      <c r="S289" s="71"/>
    </row>
    <row r="290" spans="1:19" x14ac:dyDescent="0.25">
      <c r="A290" s="71"/>
      <c r="B290" s="71"/>
      <c r="C290" s="71"/>
      <c r="D290" s="71"/>
      <c r="E290" s="71"/>
      <c r="F290" s="71"/>
      <c r="G290" s="71"/>
      <c r="H290" s="71"/>
      <c r="I290" s="71"/>
      <c r="J290" s="71"/>
      <c r="K290" s="71"/>
      <c r="L290" s="71"/>
      <c r="M290" s="71"/>
      <c r="N290" s="71"/>
      <c r="O290" s="71"/>
      <c r="P290" s="71"/>
      <c r="Q290" s="71"/>
      <c r="R290" s="71"/>
      <c r="S290" s="71"/>
    </row>
    <row r="291" spans="1:19" x14ac:dyDescent="0.25">
      <c r="A291" s="71"/>
      <c r="B291" s="71"/>
      <c r="C291" s="71"/>
      <c r="D291" s="71"/>
      <c r="E291" s="71"/>
      <c r="F291" s="71"/>
      <c r="G291" s="71"/>
      <c r="H291" s="71"/>
      <c r="I291" s="71"/>
      <c r="J291" s="71"/>
      <c r="K291" s="71"/>
      <c r="L291" s="71"/>
      <c r="M291" s="71"/>
      <c r="N291" s="71"/>
      <c r="O291" s="71"/>
      <c r="P291" s="71"/>
      <c r="Q291" s="71"/>
      <c r="R291" s="71"/>
      <c r="S291" s="71"/>
    </row>
    <row r="292" spans="1:19" x14ac:dyDescent="0.25">
      <c r="A292" s="71"/>
      <c r="B292" s="71"/>
      <c r="C292" s="71"/>
      <c r="D292" s="71"/>
      <c r="E292" s="71"/>
      <c r="F292" s="71"/>
      <c r="G292" s="71"/>
      <c r="H292" s="71"/>
      <c r="I292" s="71"/>
      <c r="J292" s="71"/>
      <c r="K292" s="71"/>
      <c r="L292" s="71"/>
      <c r="M292" s="71"/>
      <c r="N292" s="71"/>
      <c r="O292" s="71"/>
      <c r="P292" s="71"/>
      <c r="Q292" s="71"/>
      <c r="R292" s="71"/>
      <c r="S292" s="71"/>
    </row>
    <row r="293" spans="1:19" x14ac:dyDescent="0.25">
      <c r="A293" s="71"/>
      <c r="B293" s="71"/>
      <c r="C293" s="71"/>
      <c r="D293" s="71"/>
      <c r="E293" s="71"/>
      <c r="F293" s="71"/>
      <c r="G293" s="71"/>
      <c r="H293" s="71"/>
      <c r="I293" s="71"/>
      <c r="J293" s="71"/>
      <c r="K293" s="71"/>
      <c r="L293" s="71"/>
      <c r="M293" s="71"/>
      <c r="N293" s="71"/>
      <c r="O293" s="71"/>
      <c r="P293" s="71"/>
      <c r="Q293" s="71"/>
      <c r="R293" s="71"/>
      <c r="S293" s="71"/>
    </row>
    <row r="294" spans="1:19" x14ac:dyDescent="0.25">
      <c r="A294" s="71"/>
      <c r="B294" s="71"/>
      <c r="C294" s="71"/>
      <c r="D294" s="71"/>
      <c r="E294" s="71"/>
      <c r="F294" s="71"/>
      <c r="G294" s="71"/>
      <c r="H294" s="71"/>
      <c r="I294" s="71"/>
      <c r="J294" s="71"/>
      <c r="K294" s="71"/>
      <c r="L294" s="71"/>
      <c r="M294" s="71"/>
      <c r="N294" s="71"/>
      <c r="O294" s="71"/>
      <c r="P294" s="71"/>
      <c r="Q294" s="71"/>
      <c r="R294" s="71"/>
      <c r="S294" s="71"/>
    </row>
    <row r="295" spans="1:19" x14ac:dyDescent="0.25">
      <c r="A295" s="71"/>
      <c r="B295" s="71"/>
      <c r="C295" s="71"/>
      <c r="D295" s="71"/>
      <c r="E295" s="71"/>
      <c r="F295" s="71"/>
      <c r="G295" s="71"/>
      <c r="H295" s="71"/>
      <c r="I295" s="71"/>
      <c r="J295" s="71"/>
      <c r="K295" s="71"/>
      <c r="L295" s="71"/>
      <c r="M295" s="71"/>
      <c r="N295" s="71"/>
      <c r="O295" s="71"/>
      <c r="P295" s="71"/>
      <c r="Q295" s="71"/>
      <c r="R295" s="71"/>
      <c r="S295" s="71"/>
    </row>
    <row r="296" spans="1:19" x14ac:dyDescent="0.25">
      <c r="A296" s="71"/>
      <c r="B296" s="71"/>
      <c r="C296" s="71"/>
      <c r="D296" s="71"/>
      <c r="E296" s="71"/>
      <c r="F296" s="71"/>
      <c r="G296" s="71"/>
      <c r="H296" s="71"/>
      <c r="I296" s="71"/>
      <c r="J296" s="71"/>
      <c r="K296" s="71"/>
      <c r="L296" s="71"/>
      <c r="M296" s="71"/>
      <c r="N296" s="71"/>
      <c r="O296" s="71"/>
      <c r="P296" s="71"/>
      <c r="Q296" s="71"/>
      <c r="R296" s="71"/>
      <c r="S296" s="71"/>
    </row>
    <row r="297" spans="1:19" x14ac:dyDescent="0.25">
      <c r="A297" s="71"/>
      <c r="B297" s="71"/>
      <c r="C297" s="71"/>
      <c r="D297" s="71"/>
      <c r="E297" s="71"/>
      <c r="F297" s="71"/>
      <c r="G297" s="71"/>
      <c r="H297" s="71"/>
      <c r="I297" s="71"/>
      <c r="J297" s="71"/>
      <c r="K297" s="71"/>
      <c r="L297" s="71"/>
      <c r="M297" s="71"/>
      <c r="N297" s="71"/>
      <c r="O297" s="71"/>
      <c r="P297" s="71"/>
      <c r="Q297" s="71"/>
      <c r="R297" s="71"/>
      <c r="S297" s="71"/>
    </row>
    <row r="298" spans="1:19" x14ac:dyDescent="0.25">
      <c r="A298" s="71"/>
      <c r="B298" s="71"/>
      <c r="C298" s="71"/>
      <c r="D298" s="71"/>
      <c r="E298" s="71"/>
      <c r="F298" s="71"/>
      <c r="G298" s="71"/>
      <c r="H298" s="71"/>
      <c r="I298" s="71"/>
      <c r="J298" s="71"/>
      <c r="K298" s="71"/>
      <c r="L298" s="71"/>
      <c r="M298" s="71"/>
      <c r="N298" s="71"/>
      <c r="O298" s="71"/>
      <c r="P298" s="71"/>
      <c r="Q298" s="71"/>
      <c r="R298" s="71"/>
      <c r="S298" s="71"/>
    </row>
    <row r="299" spans="1:19" x14ac:dyDescent="0.25">
      <c r="A299" s="71"/>
      <c r="B299" s="71"/>
      <c r="C299" s="71"/>
      <c r="D299" s="71"/>
      <c r="E299" s="71"/>
      <c r="F299" s="71"/>
      <c r="G299" s="71"/>
      <c r="H299" s="71"/>
      <c r="I299" s="71"/>
      <c r="J299" s="71"/>
      <c r="K299" s="71"/>
      <c r="L299" s="71"/>
      <c r="M299" s="71"/>
      <c r="N299" s="71"/>
      <c r="O299" s="71"/>
      <c r="P299" s="71"/>
      <c r="Q299" s="71"/>
      <c r="R299" s="71"/>
      <c r="S299" s="71"/>
    </row>
    <row r="300" spans="1:19" x14ac:dyDescent="0.25">
      <c r="A300" s="71"/>
      <c r="B300" s="71"/>
      <c r="C300" s="71"/>
      <c r="D300" s="71"/>
      <c r="E300" s="71"/>
      <c r="F300" s="71"/>
      <c r="G300" s="71"/>
      <c r="H300" s="71"/>
      <c r="I300" s="71"/>
      <c r="J300" s="71"/>
      <c r="K300" s="71"/>
      <c r="L300" s="71"/>
      <c r="M300" s="71"/>
      <c r="N300" s="71"/>
      <c r="O300" s="71"/>
      <c r="P300" s="71"/>
      <c r="Q300" s="71"/>
      <c r="R300" s="71"/>
      <c r="S300" s="71"/>
    </row>
    <row r="301" spans="1:19" x14ac:dyDescent="0.25">
      <c r="A301" s="71"/>
      <c r="B301" s="71"/>
      <c r="C301" s="71"/>
      <c r="D301" s="71"/>
      <c r="E301" s="71"/>
      <c r="F301" s="71"/>
      <c r="G301" s="71"/>
      <c r="H301" s="71"/>
      <c r="I301" s="71"/>
      <c r="J301" s="71"/>
      <c r="K301" s="71"/>
      <c r="L301" s="71"/>
      <c r="M301" s="71"/>
      <c r="N301" s="71"/>
      <c r="O301" s="71"/>
      <c r="P301" s="71"/>
      <c r="Q301" s="71"/>
      <c r="R301" s="71"/>
      <c r="S301" s="71"/>
    </row>
    <row r="302" spans="1:19" x14ac:dyDescent="0.25">
      <c r="A302" s="71"/>
      <c r="B302" s="71"/>
      <c r="C302" s="71"/>
      <c r="D302" s="71"/>
      <c r="E302" s="71"/>
      <c r="F302" s="71"/>
      <c r="G302" s="71"/>
      <c r="H302" s="71"/>
      <c r="I302" s="71"/>
      <c r="J302" s="71"/>
      <c r="K302" s="71"/>
      <c r="L302" s="71"/>
      <c r="M302" s="71"/>
      <c r="N302" s="71"/>
      <c r="O302" s="71"/>
      <c r="P302" s="71"/>
      <c r="Q302" s="71"/>
      <c r="R302" s="71"/>
      <c r="S302" s="71"/>
    </row>
    <row r="303" spans="1:19" x14ac:dyDescent="0.25">
      <c r="A303" s="71"/>
      <c r="B303" s="71"/>
      <c r="C303" s="71"/>
      <c r="D303" s="71"/>
      <c r="E303" s="71"/>
      <c r="F303" s="71"/>
      <c r="G303" s="71"/>
      <c r="H303" s="71"/>
      <c r="I303" s="71"/>
      <c r="J303" s="71"/>
      <c r="K303" s="71"/>
      <c r="L303" s="71"/>
      <c r="M303" s="71"/>
      <c r="N303" s="71"/>
      <c r="O303" s="71"/>
      <c r="P303" s="71"/>
      <c r="Q303" s="71"/>
      <c r="R303" s="71"/>
      <c r="S303" s="71"/>
    </row>
    <row r="304" spans="1:19" x14ac:dyDescent="0.25">
      <c r="A304" s="71"/>
      <c r="B304" s="71"/>
      <c r="C304" s="71"/>
      <c r="D304" s="71"/>
      <c r="E304" s="71"/>
      <c r="F304" s="71"/>
      <c r="G304" s="71"/>
      <c r="H304" s="71"/>
      <c r="I304" s="71"/>
      <c r="J304" s="71"/>
      <c r="K304" s="71"/>
      <c r="L304" s="71"/>
      <c r="M304" s="71"/>
      <c r="N304" s="71"/>
      <c r="O304" s="71"/>
      <c r="P304" s="71"/>
      <c r="Q304" s="71"/>
      <c r="R304" s="71"/>
      <c r="S304" s="71"/>
    </row>
    <row r="305" spans="1:19" x14ac:dyDescent="0.25">
      <c r="A305" s="71"/>
      <c r="B305" s="71"/>
      <c r="C305" s="71"/>
      <c r="D305" s="71"/>
      <c r="E305" s="71"/>
      <c r="F305" s="71"/>
      <c r="G305" s="71"/>
      <c r="H305" s="71"/>
      <c r="I305" s="71"/>
      <c r="J305" s="71"/>
      <c r="K305" s="71"/>
      <c r="L305" s="71"/>
      <c r="M305" s="71"/>
      <c r="N305" s="71"/>
      <c r="O305" s="71"/>
      <c r="P305" s="71"/>
      <c r="Q305" s="71"/>
      <c r="R305" s="71"/>
      <c r="S305" s="71"/>
    </row>
    <row r="306" spans="1:19" x14ac:dyDescent="0.25">
      <c r="A306" s="71"/>
      <c r="B306" s="71"/>
      <c r="C306" s="71"/>
      <c r="D306" s="71"/>
      <c r="E306" s="71"/>
      <c r="F306" s="71"/>
      <c r="G306" s="71"/>
      <c r="H306" s="71"/>
      <c r="I306" s="71"/>
      <c r="J306" s="71"/>
      <c r="K306" s="71"/>
      <c r="L306" s="71"/>
      <c r="M306" s="71"/>
      <c r="N306" s="71"/>
      <c r="O306" s="71"/>
      <c r="P306" s="71"/>
      <c r="Q306" s="71"/>
      <c r="R306" s="71"/>
      <c r="S306" s="71"/>
    </row>
    <row r="307" spans="1:19" x14ac:dyDescent="0.25">
      <c r="A307" s="71"/>
      <c r="B307" s="71"/>
      <c r="C307" s="71"/>
      <c r="D307" s="71"/>
      <c r="E307" s="71"/>
      <c r="F307" s="71"/>
      <c r="G307" s="71"/>
      <c r="H307" s="71"/>
      <c r="I307" s="71"/>
      <c r="J307" s="71"/>
      <c r="K307" s="71"/>
      <c r="L307" s="71"/>
      <c r="M307" s="71"/>
      <c r="N307" s="71"/>
      <c r="O307" s="71"/>
      <c r="P307" s="71"/>
      <c r="Q307" s="71"/>
      <c r="R307" s="71"/>
      <c r="S307" s="71"/>
    </row>
    <row r="308" spans="1:19" x14ac:dyDescent="0.25">
      <c r="A308" s="71"/>
      <c r="B308" s="71"/>
      <c r="C308" s="71"/>
      <c r="D308" s="71"/>
      <c r="E308" s="71"/>
      <c r="F308" s="71"/>
      <c r="G308" s="71"/>
      <c r="H308" s="71"/>
      <c r="I308" s="71"/>
      <c r="J308" s="71"/>
      <c r="K308" s="71"/>
      <c r="L308" s="71"/>
      <c r="M308" s="71"/>
      <c r="N308" s="71"/>
      <c r="O308" s="71"/>
      <c r="P308" s="71"/>
      <c r="Q308" s="71"/>
      <c r="R308" s="71"/>
      <c r="S308" s="71"/>
    </row>
    <row r="309" spans="1:19" x14ac:dyDescent="0.25">
      <c r="A309" s="71"/>
      <c r="B309" s="71"/>
      <c r="C309" s="71"/>
      <c r="D309" s="71"/>
      <c r="E309" s="71"/>
      <c r="F309" s="71"/>
      <c r="G309" s="71"/>
      <c r="H309" s="71"/>
      <c r="I309" s="71"/>
      <c r="J309" s="71"/>
      <c r="K309" s="71"/>
      <c r="L309" s="71"/>
      <c r="M309" s="71"/>
      <c r="N309" s="71"/>
      <c r="O309" s="71"/>
      <c r="P309" s="71"/>
      <c r="Q309" s="71"/>
      <c r="R309" s="71"/>
      <c r="S309" s="71"/>
    </row>
    <row r="310" spans="1:19" x14ac:dyDescent="0.25">
      <c r="A310" s="71"/>
      <c r="B310" s="71"/>
      <c r="C310" s="71"/>
      <c r="D310" s="71"/>
      <c r="E310" s="71"/>
      <c r="F310" s="71"/>
      <c r="G310" s="71"/>
      <c r="H310" s="71"/>
      <c r="I310" s="71"/>
      <c r="J310" s="71"/>
      <c r="K310" s="71"/>
      <c r="L310" s="71"/>
      <c r="M310" s="71"/>
      <c r="N310" s="71"/>
      <c r="O310" s="71"/>
      <c r="P310" s="71"/>
      <c r="Q310" s="71"/>
      <c r="R310" s="71"/>
      <c r="S310" s="71"/>
    </row>
    <row r="311" spans="1:19" x14ac:dyDescent="0.25">
      <c r="A311" s="71"/>
      <c r="B311" s="71"/>
      <c r="C311" s="71"/>
      <c r="D311" s="71"/>
      <c r="E311" s="71"/>
      <c r="F311" s="71"/>
      <c r="G311" s="71"/>
      <c r="H311" s="71"/>
      <c r="I311" s="71"/>
      <c r="J311" s="71"/>
      <c r="K311" s="71"/>
      <c r="L311" s="71"/>
      <c r="M311" s="71"/>
      <c r="N311" s="71"/>
      <c r="O311" s="71"/>
      <c r="P311" s="71"/>
      <c r="Q311" s="71"/>
      <c r="R311" s="71"/>
      <c r="S311" s="71"/>
    </row>
    <row r="312" spans="1:19" x14ac:dyDescent="0.25">
      <c r="A312" s="71"/>
      <c r="B312" s="71"/>
      <c r="C312" s="71"/>
      <c r="D312" s="71"/>
      <c r="E312" s="71"/>
      <c r="F312" s="71"/>
      <c r="G312" s="71"/>
      <c r="H312" s="71"/>
      <c r="I312" s="71"/>
      <c r="J312" s="71"/>
      <c r="K312" s="71"/>
      <c r="L312" s="71"/>
      <c r="M312" s="71"/>
      <c r="N312" s="71"/>
      <c r="O312" s="71"/>
      <c r="P312" s="71"/>
      <c r="Q312" s="71"/>
      <c r="R312" s="71"/>
      <c r="S312" s="71"/>
    </row>
    <row r="313" spans="1:19" x14ac:dyDescent="0.25">
      <c r="A313" s="71"/>
      <c r="B313" s="71"/>
      <c r="C313" s="71"/>
      <c r="D313" s="71"/>
      <c r="E313" s="71"/>
      <c r="F313" s="71"/>
      <c r="G313" s="71"/>
      <c r="H313" s="71"/>
      <c r="I313" s="71"/>
      <c r="J313" s="71"/>
      <c r="K313" s="71"/>
      <c r="L313" s="71"/>
      <c r="M313" s="71"/>
      <c r="N313" s="71"/>
      <c r="O313" s="71"/>
      <c r="P313" s="71"/>
      <c r="Q313" s="71"/>
      <c r="R313" s="71"/>
      <c r="S313" s="71"/>
    </row>
    <row r="314" spans="1:19" x14ac:dyDescent="0.25">
      <c r="A314" s="71"/>
      <c r="B314" s="71"/>
      <c r="C314" s="71"/>
      <c r="D314" s="71"/>
      <c r="E314" s="71"/>
      <c r="F314" s="71"/>
      <c r="G314" s="71"/>
      <c r="H314" s="71"/>
      <c r="I314" s="71"/>
      <c r="J314" s="71"/>
      <c r="K314" s="71"/>
      <c r="L314" s="71"/>
      <c r="M314" s="71"/>
      <c r="N314" s="71"/>
      <c r="O314" s="71"/>
      <c r="P314" s="71"/>
      <c r="Q314" s="71"/>
      <c r="R314" s="71"/>
      <c r="S314" s="71"/>
    </row>
    <row r="315" spans="1:19" x14ac:dyDescent="0.25">
      <c r="A315" s="71"/>
      <c r="B315" s="71"/>
      <c r="C315" s="71"/>
      <c r="D315" s="71"/>
      <c r="E315" s="71"/>
      <c r="F315" s="71"/>
      <c r="G315" s="71"/>
      <c r="H315" s="71"/>
      <c r="I315" s="71"/>
      <c r="J315" s="71"/>
      <c r="K315" s="71"/>
      <c r="L315" s="71"/>
      <c r="M315" s="71"/>
      <c r="N315" s="71"/>
      <c r="O315" s="71"/>
      <c r="P315" s="71"/>
      <c r="Q315" s="71"/>
      <c r="R315" s="71"/>
      <c r="S315" s="71"/>
    </row>
    <row r="316" spans="1:19" x14ac:dyDescent="0.25">
      <c r="A316" s="71"/>
      <c r="B316" s="71"/>
      <c r="C316" s="71"/>
      <c r="D316" s="71"/>
      <c r="E316" s="71"/>
      <c r="F316" s="71"/>
      <c r="G316" s="71"/>
      <c r="H316" s="71"/>
      <c r="I316" s="71"/>
      <c r="J316" s="71"/>
      <c r="K316" s="71"/>
      <c r="L316" s="71"/>
      <c r="M316" s="71"/>
      <c r="N316" s="71"/>
      <c r="O316" s="71"/>
      <c r="P316" s="71"/>
      <c r="Q316" s="71"/>
      <c r="R316" s="71"/>
      <c r="S316" s="71"/>
    </row>
    <row r="317" spans="1:19" x14ac:dyDescent="0.25">
      <c r="A317" s="71"/>
      <c r="B317" s="71"/>
      <c r="C317" s="71"/>
      <c r="D317" s="71"/>
      <c r="E317" s="71"/>
      <c r="F317" s="71"/>
      <c r="G317" s="71"/>
      <c r="H317" s="71"/>
      <c r="I317" s="71"/>
      <c r="J317" s="71"/>
      <c r="K317" s="71"/>
      <c r="L317" s="71"/>
      <c r="M317" s="71"/>
      <c r="N317" s="71"/>
      <c r="O317" s="71"/>
      <c r="P317" s="71"/>
      <c r="Q317" s="71"/>
      <c r="R317" s="71"/>
      <c r="S317" s="71"/>
    </row>
    <row r="318" spans="1:19" x14ac:dyDescent="0.25">
      <c r="A318" s="71"/>
      <c r="B318" s="71"/>
      <c r="C318" s="71"/>
      <c r="D318" s="71"/>
      <c r="E318" s="71"/>
      <c r="F318" s="71"/>
      <c r="G318" s="71"/>
      <c r="H318" s="71"/>
      <c r="I318" s="71"/>
      <c r="J318" s="71"/>
      <c r="K318" s="71"/>
      <c r="L318" s="71"/>
      <c r="M318" s="71"/>
      <c r="N318" s="71"/>
      <c r="O318" s="71"/>
      <c r="P318" s="71"/>
      <c r="Q318" s="71"/>
      <c r="R318" s="71"/>
      <c r="S318" s="71"/>
    </row>
    <row r="319" spans="1:19" x14ac:dyDescent="0.25">
      <c r="A319" s="71"/>
      <c r="B319" s="71"/>
      <c r="C319" s="71"/>
      <c r="D319" s="71"/>
      <c r="E319" s="71"/>
      <c r="F319" s="71"/>
      <c r="G319" s="71"/>
      <c r="H319" s="71"/>
      <c r="I319" s="71"/>
      <c r="J319" s="71"/>
      <c r="K319" s="71"/>
      <c r="L319" s="71"/>
      <c r="M319" s="71"/>
      <c r="N319" s="71"/>
      <c r="O319" s="71"/>
      <c r="P319" s="71"/>
      <c r="Q319" s="71"/>
      <c r="R319" s="71"/>
      <c r="S319" s="71"/>
    </row>
    <row r="320" spans="1:19" x14ac:dyDescent="0.25">
      <c r="A320" s="71"/>
      <c r="B320" s="71"/>
      <c r="C320" s="71"/>
      <c r="D320" s="71"/>
      <c r="E320" s="71"/>
      <c r="F320" s="71"/>
      <c r="G320" s="71"/>
      <c r="H320" s="71"/>
      <c r="I320" s="71"/>
      <c r="J320" s="71"/>
      <c r="K320" s="71"/>
      <c r="L320" s="71"/>
      <c r="M320" s="71"/>
      <c r="N320" s="71"/>
      <c r="O320" s="71"/>
      <c r="P320" s="71"/>
      <c r="Q320" s="71"/>
      <c r="R320" s="71"/>
      <c r="S320" s="71"/>
    </row>
    <row r="321" spans="1:19" x14ac:dyDescent="0.25">
      <c r="A321" s="71"/>
      <c r="B321" s="71"/>
      <c r="C321" s="71"/>
      <c r="D321" s="71"/>
      <c r="E321" s="71"/>
      <c r="F321" s="71"/>
      <c r="G321" s="71"/>
      <c r="H321" s="71"/>
      <c r="I321" s="71"/>
      <c r="J321" s="71"/>
      <c r="K321" s="71"/>
      <c r="L321" s="71"/>
      <c r="M321" s="71"/>
      <c r="N321" s="71"/>
      <c r="O321" s="71"/>
      <c r="P321" s="71"/>
      <c r="Q321" s="71"/>
      <c r="R321" s="71"/>
      <c r="S321" s="71"/>
    </row>
    <row r="322" spans="1:19" x14ac:dyDescent="0.25">
      <c r="A322" s="71"/>
      <c r="B322" s="71"/>
      <c r="C322" s="71"/>
      <c r="D322" s="71"/>
      <c r="E322" s="71"/>
      <c r="F322" s="71"/>
      <c r="G322" s="71"/>
      <c r="H322" s="71"/>
      <c r="I322" s="71"/>
      <c r="J322" s="71"/>
      <c r="K322" s="71"/>
      <c r="L322" s="71"/>
      <c r="M322" s="71"/>
      <c r="N322" s="71"/>
      <c r="O322" s="71"/>
      <c r="P322" s="71"/>
      <c r="Q322" s="71"/>
      <c r="R322" s="71"/>
      <c r="S322" s="71"/>
    </row>
    <row r="323" spans="1:19" x14ac:dyDescent="0.25">
      <c r="A323" s="71"/>
      <c r="B323" s="71"/>
      <c r="C323" s="71"/>
      <c r="D323" s="71"/>
      <c r="E323" s="71"/>
      <c r="F323" s="71"/>
      <c r="G323" s="71"/>
      <c r="H323" s="71"/>
      <c r="I323" s="71"/>
      <c r="J323" s="71"/>
      <c r="K323" s="71"/>
      <c r="L323" s="71"/>
      <c r="M323" s="71"/>
      <c r="N323" s="71"/>
      <c r="O323" s="71"/>
      <c r="P323" s="71"/>
      <c r="Q323" s="71"/>
      <c r="R323" s="71"/>
      <c r="S323" s="71"/>
    </row>
    <row r="324" spans="1:19" x14ac:dyDescent="0.25">
      <c r="A324" s="71"/>
      <c r="B324" s="71"/>
      <c r="C324" s="71"/>
      <c r="D324" s="71"/>
      <c r="E324" s="71"/>
      <c r="F324" s="71"/>
      <c r="G324" s="71"/>
      <c r="H324" s="71"/>
      <c r="I324" s="71"/>
      <c r="J324" s="71"/>
      <c r="K324" s="71"/>
      <c r="L324" s="71"/>
      <c r="M324" s="71"/>
      <c r="N324" s="71"/>
      <c r="O324" s="71"/>
      <c r="P324" s="71"/>
      <c r="Q324" s="71"/>
      <c r="R324" s="71"/>
      <c r="S324" s="71"/>
    </row>
    <row r="325" spans="1:19" x14ac:dyDescent="0.25">
      <c r="A325" s="71"/>
      <c r="B325" s="71"/>
      <c r="C325" s="71"/>
      <c r="D325" s="71"/>
      <c r="E325" s="71"/>
      <c r="F325" s="71"/>
      <c r="G325" s="71"/>
      <c r="H325" s="71"/>
      <c r="I325" s="71"/>
      <c r="J325" s="71"/>
      <c r="K325" s="71"/>
      <c r="L325" s="71"/>
      <c r="M325" s="71"/>
      <c r="N325" s="71"/>
      <c r="O325" s="71"/>
      <c r="P325" s="71"/>
      <c r="Q325" s="71"/>
      <c r="R325" s="71"/>
      <c r="S325" s="71"/>
    </row>
    <row r="326" spans="1:19" x14ac:dyDescent="0.25">
      <c r="A326" s="71"/>
      <c r="B326" s="71"/>
      <c r="C326" s="71"/>
      <c r="D326" s="71"/>
      <c r="E326" s="71"/>
      <c r="F326" s="71"/>
      <c r="G326" s="71"/>
      <c r="H326" s="71"/>
      <c r="I326" s="71"/>
      <c r="J326" s="71"/>
      <c r="K326" s="71"/>
      <c r="L326" s="71"/>
      <c r="M326" s="71"/>
      <c r="N326" s="71"/>
      <c r="O326" s="71"/>
      <c r="P326" s="71"/>
      <c r="Q326" s="71"/>
      <c r="R326" s="71"/>
      <c r="S326" s="71"/>
    </row>
    <row r="327" spans="1:19" x14ac:dyDescent="0.25">
      <c r="A327" s="71"/>
      <c r="B327" s="71"/>
      <c r="C327" s="71"/>
      <c r="D327" s="71"/>
      <c r="E327" s="71"/>
      <c r="F327" s="71"/>
      <c r="G327" s="71"/>
      <c r="H327" s="71"/>
      <c r="I327" s="71"/>
      <c r="J327" s="71"/>
      <c r="K327" s="71"/>
      <c r="L327" s="71"/>
      <c r="M327" s="71"/>
      <c r="N327" s="71"/>
      <c r="O327" s="71"/>
      <c r="P327" s="71"/>
      <c r="Q327" s="71"/>
      <c r="R327" s="71"/>
      <c r="S327" s="71"/>
    </row>
    <row r="328" spans="1:19" x14ac:dyDescent="0.25">
      <c r="A328" s="71"/>
      <c r="B328" s="71"/>
      <c r="C328" s="71"/>
      <c r="D328" s="71"/>
      <c r="E328" s="71"/>
      <c r="F328" s="71"/>
      <c r="G328" s="71"/>
      <c r="H328" s="71"/>
      <c r="I328" s="71"/>
      <c r="J328" s="71"/>
      <c r="K328" s="71"/>
      <c r="L328" s="71"/>
      <c r="M328" s="71"/>
      <c r="N328" s="71"/>
      <c r="O328" s="71"/>
      <c r="P328" s="71"/>
      <c r="Q328" s="71"/>
      <c r="R328" s="71"/>
      <c r="S328" s="71"/>
    </row>
    <row r="329" spans="1:19" x14ac:dyDescent="0.25">
      <c r="A329" s="71"/>
      <c r="B329" s="71"/>
      <c r="C329" s="71"/>
      <c r="D329" s="71"/>
      <c r="E329" s="71"/>
      <c r="F329" s="71"/>
      <c r="G329" s="71"/>
      <c r="H329" s="71"/>
      <c r="I329" s="71"/>
      <c r="J329" s="71"/>
      <c r="K329" s="71"/>
      <c r="L329" s="71"/>
      <c r="M329" s="71"/>
      <c r="N329" s="71"/>
      <c r="O329" s="71"/>
      <c r="P329" s="71"/>
      <c r="Q329" s="71"/>
      <c r="R329" s="71"/>
      <c r="S329" s="71"/>
    </row>
    <row r="330" spans="1:19" x14ac:dyDescent="0.25">
      <c r="A330" s="71"/>
      <c r="B330" s="71"/>
      <c r="C330" s="71"/>
      <c r="D330" s="71"/>
      <c r="E330" s="71"/>
      <c r="F330" s="71"/>
      <c r="G330" s="71"/>
      <c r="H330" s="71"/>
      <c r="I330" s="71"/>
      <c r="J330" s="71"/>
      <c r="K330" s="71"/>
      <c r="L330" s="71"/>
      <c r="M330" s="71"/>
      <c r="N330" s="71"/>
      <c r="O330" s="71"/>
      <c r="P330" s="71"/>
      <c r="Q330" s="71"/>
      <c r="R330" s="71"/>
      <c r="S330" s="71"/>
    </row>
    <row r="331" spans="1:19" x14ac:dyDescent="0.25">
      <c r="A331" s="71"/>
      <c r="B331" s="71"/>
      <c r="C331" s="71"/>
      <c r="D331" s="71"/>
      <c r="E331" s="71"/>
      <c r="F331" s="71"/>
      <c r="G331" s="71"/>
      <c r="H331" s="71"/>
      <c r="I331" s="71"/>
      <c r="J331" s="71"/>
      <c r="K331" s="71"/>
      <c r="L331" s="71"/>
      <c r="M331" s="71"/>
      <c r="N331" s="71"/>
      <c r="O331" s="71"/>
      <c r="P331" s="71"/>
      <c r="Q331" s="71"/>
      <c r="R331" s="71"/>
      <c r="S331" s="71"/>
    </row>
    <row r="332" spans="1:19" x14ac:dyDescent="0.25">
      <c r="A332" s="71"/>
      <c r="B332" s="71"/>
      <c r="C332" s="71"/>
      <c r="D332" s="71"/>
      <c r="E332" s="71"/>
      <c r="F332" s="71"/>
      <c r="G332" s="71"/>
      <c r="H332" s="71"/>
      <c r="I332" s="71"/>
      <c r="J332" s="71"/>
      <c r="K332" s="71"/>
      <c r="L332" s="71"/>
      <c r="M332" s="71"/>
      <c r="N332" s="71"/>
      <c r="O332" s="71"/>
      <c r="P332" s="71"/>
      <c r="Q332" s="71"/>
      <c r="R332" s="71"/>
      <c r="S332" s="71"/>
    </row>
    <row r="333" spans="1:19" x14ac:dyDescent="0.25">
      <c r="A333" s="71"/>
      <c r="B333" s="71"/>
      <c r="C333" s="71"/>
      <c r="D333" s="71"/>
      <c r="E333" s="71"/>
      <c r="F333" s="71"/>
      <c r="G333" s="71"/>
      <c r="H333" s="71"/>
      <c r="I333" s="71"/>
      <c r="J333" s="71"/>
      <c r="K333" s="71"/>
      <c r="L333" s="71"/>
      <c r="M333" s="71"/>
      <c r="N333" s="71"/>
      <c r="O333" s="71"/>
      <c r="P333" s="71"/>
      <c r="Q333" s="71"/>
      <c r="R333" s="71"/>
      <c r="S333" s="71"/>
    </row>
    <row r="334" spans="1:19" x14ac:dyDescent="0.25">
      <c r="A334" s="71"/>
      <c r="B334" s="71"/>
      <c r="C334" s="71"/>
      <c r="D334" s="71"/>
      <c r="E334" s="71"/>
      <c r="F334" s="71"/>
      <c r="G334" s="71"/>
      <c r="H334" s="71"/>
      <c r="I334" s="71"/>
      <c r="J334" s="71"/>
      <c r="K334" s="71"/>
      <c r="L334" s="71"/>
      <c r="M334" s="71"/>
      <c r="N334" s="71"/>
      <c r="O334" s="71"/>
      <c r="P334" s="71"/>
      <c r="Q334" s="71"/>
      <c r="R334" s="71"/>
      <c r="S334" s="71"/>
    </row>
    <row r="335" spans="1:19" x14ac:dyDescent="0.25">
      <c r="A335" s="71"/>
      <c r="B335" s="71"/>
      <c r="C335" s="71"/>
      <c r="D335" s="71"/>
      <c r="E335" s="71"/>
      <c r="F335" s="71"/>
      <c r="G335" s="71"/>
      <c r="H335" s="71"/>
      <c r="I335" s="71"/>
      <c r="J335" s="71"/>
      <c r="K335" s="71"/>
      <c r="L335" s="71"/>
      <c r="M335" s="71"/>
      <c r="N335" s="71"/>
      <c r="O335" s="71"/>
      <c r="P335" s="71"/>
      <c r="Q335" s="71"/>
      <c r="R335" s="71"/>
      <c r="S335" s="71"/>
    </row>
    <row r="336" spans="1:19" x14ac:dyDescent="0.25">
      <c r="A336" s="71"/>
      <c r="B336" s="71"/>
      <c r="C336" s="71"/>
      <c r="D336" s="71"/>
      <c r="E336" s="71"/>
      <c r="F336" s="71"/>
      <c r="G336" s="71"/>
      <c r="H336" s="71"/>
      <c r="I336" s="71"/>
      <c r="J336" s="71"/>
      <c r="K336" s="71"/>
      <c r="L336" s="71"/>
      <c r="M336" s="71"/>
      <c r="N336" s="71"/>
      <c r="O336" s="71"/>
      <c r="P336" s="71"/>
      <c r="Q336" s="71"/>
      <c r="R336" s="71"/>
      <c r="S336" s="71"/>
    </row>
    <row r="337" spans="1:19" x14ac:dyDescent="0.25">
      <c r="A337" s="71"/>
      <c r="B337" s="71"/>
      <c r="C337" s="71"/>
      <c r="D337" s="71"/>
      <c r="E337" s="71"/>
      <c r="F337" s="71"/>
      <c r="G337" s="71"/>
      <c r="H337" s="71"/>
      <c r="I337" s="71"/>
      <c r="J337" s="71"/>
      <c r="K337" s="71"/>
      <c r="L337" s="71"/>
      <c r="M337" s="71"/>
      <c r="N337" s="71"/>
      <c r="O337" s="71"/>
      <c r="P337" s="71"/>
      <c r="Q337" s="71"/>
      <c r="R337" s="71"/>
      <c r="S337" s="71"/>
    </row>
    <row r="338" spans="1:19" x14ac:dyDescent="0.25">
      <c r="A338" s="71"/>
      <c r="B338" s="71"/>
      <c r="C338" s="71"/>
      <c r="D338" s="71"/>
      <c r="E338" s="71"/>
      <c r="F338" s="71"/>
      <c r="G338" s="71"/>
      <c r="H338" s="71"/>
      <c r="I338" s="71"/>
      <c r="J338" s="71"/>
      <c r="K338" s="71"/>
      <c r="L338" s="71"/>
      <c r="M338" s="71"/>
      <c r="N338" s="71"/>
      <c r="O338" s="71"/>
      <c r="P338" s="71"/>
      <c r="Q338" s="71"/>
      <c r="R338" s="71"/>
      <c r="S338" s="71"/>
    </row>
    <row r="339" spans="1:19" x14ac:dyDescent="0.25">
      <c r="A339" s="71"/>
      <c r="B339" s="71"/>
      <c r="C339" s="71"/>
      <c r="D339" s="71"/>
      <c r="E339" s="71"/>
      <c r="F339" s="71"/>
      <c r="G339" s="71"/>
      <c r="H339" s="71"/>
      <c r="I339" s="71"/>
      <c r="J339" s="71"/>
      <c r="K339" s="71"/>
      <c r="L339" s="71"/>
      <c r="M339" s="71"/>
      <c r="N339" s="71"/>
      <c r="O339" s="71"/>
      <c r="P339" s="71"/>
      <c r="Q339" s="71"/>
      <c r="R339" s="71"/>
      <c r="S339" s="71"/>
    </row>
    <row r="340" spans="1:19" x14ac:dyDescent="0.25">
      <c r="A340" s="71"/>
      <c r="B340" s="71"/>
      <c r="C340" s="71"/>
      <c r="D340" s="71"/>
      <c r="E340" s="71"/>
      <c r="F340" s="71"/>
      <c r="G340" s="71"/>
      <c r="H340" s="71"/>
      <c r="I340" s="71"/>
      <c r="J340" s="71"/>
      <c r="K340" s="71"/>
      <c r="L340" s="71"/>
      <c r="M340" s="71"/>
      <c r="N340" s="71"/>
      <c r="O340" s="71"/>
      <c r="P340" s="71"/>
      <c r="Q340" s="71"/>
      <c r="R340" s="71"/>
      <c r="S340" s="71"/>
    </row>
    <row r="341" spans="1:19" x14ac:dyDescent="0.25">
      <c r="A341" s="71"/>
      <c r="B341" s="71"/>
      <c r="C341" s="71"/>
      <c r="D341" s="71"/>
      <c r="E341" s="71"/>
      <c r="F341" s="71"/>
      <c r="G341" s="71"/>
      <c r="H341" s="71"/>
      <c r="I341" s="71"/>
      <c r="J341" s="71"/>
      <c r="K341" s="71"/>
      <c r="L341" s="71"/>
      <c r="M341" s="71"/>
      <c r="N341" s="71"/>
      <c r="O341" s="71"/>
      <c r="P341" s="71"/>
      <c r="Q341" s="71"/>
      <c r="R341" s="71"/>
      <c r="S341" s="71"/>
    </row>
    <row r="342" spans="1:19" x14ac:dyDescent="0.25">
      <c r="A342" s="71"/>
      <c r="B342" s="71"/>
      <c r="C342" s="71"/>
      <c r="D342" s="71"/>
      <c r="E342" s="71"/>
      <c r="F342" s="71"/>
      <c r="G342" s="71"/>
      <c r="H342" s="71"/>
      <c r="I342" s="71"/>
      <c r="J342" s="71"/>
      <c r="K342" s="71"/>
      <c r="L342" s="71"/>
      <c r="M342" s="71"/>
      <c r="N342" s="71"/>
      <c r="O342" s="71"/>
      <c r="P342" s="71"/>
      <c r="Q342" s="71"/>
      <c r="R342" s="71"/>
      <c r="S342" s="71"/>
    </row>
    <row r="343" spans="1:19" x14ac:dyDescent="0.25">
      <c r="A343" s="71"/>
      <c r="B343" s="71"/>
      <c r="C343" s="71"/>
      <c r="D343" s="71"/>
      <c r="E343" s="71"/>
      <c r="F343" s="71"/>
      <c r="G343" s="71"/>
      <c r="H343" s="71"/>
      <c r="I343" s="71"/>
      <c r="J343" s="71"/>
      <c r="K343" s="71"/>
      <c r="L343" s="71"/>
      <c r="M343" s="71"/>
      <c r="N343" s="71"/>
      <c r="O343" s="71"/>
      <c r="P343" s="71"/>
      <c r="Q343" s="71"/>
      <c r="R343" s="71"/>
      <c r="S343" s="71"/>
    </row>
    <row r="344" spans="1:19" x14ac:dyDescent="0.25">
      <c r="A344" s="71"/>
      <c r="B344" s="71"/>
      <c r="C344" s="71"/>
      <c r="D344" s="71"/>
      <c r="E344" s="71"/>
      <c r="F344" s="71"/>
      <c r="G344" s="71"/>
      <c r="H344" s="71"/>
      <c r="I344" s="71"/>
      <c r="J344" s="71"/>
      <c r="K344" s="71"/>
      <c r="L344" s="71"/>
      <c r="M344" s="71"/>
      <c r="N344" s="71"/>
      <c r="O344" s="71"/>
      <c r="P344" s="71"/>
      <c r="Q344" s="71"/>
      <c r="R344" s="71"/>
      <c r="S344" s="71"/>
    </row>
    <row r="345" spans="1:19" x14ac:dyDescent="0.25">
      <c r="A345" s="71"/>
      <c r="B345" s="71"/>
      <c r="C345" s="71"/>
      <c r="D345" s="71"/>
      <c r="E345" s="71"/>
      <c r="F345" s="71"/>
      <c r="G345" s="71"/>
      <c r="H345" s="71"/>
      <c r="I345" s="71"/>
      <c r="J345" s="71"/>
      <c r="K345" s="71"/>
      <c r="L345" s="71"/>
      <c r="M345" s="71"/>
      <c r="N345" s="71"/>
      <c r="O345" s="71"/>
      <c r="P345" s="71"/>
      <c r="Q345" s="71"/>
      <c r="R345" s="71"/>
      <c r="S345" s="71"/>
    </row>
    <row r="346" spans="1:19" x14ac:dyDescent="0.25">
      <c r="A346" s="71"/>
      <c r="B346" s="71"/>
      <c r="C346" s="71"/>
      <c r="D346" s="71"/>
      <c r="E346" s="71"/>
      <c r="F346" s="71"/>
      <c r="G346" s="71"/>
      <c r="H346" s="71"/>
      <c r="I346" s="71"/>
      <c r="J346" s="71"/>
      <c r="K346" s="71"/>
      <c r="L346" s="71"/>
      <c r="M346" s="71"/>
      <c r="N346" s="71"/>
      <c r="O346" s="71"/>
      <c r="P346" s="71"/>
      <c r="Q346" s="71"/>
      <c r="R346" s="71"/>
      <c r="S346" s="71"/>
    </row>
    <row r="347" spans="1:19" x14ac:dyDescent="0.25">
      <c r="A347" s="71"/>
      <c r="B347" s="71"/>
      <c r="C347" s="71"/>
      <c r="D347" s="71"/>
      <c r="E347" s="71"/>
      <c r="F347" s="71"/>
      <c r="G347" s="71"/>
      <c r="H347" s="71"/>
      <c r="I347" s="71"/>
      <c r="J347" s="71"/>
      <c r="K347" s="71"/>
      <c r="L347" s="71"/>
      <c r="M347" s="71"/>
      <c r="N347" s="71"/>
      <c r="O347" s="71"/>
      <c r="P347" s="71"/>
      <c r="Q347" s="71"/>
      <c r="R347" s="71"/>
      <c r="S347" s="71"/>
    </row>
    <row r="348" spans="1:19" x14ac:dyDescent="0.25">
      <c r="A348" s="71"/>
      <c r="B348" s="71"/>
      <c r="C348" s="71"/>
      <c r="D348" s="71"/>
      <c r="E348" s="71"/>
      <c r="F348" s="71"/>
      <c r="G348" s="71"/>
      <c r="H348" s="71"/>
      <c r="I348" s="71"/>
      <c r="J348" s="71"/>
      <c r="K348" s="71"/>
      <c r="L348" s="71"/>
      <c r="M348" s="71"/>
      <c r="N348" s="71"/>
      <c r="O348" s="71"/>
      <c r="P348" s="71"/>
      <c r="Q348" s="71"/>
      <c r="R348" s="71"/>
      <c r="S348" s="71"/>
    </row>
    <row r="349" spans="1:19" x14ac:dyDescent="0.25">
      <c r="A349" s="71"/>
      <c r="B349" s="71"/>
      <c r="C349" s="71"/>
      <c r="D349" s="71"/>
      <c r="E349" s="71"/>
      <c r="F349" s="71"/>
      <c r="G349" s="71"/>
      <c r="H349" s="71"/>
      <c r="I349" s="71"/>
      <c r="J349" s="71"/>
      <c r="K349" s="71"/>
      <c r="L349" s="71"/>
      <c r="M349" s="71"/>
      <c r="N349" s="71"/>
      <c r="O349" s="71"/>
      <c r="P349" s="71"/>
      <c r="Q349" s="71"/>
      <c r="R349" s="71"/>
      <c r="S349" s="71"/>
    </row>
    <row r="350" spans="1:19" x14ac:dyDescent="0.25">
      <c r="A350" s="71"/>
      <c r="B350" s="71"/>
      <c r="C350" s="71"/>
      <c r="D350" s="71"/>
      <c r="E350" s="71"/>
      <c r="F350" s="71"/>
      <c r="G350" s="71"/>
      <c r="H350" s="71"/>
      <c r="I350" s="71"/>
      <c r="J350" s="71"/>
      <c r="K350" s="71"/>
      <c r="L350" s="71"/>
      <c r="M350" s="71"/>
      <c r="N350" s="71"/>
      <c r="O350" s="71"/>
      <c r="P350" s="71"/>
      <c r="Q350" s="71"/>
      <c r="R350" s="71"/>
      <c r="S350" s="71"/>
    </row>
    <row r="351" spans="1:19" x14ac:dyDescent="0.25">
      <c r="A351" s="71"/>
      <c r="B351" s="71"/>
      <c r="C351" s="71"/>
      <c r="D351" s="71"/>
      <c r="E351" s="71"/>
      <c r="F351" s="71"/>
      <c r="G351" s="71"/>
      <c r="H351" s="71"/>
      <c r="I351" s="71"/>
      <c r="J351" s="71"/>
      <c r="K351" s="71"/>
      <c r="L351" s="71"/>
      <c r="M351" s="71"/>
      <c r="N351" s="71"/>
      <c r="O351" s="71"/>
      <c r="P351" s="71"/>
      <c r="Q351" s="71"/>
      <c r="R351" s="71"/>
      <c r="S351" s="71"/>
    </row>
    <row r="352" spans="1:19" x14ac:dyDescent="0.25">
      <c r="A352" s="71"/>
      <c r="B352" s="71"/>
      <c r="C352" s="71"/>
      <c r="D352" s="71"/>
      <c r="E352" s="71"/>
      <c r="F352" s="71"/>
      <c r="G352" s="71"/>
      <c r="H352" s="71"/>
      <c r="I352" s="71"/>
      <c r="J352" s="71"/>
      <c r="K352" s="71"/>
      <c r="L352" s="71"/>
      <c r="M352" s="71"/>
      <c r="N352" s="71"/>
      <c r="O352" s="71"/>
      <c r="P352" s="71"/>
      <c r="Q352" s="71"/>
      <c r="R352" s="71"/>
      <c r="S352" s="71"/>
    </row>
    <row r="353" spans="1:19" x14ac:dyDescent="0.25">
      <c r="A353" s="71"/>
      <c r="B353" s="71"/>
      <c r="C353" s="71"/>
      <c r="D353" s="71"/>
      <c r="E353" s="71"/>
      <c r="F353" s="71"/>
      <c r="G353" s="71"/>
      <c r="H353" s="71"/>
      <c r="I353" s="71"/>
      <c r="J353" s="71"/>
      <c r="K353" s="71"/>
      <c r="L353" s="71"/>
      <c r="M353" s="71"/>
      <c r="N353" s="71"/>
      <c r="O353" s="71"/>
      <c r="P353" s="71"/>
      <c r="Q353" s="71"/>
      <c r="R353" s="71"/>
      <c r="S353" s="71"/>
    </row>
    <row r="354" spans="1:19" x14ac:dyDescent="0.25">
      <c r="A354" s="71"/>
      <c r="B354" s="71"/>
      <c r="C354" s="71"/>
      <c r="D354" s="71"/>
      <c r="E354" s="71"/>
      <c r="F354" s="71"/>
      <c r="G354" s="71"/>
      <c r="H354" s="71"/>
      <c r="I354" s="71"/>
      <c r="J354" s="71"/>
      <c r="K354" s="71"/>
      <c r="L354" s="71"/>
      <c r="M354" s="71"/>
      <c r="N354" s="71"/>
      <c r="O354" s="71"/>
      <c r="P354" s="71"/>
      <c r="Q354" s="71"/>
      <c r="R354" s="71"/>
      <c r="S354" s="71"/>
    </row>
    <row r="355" spans="1:19" x14ac:dyDescent="0.25">
      <c r="A355" s="71"/>
      <c r="B355" s="71"/>
      <c r="C355" s="71"/>
      <c r="D355" s="71"/>
      <c r="E355" s="71"/>
      <c r="F355" s="71"/>
      <c r="G355" s="71"/>
      <c r="H355" s="71"/>
      <c r="I355" s="71"/>
      <c r="J355" s="71"/>
      <c r="K355" s="71"/>
      <c r="L355" s="71"/>
      <c r="M355" s="71"/>
      <c r="N355" s="71"/>
      <c r="O355" s="71"/>
      <c r="P355" s="71"/>
      <c r="Q355" s="71"/>
      <c r="R355" s="71"/>
      <c r="S355" s="71"/>
    </row>
    <row r="356" spans="1:19" x14ac:dyDescent="0.25">
      <c r="A356" s="71"/>
      <c r="B356" s="71"/>
      <c r="C356" s="71"/>
      <c r="D356" s="71"/>
      <c r="E356" s="71"/>
      <c r="F356" s="71"/>
      <c r="G356" s="71"/>
      <c r="H356" s="71"/>
      <c r="I356" s="71"/>
      <c r="J356" s="71"/>
      <c r="K356" s="71"/>
      <c r="L356" s="71"/>
      <c r="M356" s="71"/>
      <c r="N356" s="71"/>
      <c r="O356" s="71"/>
      <c r="P356" s="71"/>
      <c r="Q356" s="71"/>
      <c r="R356" s="71"/>
      <c r="S356" s="71"/>
    </row>
    <row r="357" spans="1:19" x14ac:dyDescent="0.25">
      <c r="A357" s="71"/>
      <c r="B357" s="71"/>
      <c r="C357" s="71"/>
      <c r="D357" s="71"/>
      <c r="E357" s="71"/>
      <c r="F357" s="71"/>
      <c r="G357" s="71"/>
      <c r="H357" s="71"/>
      <c r="I357" s="71"/>
      <c r="J357" s="71"/>
      <c r="K357" s="71"/>
      <c r="L357" s="71"/>
      <c r="M357" s="71"/>
      <c r="N357" s="71"/>
      <c r="O357" s="71"/>
      <c r="P357" s="71"/>
      <c r="Q357" s="71"/>
      <c r="R357" s="71"/>
      <c r="S357" s="71"/>
    </row>
    <row r="358" spans="1:19" x14ac:dyDescent="0.25">
      <c r="A358" s="71"/>
      <c r="B358" s="71"/>
      <c r="C358" s="71"/>
      <c r="D358" s="71"/>
      <c r="E358" s="71"/>
      <c r="F358" s="71"/>
      <c r="G358" s="71"/>
      <c r="H358" s="71"/>
      <c r="I358" s="71"/>
      <c r="J358" s="71"/>
      <c r="K358" s="71"/>
      <c r="L358" s="71"/>
      <c r="M358" s="71"/>
      <c r="N358" s="71"/>
      <c r="O358" s="71"/>
      <c r="P358" s="71"/>
      <c r="Q358" s="71"/>
      <c r="R358" s="71"/>
      <c r="S358" s="71"/>
    </row>
    <row r="359" spans="1:19" x14ac:dyDescent="0.25">
      <c r="A359" s="71"/>
      <c r="B359" s="71"/>
      <c r="C359" s="71"/>
      <c r="D359" s="71"/>
      <c r="E359" s="71"/>
      <c r="F359" s="71"/>
      <c r="G359" s="71"/>
      <c r="H359" s="71"/>
      <c r="I359" s="71"/>
      <c r="J359" s="71"/>
      <c r="K359" s="71"/>
      <c r="L359" s="71"/>
      <c r="M359" s="71"/>
      <c r="N359" s="71"/>
      <c r="O359" s="71"/>
      <c r="P359" s="71"/>
      <c r="Q359" s="71"/>
      <c r="R359" s="71"/>
      <c r="S359" s="71"/>
    </row>
    <row r="360" spans="1:19" x14ac:dyDescent="0.25">
      <c r="A360" s="71"/>
      <c r="B360" s="71"/>
      <c r="C360" s="71"/>
      <c r="D360" s="71"/>
      <c r="E360" s="71"/>
      <c r="F360" s="71"/>
      <c r="G360" s="71"/>
      <c r="H360" s="71"/>
      <c r="I360" s="71"/>
      <c r="J360" s="71"/>
      <c r="K360" s="71"/>
      <c r="L360" s="71"/>
      <c r="M360" s="71"/>
      <c r="N360" s="71"/>
      <c r="O360" s="71"/>
      <c r="P360" s="71"/>
      <c r="Q360" s="71"/>
      <c r="R360" s="71"/>
      <c r="S360" s="71"/>
    </row>
    <row r="361" spans="1:19" x14ac:dyDescent="0.25">
      <c r="A361" s="71"/>
      <c r="B361" s="71"/>
      <c r="C361" s="71"/>
      <c r="D361" s="71"/>
      <c r="E361" s="71"/>
      <c r="F361" s="71"/>
      <c r="G361" s="71"/>
      <c r="H361" s="71"/>
      <c r="I361" s="71"/>
      <c r="J361" s="71"/>
      <c r="K361" s="71"/>
      <c r="L361" s="71"/>
      <c r="M361" s="71"/>
      <c r="N361" s="71"/>
      <c r="O361" s="71"/>
      <c r="P361" s="71"/>
      <c r="Q361" s="71"/>
      <c r="R361" s="71"/>
      <c r="S361" s="71"/>
    </row>
    <row r="362" spans="1:19" x14ac:dyDescent="0.25">
      <c r="A362" s="71"/>
      <c r="B362" s="71"/>
      <c r="C362" s="71"/>
      <c r="D362" s="71"/>
      <c r="E362" s="71"/>
      <c r="F362" s="71"/>
      <c r="G362" s="71"/>
      <c r="H362" s="71"/>
      <c r="I362" s="71"/>
      <c r="J362" s="71"/>
      <c r="K362" s="71"/>
      <c r="L362" s="71"/>
      <c r="M362" s="71"/>
      <c r="N362" s="71"/>
      <c r="O362" s="71"/>
      <c r="P362" s="71"/>
      <c r="Q362" s="71"/>
      <c r="R362" s="71"/>
      <c r="S362" s="71"/>
    </row>
    <row r="363" spans="1:19" x14ac:dyDescent="0.25">
      <c r="A363" s="71"/>
      <c r="B363" s="71"/>
      <c r="C363" s="71"/>
      <c r="D363" s="71"/>
      <c r="E363" s="71"/>
      <c r="F363" s="71"/>
      <c r="G363" s="71"/>
      <c r="H363" s="71"/>
      <c r="I363" s="71"/>
      <c r="J363" s="71"/>
      <c r="K363" s="71"/>
      <c r="L363" s="71"/>
      <c r="M363" s="71"/>
      <c r="N363" s="71"/>
      <c r="O363" s="71"/>
      <c r="P363" s="71"/>
      <c r="Q363" s="71"/>
      <c r="R363" s="71"/>
      <c r="S363" s="71"/>
    </row>
    <row r="364" spans="1:19" x14ac:dyDescent="0.25">
      <c r="A364" s="71"/>
      <c r="B364" s="71"/>
      <c r="C364" s="71"/>
      <c r="D364" s="71"/>
      <c r="E364" s="71"/>
      <c r="F364" s="71"/>
      <c r="G364" s="71"/>
      <c r="H364" s="71"/>
      <c r="I364" s="71"/>
      <c r="J364" s="71"/>
      <c r="K364" s="71"/>
      <c r="L364" s="71"/>
      <c r="M364" s="71"/>
      <c r="N364" s="71"/>
      <c r="O364" s="71"/>
      <c r="P364" s="71"/>
      <c r="Q364" s="71"/>
      <c r="R364" s="71"/>
      <c r="S364" s="71"/>
    </row>
    <row r="365" spans="1:19" x14ac:dyDescent="0.25">
      <c r="A365" s="71"/>
      <c r="B365" s="71"/>
      <c r="C365" s="71"/>
      <c r="D365" s="71"/>
      <c r="E365" s="71"/>
      <c r="F365" s="71"/>
      <c r="G365" s="71"/>
      <c r="H365" s="71"/>
      <c r="I365" s="71"/>
      <c r="J365" s="71"/>
      <c r="K365" s="71"/>
      <c r="L365" s="71"/>
      <c r="M365" s="71"/>
      <c r="N365" s="71"/>
      <c r="O365" s="71"/>
      <c r="P365" s="71"/>
      <c r="Q365" s="71"/>
      <c r="R365" s="71"/>
      <c r="S365" s="71"/>
    </row>
    <row r="366" spans="1:19" x14ac:dyDescent="0.25">
      <c r="A366" s="71"/>
      <c r="B366" s="71"/>
      <c r="C366" s="71"/>
      <c r="D366" s="71"/>
      <c r="E366" s="71"/>
      <c r="F366" s="71"/>
      <c r="G366" s="71"/>
      <c r="H366" s="71"/>
      <c r="I366" s="71"/>
      <c r="J366" s="71"/>
      <c r="K366" s="71"/>
      <c r="L366" s="71"/>
      <c r="M366" s="71"/>
      <c r="N366" s="71"/>
      <c r="O366" s="71"/>
      <c r="P366" s="71"/>
      <c r="Q366" s="71"/>
      <c r="R366" s="71"/>
      <c r="S366" s="71"/>
    </row>
    <row r="367" spans="1:19" x14ac:dyDescent="0.25">
      <c r="A367" s="71"/>
      <c r="B367" s="71"/>
      <c r="C367" s="71"/>
      <c r="D367" s="71"/>
      <c r="E367" s="71"/>
      <c r="F367" s="71"/>
      <c r="G367" s="71"/>
      <c r="H367" s="71"/>
      <c r="I367" s="71"/>
      <c r="J367" s="71"/>
      <c r="K367" s="71"/>
      <c r="L367" s="71"/>
      <c r="M367" s="71"/>
      <c r="N367" s="71"/>
      <c r="O367" s="71"/>
      <c r="P367" s="71"/>
      <c r="Q367" s="71"/>
      <c r="R367" s="71"/>
      <c r="S367" s="71"/>
    </row>
    <row r="368" spans="1:19" x14ac:dyDescent="0.25">
      <c r="A368" s="71"/>
      <c r="B368" s="71"/>
      <c r="C368" s="71"/>
      <c r="D368" s="71"/>
      <c r="E368" s="71"/>
      <c r="F368" s="71"/>
      <c r="G368" s="71"/>
      <c r="H368" s="71"/>
      <c r="I368" s="71"/>
      <c r="J368" s="71"/>
      <c r="K368" s="71"/>
      <c r="L368" s="71"/>
      <c r="M368" s="71"/>
      <c r="N368" s="71"/>
      <c r="O368" s="71"/>
      <c r="P368" s="71"/>
      <c r="Q368" s="71"/>
      <c r="R368" s="71"/>
      <c r="S368" s="71"/>
    </row>
    <row r="369" spans="1:19" x14ac:dyDescent="0.25">
      <c r="A369" s="71"/>
      <c r="B369" s="71"/>
      <c r="C369" s="71"/>
      <c r="D369" s="71"/>
      <c r="E369" s="71"/>
      <c r="F369" s="71"/>
      <c r="G369" s="71"/>
      <c r="H369" s="71"/>
      <c r="I369" s="71"/>
      <c r="J369" s="71"/>
      <c r="K369" s="71"/>
      <c r="L369" s="71"/>
      <c r="M369" s="71"/>
      <c r="N369" s="71"/>
      <c r="O369" s="71"/>
      <c r="P369" s="71"/>
      <c r="Q369" s="71"/>
      <c r="R369" s="71"/>
      <c r="S369" s="71"/>
    </row>
    <row r="370" spans="1:19" x14ac:dyDescent="0.25">
      <c r="A370" s="71"/>
      <c r="B370" s="71"/>
      <c r="C370" s="71"/>
      <c r="D370" s="71"/>
      <c r="E370" s="71"/>
      <c r="F370" s="71"/>
      <c r="G370" s="71"/>
      <c r="H370" s="71"/>
      <c r="I370" s="71"/>
      <c r="J370" s="71"/>
      <c r="K370" s="71"/>
      <c r="L370" s="71"/>
      <c r="M370" s="71"/>
      <c r="N370" s="71"/>
      <c r="O370" s="71"/>
      <c r="P370" s="71"/>
      <c r="Q370" s="71"/>
      <c r="R370" s="71"/>
      <c r="S370" s="71"/>
    </row>
    <row r="371" spans="1:19" x14ac:dyDescent="0.25">
      <c r="A371" s="71"/>
      <c r="B371" s="71"/>
      <c r="C371" s="71"/>
      <c r="D371" s="71"/>
      <c r="E371" s="71"/>
      <c r="F371" s="71"/>
      <c r="G371" s="71"/>
      <c r="H371" s="71"/>
      <c r="I371" s="71"/>
      <c r="J371" s="71"/>
      <c r="K371" s="71"/>
      <c r="L371" s="71"/>
      <c r="M371" s="71"/>
      <c r="N371" s="71"/>
      <c r="O371" s="71"/>
      <c r="P371" s="71"/>
      <c r="Q371" s="71"/>
      <c r="R371" s="71"/>
      <c r="S371" s="71"/>
    </row>
    <row r="372" spans="1:19" x14ac:dyDescent="0.25">
      <c r="A372" s="71"/>
      <c r="B372" s="71"/>
      <c r="C372" s="71"/>
      <c r="D372" s="71"/>
      <c r="E372" s="71"/>
      <c r="F372" s="71"/>
      <c r="G372" s="71"/>
      <c r="H372" s="71"/>
      <c r="I372" s="71"/>
      <c r="J372" s="71"/>
      <c r="K372" s="71"/>
      <c r="L372" s="71"/>
      <c r="M372" s="71"/>
      <c r="N372" s="71"/>
      <c r="O372" s="71"/>
      <c r="P372" s="71"/>
      <c r="Q372" s="71"/>
      <c r="R372" s="71"/>
      <c r="S372" s="71"/>
    </row>
    <row r="373" spans="1:19" x14ac:dyDescent="0.25">
      <c r="A373" s="71"/>
      <c r="B373" s="71"/>
      <c r="C373" s="71"/>
      <c r="D373" s="71"/>
      <c r="E373" s="71"/>
      <c r="F373" s="71"/>
      <c r="G373" s="71"/>
      <c r="H373" s="71"/>
      <c r="I373" s="71"/>
      <c r="J373" s="71"/>
      <c r="K373" s="71"/>
      <c r="L373" s="71"/>
      <c r="M373" s="71"/>
      <c r="N373" s="71"/>
      <c r="O373" s="71"/>
      <c r="P373" s="71"/>
      <c r="Q373" s="71"/>
      <c r="R373" s="71"/>
      <c r="S373" s="71"/>
    </row>
    <row r="374" spans="1:19" x14ac:dyDescent="0.25">
      <c r="A374" s="71"/>
      <c r="B374" s="71"/>
      <c r="C374" s="71"/>
      <c r="D374" s="71"/>
      <c r="E374" s="71"/>
      <c r="F374" s="71"/>
      <c r="G374" s="71"/>
      <c r="H374" s="71"/>
      <c r="I374" s="71"/>
      <c r="J374" s="71"/>
      <c r="K374" s="71"/>
      <c r="L374" s="71"/>
      <c r="M374" s="71"/>
      <c r="N374" s="71"/>
      <c r="O374" s="71"/>
      <c r="P374" s="71"/>
      <c r="Q374" s="71"/>
      <c r="R374" s="71"/>
      <c r="S374" s="71"/>
    </row>
    <row r="375" spans="1:19" x14ac:dyDescent="0.25">
      <c r="A375" s="71"/>
      <c r="B375" s="71"/>
      <c r="C375" s="71"/>
      <c r="D375" s="71"/>
      <c r="E375" s="71"/>
      <c r="F375" s="71"/>
      <c r="G375" s="71"/>
      <c r="H375" s="71"/>
      <c r="I375" s="71"/>
      <c r="J375" s="71"/>
      <c r="K375" s="71"/>
      <c r="L375" s="71"/>
      <c r="M375" s="71"/>
      <c r="N375" s="71"/>
      <c r="O375" s="71"/>
      <c r="P375" s="71"/>
      <c r="Q375" s="71"/>
      <c r="R375" s="71"/>
      <c r="S375" s="71"/>
    </row>
    <row r="376" spans="1:19" x14ac:dyDescent="0.25">
      <c r="A376" s="71"/>
      <c r="B376" s="71"/>
      <c r="C376" s="71"/>
      <c r="D376" s="71"/>
      <c r="E376" s="71"/>
      <c r="F376" s="71"/>
      <c r="G376" s="71"/>
      <c r="H376" s="71"/>
      <c r="I376" s="71"/>
      <c r="J376" s="71"/>
      <c r="K376" s="71"/>
      <c r="L376" s="71"/>
      <c r="M376" s="71"/>
      <c r="N376" s="71"/>
      <c r="O376" s="71"/>
      <c r="P376" s="71"/>
      <c r="Q376" s="71"/>
      <c r="R376" s="71"/>
      <c r="S376" s="71"/>
    </row>
    <row r="377" spans="1:19" x14ac:dyDescent="0.25">
      <c r="A377" s="71"/>
      <c r="B377" s="71"/>
      <c r="C377" s="71"/>
      <c r="D377" s="71"/>
      <c r="E377" s="71"/>
      <c r="F377" s="71"/>
      <c r="G377" s="71"/>
      <c r="H377" s="71"/>
      <c r="I377" s="71"/>
      <c r="J377" s="71"/>
      <c r="K377" s="71"/>
      <c r="L377" s="71"/>
      <c r="M377" s="71"/>
      <c r="N377" s="71"/>
      <c r="O377" s="71"/>
      <c r="P377" s="71"/>
      <c r="Q377" s="71"/>
      <c r="R377" s="71"/>
      <c r="S377" s="71"/>
    </row>
    <row r="378" spans="1:19" x14ac:dyDescent="0.25">
      <c r="A378" s="71"/>
      <c r="B378" s="71"/>
      <c r="C378" s="71"/>
      <c r="D378" s="71"/>
      <c r="E378" s="71"/>
      <c r="F378" s="71"/>
      <c r="G378" s="71"/>
      <c r="H378" s="71"/>
      <c r="I378" s="71"/>
      <c r="J378" s="71"/>
      <c r="K378" s="71"/>
      <c r="L378" s="71"/>
      <c r="M378" s="71"/>
      <c r="N378" s="71"/>
      <c r="O378" s="71"/>
      <c r="P378" s="71"/>
      <c r="Q378" s="71"/>
      <c r="R378" s="71"/>
      <c r="S378" s="71"/>
    </row>
    <row r="379" spans="1:19" x14ac:dyDescent="0.25">
      <c r="A379" s="71"/>
      <c r="B379" s="71"/>
      <c r="C379" s="71"/>
      <c r="D379" s="71"/>
      <c r="E379" s="71"/>
      <c r="F379" s="71"/>
      <c r="G379" s="71"/>
      <c r="H379" s="71"/>
      <c r="I379" s="71"/>
      <c r="J379" s="71"/>
      <c r="K379" s="71"/>
      <c r="L379" s="71"/>
      <c r="M379" s="71"/>
      <c r="N379" s="71"/>
      <c r="O379" s="71"/>
      <c r="P379" s="71"/>
      <c r="Q379" s="71"/>
      <c r="R379" s="71"/>
      <c r="S379" s="71"/>
    </row>
    <row r="380" spans="1:19" x14ac:dyDescent="0.25">
      <c r="A380" s="71"/>
      <c r="B380" s="71"/>
      <c r="C380" s="71"/>
      <c r="D380" s="71"/>
      <c r="E380" s="71"/>
      <c r="F380" s="71"/>
      <c r="G380" s="71"/>
      <c r="H380" s="71"/>
      <c r="I380" s="71"/>
      <c r="J380" s="71"/>
      <c r="K380" s="71"/>
      <c r="L380" s="71"/>
      <c r="M380" s="71"/>
      <c r="N380" s="71"/>
      <c r="O380" s="71"/>
      <c r="P380" s="71"/>
      <c r="Q380" s="71"/>
      <c r="R380" s="71"/>
      <c r="S380" s="71"/>
    </row>
    <row r="381" spans="1:19" x14ac:dyDescent="0.25">
      <c r="A381" s="71"/>
      <c r="B381" s="71"/>
      <c r="C381" s="71"/>
      <c r="D381" s="71"/>
      <c r="E381" s="71"/>
      <c r="F381" s="71"/>
      <c r="G381" s="71"/>
      <c r="H381" s="71"/>
      <c r="I381" s="71"/>
      <c r="J381" s="71"/>
      <c r="K381" s="71"/>
      <c r="L381" s="71"/>
      <c r="M381" s="71"/>
      <c r="N381" s="71"/>
      <c r="O381" s="71"/>
      <c r="P381" s="71"/>
      <c r="Q381" s="71"/>
      <c r="R381" s="71"/>
      <c r="S381" s="71"/>
    </row>
    <row r="382" spans="1:19" x14ac:dyDescent="0.25">
      <c r="A382" s="71"/>
      <c r="B382" s="71"/>
      <c r="C382" s="71"/>
      <c r="D382" s="71"/>
      <c r="E382" s="71"/>
      <c r="F382" s="71"/>
      <c r="G382" s="71"/>
      <c r="H382" s="71"/>
      <c r="I382" s="71"/>
      <c r="J382" s="71"/>
      <c r="K382" s="71"/>
      <c r="L382" s="71"/>
      <c r="M382" s="71"/>
      <c r="N382" s="71"/>
      <c r="O382" s="71"/>
      <c r="P382" s="71"/>
      <c r="Q382" s="71"/>
      <c r="R382" s="71"/>
      <c r="S382" s="71"/>
    </row>
    <row r="383" spans="1:19" x14ac:dyDescent="0.25">
      <c r="A383" s="71"/>
      <c r="B383" s="71"/>
      <c r="C383" s="71"/>
      <c r="D383" s="71"/>
      <c r="E383" s="71"/>
      <c r="F383" s="71"/>
      <c r="G383" s="71"/>
      <c r="H383" s="71"/>
      <c r="I383" s="71"/>
      <c r="J383" s="71"/>
      <c r="K383" s="71"/>
      <c r="L383" s="71"/>
      <c r="M383" s="71"/>
      <c r="N383" s="71"/>
      <c r="O383" s="71"/>
      <c r="P383" s="71"/>
      <c r="Q383" s="71"/>
      <c r="R383" s="71"/>
      <c r="S383" s="71"/>
    </row>
    <row r="384" spans="1:19" x14ac:dyDescent="0.25">
      <c r="A384" s="71"/>
      <c r="B384" s="71"/>
      <c r="C384" s="71"/>
      <c r="D384" s="71"/>
      <c r="E384" s="71"/>
      <c r="F384" s="71"/>
      <c r="G384" s="71"/>
      <c r="H384" s="71"/>
      <c r="I384" s="71"/>
      <c r="J384" s="71"/>
      <c r="K384" s="71"/>
      <c r="L384" s="71"/>
      <c r="M384" s="71"/>
      <c r="N384" s="71"/>
      <c r="O384" s="71"/>
      <c r="P384" s="71"/>
      <c r="Q384" s="71"/>
      <c r="R384" s="71"/>
      <c r="S384" s="71"/>
    </row>
    <row r="385" spans="1:19" x14ac:dyDescent="0.25">
      <c r="A385" s="71"/>
      <c r="B385" s="71"/>
      <c r="C385" s="71"/>
      <c r="D385" s="71"/>
      <c r="E385" s="71"/>
      <c r="F385" s="71"/>
      <c r="G385" s="71"/>
      <c r="H385" s="71"/>
      <c r="I385" s="71"/>
      <c r="J385" s="71"/>
      <c r="K385" s="71"/>
      <c r="L385" s="71"/>
      <c r="M385" s="71"/>
      <c r="N385" s="71"/>
      <c r="O385" s="71"/>
      <c r="P385" s="71"/>
      <c r="Q385" s="71"/>
      <c r="R385" s="71"/>
      <c r="S385" s="71"/>
    </row>
    <row r="386" spans="1:19" x14ac:dyDescent="0.25">
      <c r="A386" s="71"/>
      <c r="B386" s="71"/>
      <c r="C386" s="71"/>
      <c r="D386" s="71"/>
      <c r="E386" s="71"/>
      <c r="F386" s="71"/>
      <c r="G386" s="71"/>
      <c r="H386" s="71"/>
      <c r="I386" s="71"/>
      <c r="J386" s="71"/>
      <c r="K386" s="71"/>
      <c r="L386" s="71"/>
      <c r="M386" s="71"/>
      <c r="N386" s="71"/>
      <c r="O386" s="71"/>
      <c r="P386" s="71"/>
      <c r="Q386" s="71"/>
      <c r="R386" s="71"/>
      <c r="S386" s="71"/>
    </row>
    <row r="387" spans="1:19" x14ac:dyDescent="0.25">
      <c r="A387" s="71"/>
      <c r="B387" s="71"/>
      <c r="C387" s="71"/>
      <c r="D387" s="71"/>
      <c r="E387" s="71"/>
      <c r="F387" s="71"/>
      <c r="G387" s="71"/>
      <c r="H387" s="71"/>
      <c r="I387" s="71"/>
      <c r="J387" s="71"/>
      <c r="K387" s="71"/>
      <c r="L387" s="71"/>
      <c r="M387" s="71"/>
      <c r="N387" s="71"/>
      <c r="O387" s="71"/>
      <c r="P387" s="71"/>
      <c r="Q387" s="71"/>
      <c r="R387" s="71"/>
      <c r="S387" s="71"/>
    </row>
    <row r="388" spans="1:19" x14ac:dyDescent="0.25">
      <c r="A388" s="71"/>
      <c r="B388" s="71"/>
      <c r="C388" s="71"/>
      <c r="D388" s="71"/>
      <c r="E388" s="71"/>
      <c r="F388" s="71"/>
      <c r="G388" s="71"/>
      <c r="H388" s="71"/>
      <c r="I388" s="71"/>
      <c r="J388" s="71"/>
      <c r="K388" s="71"/>
      <c r="L388" s="71"/>
      <c r="M388" s="71"/>
      <c r="N388" s="71"/>
      <c r="O388" s="71"/>
      <c r="P388" s="71"/>
      <c r="Q388" s="71"/>
      <c r="R388" s="71"/>
      <c r="S388" s="71"/>
    </row>
    <row r="389" spans="1:19" x14ac:dyDescent="0.25">
      <c r="A389" s="71"/>
      <c r="B389" s="71"/>
      <c r="C389" s="71"/>
      <c r="D389" s="71"/>
      <c r="E389" s="71"/>
      <c r="F389" s="71"/>
      <c r="G389" s="71"/>
      <c r="H389" s="71"/>
      <c r="I389" s="71"/>
      <c r="J389" s="71"/>
      <c r="K389" s="71"/>
      <c r="L389" s="71"/>
      <c r="M389" s="71"/>
      <c r="N389" s="71"/>
      <c r="O389" s="71"/>
      <c r="P389" s="71"/>
      <c r="Q389" s="71"/>
      <c r="R389" s="71"/>
      <c r="S389" s="71"/>
    </row>
    <row r="390" spans="1:19" x14ac:dyDescent="0.25">
      <c r="A390" s="71"/>
      <c r="B390" s="71"/>
      <c r="C390" s="71"/>
      <c r="D390" s="71"/>
      <c r="E390" s="71"/>
      <c r="F390" s="71"/>
      <c r="G390" s="71"/>
      <c r="H390" s="71"/>
      <c r="I390" s="71"/>
      <c r="J390" s="71"/>
      <c r="K390" s="71"/>
      <c r="L390" s="71"/>
      <c r="M390" s="71"/>
      <c r="N390" s="71"/>
      <c r="O390" s="71"/>
      <c r="P390" s="71"/>
      <c r="Q390" s="71"/>
      <c r="R390" s="71"/>
      <c r="S390" s="71"/>
    </row>
    <row r="391" spans="1:19" x14ac:dyDescent="0.25">
      <c r="A391" s="71"/>
      <c r="B391" s="71"/>
      <c r="C391" s="71"/>
      <c r="D391" s="71"/>
      <c r="E391" s="71"/>
      <c r="F391" s="71"/>
      <c r="G391" s="71"/>
      <c r="H391" s="71"/>
      <c r="I391" s="71"/>
      <c r="J391" s="71"/>
      <c r="K391" s="71"/>
      <c r="L391" s="71"/>
      <c r="M391" s="71"/>
      <c r="N391" s="71"/>
      <c r="O391" s="71"/>
      <c r="P391" s="71"/>
      <c r="Q391" s="71"/>
      <c r="R391" s="71"/>
      <c r="S391" s="71"/>
    </row>
    <row r="392" spans="1:19" x14ac:dyDescent="0.25">
      <c r="A392" s="71"/>
      <c r="B392" s="71"/>
      <c r="C392" s="71"/>
      <c r="D392" s="71"/>
      <c r="E392" s="71"/>
      <c r="F392" s="71"/>
      <c r="G392" s="71"/>
      <c r="H392" s="71"/>
      <c r="I392" s="71"/>
      <c r="J392" s="71"/>
      <c r="K392" s="71"/>
      <c r="L392" s="71"/>
      <c r="M392" s="71"/>
      <c r="N392" s="71"/>
      <c r="O392" s="71"/>
      <c r="P392" s="71"/>
      <c r="Q392" s="71"/>
      <c r="R392" s="71"/>
      <c r="S392" s="71"/>
    </row>
    <row r="393" spans="1:19" x14ac:dyDescent="0.25">
      <c r="A393" s="71"/>
      <c r="B393" s="71"/>
      <c r="C393" s="71"/>
      <c r="D393" s="71"/>
      <c r="E393" s="71"/>
      <c r="F393" s="71"/>
      <c r="G393" s="71"/>
      <c r="H393" s="71"/>
      <c r="I393" s="71"/>
      <c r="J393" s="71"/>
      <c r="K393" s="71"/>
      <c r="L393" s="71"/>
      <c r="M393" s="71"/>
      <c r="N393" s="71"/>
      <c r="O393" s="71"/>
      <c r="P393" s="71"/>
      <c r="Q393" s="71"/>
      <c r="R393" s="71"/>
      <c r="S393" s="71"/>
    </row>
    <row r="394" spans="1:19" x14ac:dyDescent="0.25">
      <c r="A394" s="71"/>
      <c r="B394" s="71"/>
      <c r="C394" s="71"/>
      <c r="D394" s="71"/>
      <c r="E394" s="71"/>
      <c r="F394" s="71"/>
      <c r="G394" s="71"/>
      <c r="H394" s="71"/>
      <c r="I394" s="71"/>
      <c r="J394" s="71"/>
      <c r="K394" s="71"/>
      <c r="L394" s="71"/>
      <c r="M394" s="71"/>
      <c r="N394" s="71"/>
      <c r="O394" s="71"/>
      <c r="P394" s="71"/>
      <c r="Q394" s="71"/>
      <c r="R394" s="71"/>
      <c r="S394" s="71"/>
    </row>
    <row r="395" spans="1:19" x14ac:dyDescent="0.25">
      <c r="A395" s="71"/>
      <c r="B395" s="71"/>
      <c r="C395" s="71"/>
      <c r="D395" s="71"/>
      <c r="E395" s="71"/>
      <c r="F395" s="71"/>
      <c r="G395" s="71"/>
      <c r="H395" s="71"/>
      <c r="I395" s="71"/>
      <c r="J395" s="71"/>
      <c r="K395" s="71"/>
      <c r="L395" s="71"/>
      <c r="M395" s="71"/>
      <c r="N395" s="71"/>
      <c r="O395" s="71"/>
      <c r="P395" s="71"/>
      <c r="Q395" s="71"/>
      <c r="R395" s="71"/>
      <c r="S395" s="71"/>
    </row>
    <row r="396" spans="1:19" x14ac:dyDescent="0.25">
      <c r="A396" s="71"/>
      <c r="B396" s="71"/>
      <c r="C396" s="71"/>
      <c r="D396" s="71"/>
      <c r="E396" s="71"/>
      <c r="F396" s="71"/>
      <c r="G396" s="71"/>
      <c r="H396" s="71"/>
      <c r="I396" s="71"/>
      <c r="J396" s="71"/>
      <c r="K396" s="71"/>
      <c r="L396" s="71"/>
      <c r="M396" s="71"/>
      <c r="N396" s="71"/>
      <c r="O396" s="71"/>
      <c r="P396" s="71"/>
      <c r="Q396" s="71"/>
      <c r="R396" s="71"/>
      <c r="S396" s="71"/>
    </row>
    <row r="397" spans="1:19" x14ac:dyDescent="0.25">
      <c r="A397" s="71"/>
      <c r="B397" s="71"/>
      <c r="C397" s="71"/>
      <c r="D397" s="71"/>
      <c r="E397" s="71"/>
      <c r="F397" s="71"/>
      <c r="G397" s="71"/>
      <c r="H397" s="71"/>
      <c r="I397" s="71"/>
      <c r="J397" s="71"/>
      <c r="K397" s="71"/>
      <c r="L397" s="71"/>
      <c r="M397" s="71"/>
      <c r="N397" s="71"/>
      <c r="O397" s="71"/>
      <c r="P397" s="71"/>
      <c r="Q397" s="71"/>
      <c r="R397" s="71"/>
      <c r="S397" s="71"/>
    </row>
    <row r="398" spans="1:19" x14ac:dyDescent="0.25">
      <c r="A398" s="71"/>
      <c r="B398" s="71"/>
      <c r="C398" s="71"/>
      <c r="D398" s="71"/>
      <c r="E398" s="71"/>
      <c r="F398" s="71"/>
      <c r="G398" s="71"/>
      <c r="H398" s="71"/>
      <c r="I398" s="71"/>
      <c r="J398" s="71"/>
      <c r="K398" s="71"/>
      <c r="L398" s="71"/>
      <c r="M398" s="71"/>
      <c r="N398" s="71"/>
      <c r="O398" s="71"/>
      <c r="P398" s="71"/>
      <c r="Q398" s="71"/>
      <c r="R398" s="71"/>
      <c r="S398" s="71"/>
    </row>
    <row r="399" spans="1:19" x14ac:dyDescent="0.25">
      <c r="A399" s="71"/>
      <c r="B399" s="71"/>
      <c r="C399" s="71"/>
      <c r="D399" s="71"/>
      <c r="E399" s="71"/>
      <c r="F399" s="71"/>
      <c r="G399" s="71"/>
      <c r="H399" s="71"/>
      <c r="I399" s="71"/>
      <c r="J399" s="71"/>
      <c r="K399" s="71"/>
      <c r="L399" s="71"/>
      <c r="M399" s="71"/>
      <c r="N399" s="71"/>
      <c r="O399" s="71"/>
      <c r="P399" s="71"/>
      <c r="Q399" s="71"/>
      <c r="R399" s="71"/>
      <c r="S399" s="71"/>
    </row>
    <row r="400" spans="1:19" x14ac:dyDescent="0.25">
      <c r="A400" s="71"/>
      <c r="B400" s="71"/>
      <c r="C400" s="71"/>
      <c r="D400" s="71"/>
      <c r="E400" s="71"/>
      <c r="F400" s="71"/>
      <c r="G400" s="71"/>
      <c r="H400" s="71"/>
      <c r="I400" s="71"/>
      <c r="J400" s="71"/>
      <c r="K400" s="71"/>
      <c r="L400" s="71"/>
      <c r="M400" s="71"/>
      <c r="N400" s="71"/>
      <c r="O400" s="71"/>
      <c r="P400" s="71"/>
      <c r="Q400" s="71"/>
      <c r="R400" s="71"/>
      <c r="S400" s="71"/>
    </row>
    <row r="401" spans="1:19" x14ac:dyDescent="0.25">
      <c r="A401" s="71"/>
      <c r="B401" s="71"/>
      <c r="C401" s="71"/>
      <c r="D401" s="71"/>
      <c r="E401" s="71"/>
      <c r="F401" s="71"/>
      <c r="G401" s="71"/>
      <c r="H401" s="71"/>
      <c r="I401" s="71"/>
      <c r="J401" s="71"/>
      <c r="K401" s="71"/>
      <c r="L401" s="71"/>
      <c r="M401" s="71"/>
      <c r="N401" s="71"/>
      <c r="O401" s="71"/>
      <c r="P401" s="71"/>
      <c r="Q401" s="71"/>
      <c r="R401" s="71"/>
      <c r="S401" s="71"/>
    </row>
    <row r="402" spans="1:19" x14ac:dyDescent="0.25">
      <c r="A402" s="71"/>
      <c r="B402" s="71"/>
      <c r="C402" s="71"/>
      <c r="D402" s="71"/>
      <c r="E402" s="71"/>
      <c r="F402" s="71"/>
      <c r="G402" s="71"/>
      <c r="H402" s="71"/>
      <c r="I402" s="71"/>
      <c r="J402" s="71"/>
      <c r="K402" s="71"/>
      <c r="L402" s="71"/>
      <c r="M402" s="71"/>
      <c r="N402" s="71"/>
      <c r="O402" s="71"/>
      <c r="P402" s="71"/>
      <c r="Q402" s="71"/>
      <c r="R402" s="71"/>
      <c r="S402" s="71"/>
    </row>
    <row r="403" spans="1:19" x14ac:dyDescent="0.25">
      <c r="A403" s="71"/>
      <c r="B403" s="71"/>
      <c r="C403" s="71"/>
      <c r="D403" s="71"/>
      <c r="E403" s="71"/>
      <c r="F403" s="71"/>
      <c r="G403" s="71"/>
      <c r="H403" s="71"/>
      <c r="I403" s="71"/>
      <c r="J403" s="71"/>
      <c r="K403" s="71"/>
      <c r="L403" s="71"/>
      <c r="M403" s="71"/>
      <c r="N403" s="71"/>
      <c r="O403" s="71"/>
      <c r="P403" s="71"/>
      <c r="Q403" s="71"/>
      <c r="R403" s="71"/>
      <c r="S403" s="71"/>
    </row>
    <row r="404" spans="1:19" x14ac:dyDescent="0.25">
      <c r="A404" s="71"/>
      <c r="B404" s="71"/>
      <c r="C404" s="71"/>
      <c r="D404" s="71"/>
      <c r="E404" s="71"/>
      <c r="F404" s="71"/>
      <c r="G404" s="71"/>
      <c r="H404" s="71"/>
      <c r="I404" s="71"/>
      <c r="J404" s="71"/>
      <c r="K404" s="71"/>
      <c r="L404" s="71"/>
      <c r="M404" s="71"/>
      <c r="N404" s="71"/>
      <c r="O404" s="71"/>
      <c r="P404" s="71"/>
      <c r="Q404" s="71"/>
      <c r="R404" s="71"/>
      <c r="S404" s="71"/>
    </row>
    <row r="405" spans="1:19" x14ac:dyDescent="0.25">
      <c r="A405" s="71"/>
      <c r="B405" s="71"/>
      <c r="C405" s="71"/>
      <c r="D405" s="71"/>
      <c r="E405" s="71"/>
      <c r="F405" s="71"/>
      <c r="G405" s="71"/>
      <c r="H405" s="71"/>
      <c r="I405" s="71"/>
      <c r="J405" s="71"/>
      <c r="K405" s="71"/>
      <c r="L405" s="71"/>
      <c r="M405" s="71"/>
      <c r="N405" s="71"/>
      <c r="O405" s="71"/>
      <c r="P405" s="71"/>
      <c r="Q405" s="71"/>
      <c r="R405" s="71"/>
      <c r="S405" s="71"/>
    </row>
    <row r="406" spans="1:19" x14ac:dyDescent="0.25">
      <c r="A406" s="71"/>
      <c r="B406" s="71"/>
      <c r="C406" s="71"/>
      <c r="D406" s="71"/>
      <c r="E406" s="71"/>
      <c r="F406" s="71"/>
      <c r="G406" s="71"/>
      <c r="H406" s="71"/>
      <c r="I406" s="71"/>
      <c r="J406" s="71"/>
      <c r="K406" s="71"/>
      <c r="L406" s="71"/>
      <c r="M406" s="71"/>
      <c r="N406" s="71"/>
      <c r="O406" s="71"/>
      <c r="P406" s="71"/>
      <c r="Q406" s="71"/>
      <c r="R406" s="71"/>
      <c r="S406" s="71"/>
    </row>
    <row r="407" spans="1:19" x14ac:dyDescent="0.25">
      <c r="A407" s="71"/>
      <c r="B407" s="71"/>
      <c r="C407" s="71"/>
      <c r="D407" s="71"/>
      <c r="E407" s="71"/>
      <c r="F407" s="71"/>
      <c r="G407" s="71"/>
      <c r="H407" s="71"/>
      <c r="I407" s="71"/>
      <c r="J407" s="71"/>
      <c r="K407" s="71"/>
      <c r="L407" s="71"/>
      <c r="M407" s="71"/>
      <c r="N407" s="71"/>
      <c r="O407" s="71"/>
      <c r="P407" s="71"/>
      <c r="Q407" s="71"/>
      <c r="R407" s="71"/>
      <c r="S407" s="71"/>
    </row>
    <row r="408" spans="1:19" x14ac:dyDescent="0.25">
      <c r="A408" s="71"/>
      <c r="B408" s="71"/>
      <c r="C408" s="71"/>
      <c r="D408" s="71"/>
      <c r="E408" s="71"/>
      <c r="F408" s="71"/>
      <c r="G408" s="71"/>
      <c r="H408" s="71"/>
      <c r="I408" s="71"/>
      <c r="J408" s="71"/>
      <c r="K408" s="71"/>
      <c r="L408" s="71"/>
      <c r="M408" s="71"/>
      <c r="N408" s="71"/>
      <c r="O408" s="71"/>
      <c r="P408" s="71"/>
      <c r="Q408" s="71"/>
      <c r="R408" s="71"/>
      <c r="S408" s="71"/>
    </row>
    <row r="409" spans="1:19" x14ac:dyDescent="0.25">
      <c r="A409" s="71"/>
      <c r="B409" s="71"/>
      <c r="C409" s="71"/>
      <c r="D409" s="71"/>
      <c r="E409" s="71"/>
      <c r="F409" s="71"/>
      <c r="G409" s="71"/>
      <c r="H409" s="71"/>
      <c r="I409" s="71"/>
      <c r="J409" s="71"/>
      <c r="K409" s="71"/>
      <c r="L409" s="71"/>
      <c r="M409" s="71"/>
      <c r="N409" s="71"/>
      <c r="O409" s="71"/>
      <c r="P409" s="71"/>
      <c r="Q409" s="71"/>
      <c r="R409" s="71"/>
      <c r="S409" s="71"/>
    </row>
    <row r="410" spans="1:19" x14ac:dyDescent="0.25">
      <c r="A410" s="71"/>
      <c r="B410" s="71"/>
      <c r="C410" s="71"/>
      <c r="D410" s="71"/>
      <c r="E410" s="71"/>
      <c r="F410" s="71"/>
      <c r="G410" s="71"/>
      <c r="H410" s="71"/>
      <c r="I410" s="71"/>
      <c r="J410" s="71"/>
      <c r="K410" s="71"/>
      <c r="L410" s="71"/>
      <c r="M410" s="71"/>
      <c r="N410" s="71"/>
      <c r="O410" s="71"/>
      <c r="P410" s="71"/>
      <c r="Q410" s="71"/>
      <c r="R410" s="71"/>
      <c r="S410" s="71"/>
    </row>
    <row r="411" spans="1:19" x14ac:dyDescent="0.25">
      <c r="A411" s="71"/>
      <c r="B411" s="71"/>
      <c r="C411" s="71"/>
      <c r="D411" s="71"/>
      <c r="E411" s="71"/>
      <c r="F411" s="71"/>
      <c r="G411" s="71"/>
      <c r="H411" s="71"/>
      <c r="I411" s="71"/>
      <c r="J411" s="71"/>
      <c r="K411" s="71"/>
      <c r="L411" s="71"/>
      <c r="M411" s="71"/>
      <c r="N411" s="71"/>
      <c r="O411" s="71"/>
      <c r="P411" s="71"/>
      <c r="Q411" s="71"/>
      <c r="R411" s="71"/>
      <c r="S411" s="71"/>
    </row>
    <row r="412" spans="1:19" x14ac:dyDescent="0.25">
      <c r="A412" s="71"/>
      <c r="B412" s="71"/>
      <c r="C412" s="71"/>
      <c r="D412" s="71"/>
      <c r="E412" s="71"/>
      <c r="F412" s="71"/>
      <c r="G412" s="71"/>
      <c r="H412" s="71"/>
      <c r="I412" s="71"/>
      <c r="J412" s="71"/>
      <c r="K412" s="71"/>
      <c r="L412" s="71"/>
      <c r="M412" s="71"/>
      <c r="N412" s="71"/>
      <c r="O412" s="71"/>
      <c r="P412" s="71"/>
      <c r="Q412" s="71"/>
      <c r="R412" s="71"/>
      <c r="S412" s="71"/>
    </row>
    <row r="413" spans="1:19" x14ac:dyDescent="0.25">
      <c r="A413" s="71"/>
      <c r="B413" s="71"/>
      <c r="C413" s="71"/>
      <c r="D413" s="71"/>
      <c r="E413" s="71"/>
      <c r="F413" s="71"/>
      <c r="G413" s="71"/>
      <c r="H413" s="71"/>
      <c r="I413" s="71"/>
      <c r="J413" s="71"/>
      <c r="K413" s="71"/>
      <c r="L413" s="71"/>
      <c r="M413" s="71"/>
      <c r="N413" s="71"/>
      <c r="O413" s="71"/>
      <c r="P413" s="71"/>
      <c r="Q413" s="71"/>
      <c r="R413" s="71"/>
      <c r="S413" s="71"/>
    </row>
    <row r="414" spans="1:19" x14ac:dyDescent="0.25">
      <c r="A414" s="71"/>
      <c r="B414" s="71"/>
      <c r="C414" s="71"/>
      <c r="D414" s="71"/>
      <c r="E414" s="71"/>
      <c r="F414" s="71"/>
      <c r="G414" s="71"/>
      <c r="H414" s="71"/>
      <c r="I414" s="71"/>
      <c r="J414" s="71"/>
      <c r="K414" s="71"/>
      <c r="L414" s="71"/>
      <c r="M414" s="71"/>
      <c r="N414" s="71"/>
      <c r="O414" s="71"/>
      <c r="P414" s="71"/>
      <c r="Q414" s="71"/>
      <c r="R414" s="71"/>
      <c r="S414" s="71"/>
    </row>
    <row r="415" spans="1:19" x14ac:dyDescent="0.25">
      <c r="A415" s="71"/>
      <c r="B415" s="71"/>
      <c r="C415" s="71"/>
      <c r="D415" s="71"/>
      <c r="E415" s="71"/>
      <c r="F415" s="71"/>
      <c r="G415" s="71"/>
      <c r="H415" s="71"/>
      <c r="I415" s="71"/>
      <c r="J415" s="71"/>
      <c r="K415" s="71"/>
      <c r="L415" s="71"/>
      <c r="M415" s="71"/>
      <c r="N415" s="71"/>
      <c r="O415" s="71"/>
      <c r="P415" s="71"/>
      <c r="Q415" s="71"/>
      <c r="R415" s="71"/>
      <c r="S415" s="71"/>
    </row>
    <row r="416" spans="1:19" x14ac:dyDescent="0.25">
      <c r="A416" s="71"/>
      <c r="B416" s="71"/>
      <c r="C416" s="71"/>
      <c r="D416" s="71"/>
      <c r="E416" s="71"/>
      <c r="F416" s="71"/>
      <c r="G416" s="71"/>
      <c r="H416" s="71"/>
      <c r="I416" s="71"/>
      <c r="J416" s="71"/>
      <c r="K416" s="71"/>
      <c r="L416" s="71"/>
      <c r="M416" s="71"/>
      <c r="N416" s="71"/>
      <c r="O416" s="71"/>
      <c r="P416" s="71"/>
      <c r="Q416" s="71"/>
      <c r="R416" s="71"/>
      <c r="S416" s="71"/>
    </row>
    <row r="417" spans="1:19" x14ac:dyDescent="0.25">
      <c r="A417" s="71"/>
      <c r="B417" s="71"/>
      <c r="C417" s="71"/>
      <c r="D417" s="71"/>
      <c r="E417" s="71"/>
      <c r="F417" s="71"/>
      <c r="G417" s="71"/>
      <c r="H417" s="71"/>
      <c r="I417" s="71"/>
      <c r="J417" s="71"/>
      <c r="K417" s="71"/>
      <c r="L417" s="71"/>
      <c r="M417" s="71"/>
      <c r="N417" s="71"/>
      <c r="O417" s="71"/>
      <c r="P417" s="71"/>
      <c r="Q417" s="71"/>
      <c r="R417" s="71"/>
      <c r="S417" s="71"/>
    </row>
    <row r="418" spans="1:19" x14ac:dyDescent="0.25">
      <c r="A418" s="71"/>
      <c r="B418" s="71"/>
      <c r="C418" s="71"/>
      <c r="D418" s="71"/>
      <c r="E418" s="71"/>
      <c r="F418" s="71"/>
      <c r="G418" s="71"/>
      <c r="H418" s="71"/>
      <c r="I418" s="71"/>
      <c r="J418" s="71"/>
      <c r="K418" s="71"/>
      <c r="L418" s="71"/>
      <c r="M418" s="71"/>
      <c r="N418" s="71"/>
      <c r="O418" s="71"/>
      <c r="P418" s="71"/>
      <c r="Q418" s="71"/>
      <c r="R418" s="71"/>
      <c r="S418" s="71"/>
    </row>
    <row r="419" spans="1:19" x14ac:dyDescent="0.25">
      <c r="A419" s="71"/>
      <c r="B419" s="71"/>
      <c r="C419" s="71"/>
      <c r="D419" s="71"/>
      <c r="E419" s="71"/>
      <c r="F419" s="71"/>
      <c r="G419" s="71"/>
      <c r="H419" s="71"/>
      <c r="I419" s="71"/>
      <c r="J419" s="71"/>
      <c r="K419" s="71"/>
      <c r="L419" s="71"/>
      <c r="M419" s="71"/>
      <c r="N419" s="71"/>
      <c r="O419" s="71"/>
      <c r="P419" s="71"/>
      <c r="Q419" s="71"/>
      <c r="R419" s="71"/>
      <c r="S419" s="71"/>
    </row>
    <row r="420" spans="1:19" x14ac:dyDescent="0.25">
      <c r="A420" s="71"/>
      <c r="B420" s="71"/>
      <c r="C420" s="71"/>
      <c r="D420" s="71"/>
      <c r="E420" s="71"/>
      <c r="F420" s="71"/>
      <c r="G420" s="71"/>
      <c r="H420" s="71"/>
      <c r="I420" s="71"/>
      <c r="J420" s="71"/>
      <c r="K420" s="71"/>
      <c r="L420" s="71"/>
      <c r="M420" s="71"/>
      <c r="N420" s="71"/>
      <c r="O420" s="71"/>
      <c r="P420" s="71"/>
      <c r="Q420" s="71"/>
      <c r="R420" s="71"/>
      <c r="S420" s="71"/>
    </row>
    <row r="421" spans="1:19" x14ac:dyDescent="0.25">
      <c r="A421" s="71"/>
      <c r="B421" s="71"/>
      <c r="C421" s="71"/>
      <c r="D421" s="71"/>
      <c r="E421" s="71"/>
      <c r="F421" s="71"/>
      <c r="G421" s="71"/>
      <c r="H421" s="71"/>
      <c r="I421" s="71"/>
      <c r="J421" s="71"/>
      <c r="K421" s="71"/>
      <c r="L421" s="71"/>
      <c r="M421" s="71"/>
      <c r="N421" s="71"/>
      <c r="O421" s="71"/>
      <c r="P421" s="71"/>
      <c r="Q421" s="71"/>
      <c r="R421" s="71"/>
      <c r="S421" s="71"/>
    </row>
    <row r="422" spans="1:19" x14ac:dyDescent="0.25">
      <c r="A422" s="71"/>
      <c r="B422" s="71"/>
      <c r="C422" s="71"/>
      <c r="D422" s="71"/>
      <c r="E422" s="71"/>
      <c r="F422" s="71"/>
      <c r="G422" s="71"/>
      <c r="H422" s="71"/>
      <c r="I422" s="71"/>
      <c r="J422" s="71"/>
      <c r="K422" s="71"/>
      <c r="L422" s="71"/>
      <c r="M422" s="71"/>
      <c r="N422" s="71"/>
      <c r="O422" s="71"/>
      <c r="P422" s="71"/>
      <c r="Q422" s="71"/>
      <c r="R422" s="71"/>
      <c r="S422" s="71"/>
    </row>
    <row r="423" spans="1:19" x14ac:dyDescent="0.25">
      <c r="A423" s="71"/>
      <c r="B423" s="71"/>
      <c r="C423" s="71"/>
      <c r="D423" s="71"/>
      <c r="E423" s="71"/>
      <c r="F423" s="71"/>
      <c r="G423" s="71"/>
      <c r="H423" s="71"/>
      <c r="I423" s="71"/>
      <c r="J423" s="71"/>
      <c r="K423" s="71"/>
      <c r="L423" s="71"/>
      <c r="M423" s="71"/>
      <c r="N423" s="71"/>
      <c r="O423" s="71"/>
      <c r="P423" s="71"/>
      <c r="Q423" s="71"/>
      <c r="R423" s="71"/>
      <c r="S423" s="71"/>
    </row>
    <row r="424" spans="1:19" x14ac:dyDescent="0.25">
      <c r="A424" s="71"/>
      <c r="B424" s="71"/>
      <c r="C424" s="71"/>
      <c r="D424" s="71"/>
      <c r="E424" s="71"/>
      <c r="F424" s="71"/>
      <c r="G424" s="71"/>
      <c r="H424" s="71"/>
      <c r="I424" s="71"/>
      <c r="J424" s="71"/>
      <c r="K424" s="71"/>
      <c r="L424" s="71"/>
      <c r="M424" s="71"/>
      <c r="N424" s="71"/>
      <c r="O424" s="71"/>
      <c r="P424" s="71"/>
      <c r="Q424" s="71"/>
      <c r="R424" s="71"/>
      <c r="S424" s="71"/>
    </row>
    <row r="425" spans="1:19" x14ac:dyDescent="0.25">
      <c r="A425" s="71"/>
      <c r="B425" s="71"/>
      <c r="C425" s="71"/>
      <c r="D425" s="71"/>
      <c r="E425" s="71"/>
      <c r="F425" s="71"/>
      <c r="G425" s="71"/>
      <c r="H425" s="71"/>
      <c r="I425" s="71"/>
      <c r="J425" s="71"/>
      <c r="K425" s="71"/>
      <c r="L425" s="71"/>
      <c r="M425" s="71"/>
      <c r="N425" s="71"/>
      <c r="O425" s="71"/>
      <c r="P425" s="71"/>
      <c r="Q425" s="71"/>
      <c r="R425" s="71"/>
      <c r="S425" s="71"/>
    </row>
    <row r="426" spans="1:19" x14ac:dyDescent="0.25">
      <c r="A426" s="71"/>
      <c r="B426" s="71"/>
      <c r="C426" s="71"/>
      <c r="D426" s="71"/>
      <c r="E426" s="71"/>
      <c r="F426" s="71"/>
      <c r="G426" s="71"/>
      <c r="H426" s="71"/>
      <c r="I426" s="71"/>
      <c r="J426" s="71"/>
      <c r="K426" s="71"/>
      <c r="L426" s="71"/>
      <c r="M426" s="71"/>
      <c r="N426" s="71"/>
      <c r="O426" s="71"/>
      <c r="P426" s="71"/>
      <c r="Q426" s="71"/>
      <c r="R426" s="71"/>
      <c r="S426" s="71"/>
    </row>
    <row r="427" spans="1:19" x14ac:dyDescent="0.25">
      <c r="A427" s="71"/>
      <c r="B427" s="71"/>
      <c r="C427" s="71"/>
      <c r="D427" s="71"/>
      <c r="E427" s="71"/>
      <c r="F427" s="71"/>
      <c r="G427" s="71"/>
      <c r="H427" s="71"/>
      <c r="I427" s="71"/>
      <c r="J427" s="71"/>
      <c r="K427" s="71"/>
      <c r="L427" s="71"/>
      <c r="M427" s="71"/>
      <c r="N427" s="71"/>
      <c r="O427" s="71"/>
      <c r="P427" s="71"/>
      <c r="Q427" s="71"/>
      <c r="R427" s="71"/>
      <c r="S427" s="71"/>
    </row>
    <row r="428" spans="1:19" x14ac:dyDescent="0.25">
      <c r="A428" s="71"/>
      <c r="B428" s="71"/>
      <c r="C428" s="71"/>
      <c r="D428" s="71"/>
      <c r="E428" s="71"/>
      <c r="F428" s="71"/>
      <c r="G428" s="71"/>
      <c r="H428" s="71"/>
      <c r="I428" s="71"/>
      <c r="J428" s="71"/>
      <c r="K428" s="71"/>
      <c r="L428" s="71"/>
      <c r="M428" s="71"/>
      <c r="N428" s="71"/>
      <c r="O428" s="71"/>
      <c r="P428" s="71"/>
      <c r="Q428" s="71"/>
      <c r="R428" s="71"/>
      <c r="S428" s="71"/>
    </row>
    <row r="429" spans="1:19" x14ac:dyDescent="0.25">
      <c r="A429" s="71"/>
      <c r="B429" s="71"/>
      <c r="C429" s="71"/>
      <c r="D429" s="71"/>
      <c r="E429" s="71"/>
      <c r="F429" s="71"/>
      <c r="G429" s="71"/>
      <c r="H429" s="71"/>
      <c r="I429" s="71"/>
      <c r="J429" s="71"/>
      <c r="K429" s="71"/>
      <c r="L429" s="71"/>
      <c r="M429" s="71"/>
      <c r="N429" s="71"/>
      <c r="O429" s="71"/>
      <c r="P429" s="71"/>
      <c r="Q429" s="71"/>
      <c r="R429" s="71"/>
      <c r="S429" s="71"/>
    </row>
    <row r="430" spans="1:19" x14ac:dyDescent="0.25">
      <c r="A430" s="71"/>
      <c r="B430" s="71"/>
      <c r="C430" s="71"/>
      <c r="D430" s="71"/>
      <c r="E430" s="71"/>
      <c r="F430" s="71"/>
      <c r="G430" s="71"/>
      <c r="H430" s="71"/>
      <c r="I430" s="71"/>
      <c r="J430" s="71"/>
      <c r="K430" s="71"/>
      <c r="L430" s="71"/>
      <c r="M430" s="71"/>
      <c r="N430" s="71"/>
      <c r="O430" s="71"/>
      <c r="P430" s="71"/>
      <c r="Q430" s="71"/>
      <c r="R430" s="71"/>
      <c r="S430" s="71"/>
    </row>
    <row r="431" spans="1:19" x14ac:dyDescent="0.25">
      <c r="A431" s="71"/>
      <c r="B431" s="71"/>
      <c r="C431" s="71"/>
      <c r="D431" s="71"/>
      <c r="E431" s="71"/>
      <c r="F431" s="71"/>
      <c r="G431" s="71"/>
      <c r="H431" s="71"/>
      <c r="I431" s="71"/>
      <c r="J431" s="71"/>
      <c r="K431" s="71"/>
      <c r="L431" s="71"/>
      <c r="M431" s="71"/>
      <c r="N431" s="71"/>
      <c r="O431" s="71"/>
      <c r="P431" s="71"/>
      <c r="Q431" s="71"/>
      <c r="R431" s="71"/>
      <c r="S431" s="71"/>
    </row>
    <row r="432" spans="1:19" x14ac:dyDescent="0.25">
      <c r="A432" s="71"/>
      <c r="B432" s="71"/>
      <c r="C432" s="71"/>
      <c r="D432" s="71"/>
      <c r="E432" s="71"/>
      <c r="F432" s="71"/>
      <c r="G432" s="71"/>
      <c r="H432" s="71"/>
      <c r="I432" s="71"/>
      <c r="J432" s="71"/>
      <c r="K432" s="71"/>
      <c r="L432" s="71"/>
      <c r="M432" s="71"/>
      <c r="N432" s="71"/>
      <c r="O432" s="71"/>
      <c r="P432" s="71"/>
      <c r="Q432" s="71"/>
      <c r="R432" s="71"/>
      <c r="S432" s="71"/>
    </row>
    <row r="433" spans="1:19" x14ac:dyDescent="0.25">
      <c r="A433" s="71"/>
      <c r="B433" s="71"/>
      <c r="C433" s="71"/>
      <c r="D433" s="71"/>
      <c r="E433" s="71"/>
      <c r="F433" s="71"/>
      <c r="G433" s="71"/>
      <c r="H433" s="71"/>
      <c r="I433" s="71"/>
      <c r="J433" s="71"/>
      <c r="K433" s="71"/>
      <c r="L433" s="71"/>
      <c r="M433" s="71"/>
      <c r="N433" s="71"/>
      <c r="O433" s="71"/>
      <c r="P433" s="71"/>
      <c r="Q433" s="71"/>
      <c r="R433" s="71"/>
      <c r="S433" s="71"/>
    </row>
    <row r="434" spans="1:19" x14ac:dyDescent="0.25">
      <c r="A434" s="71"/>
      <c r="B434" s="71"/>
      <c r="C434" s="71"/>
      <c r="D434" s="71"/>
      <c r="E434" s="71"/>
      <c r="F434" s="71"/>
      <c r="G434" s="71"/>
      <c r="H434" s="71"/>
      <c r="I434" s="71"/>
      <c r="J434" s="71"/>
      <c r="K434" s="71"/>
      <c r="L434" s="71"/>
      <c r="M434" s="71"/>
      <c r="N434" s="71"/>
      <c r="O434" s="71"/>
      <c r="P434" s="71"/>
      <c r="Q434" s="71"/>
      <c r="R434" s="71"/>
      <c r="S434" s="71"/>
    </row>
    <row r="435" spans="1:19" x14ac:dyDescent="0.25">
      <c r="A435" s="71"/>
      <c r="B435" s="71"/>
      <c r="C435" s="71"/>
      <c r="D435" s="71"/>
      <c r="E435" s="71"/>
      <c r="F435" s="71"/>
      <c r="G435" s="71"/>
      <c r="H435" s="71"/>
      <c r="I435" s="71"/>
      <c r="J435" s="71"/>
      <c r="K435" s="71"/>
      <c r="L435" s="71"/>
      <c r="M435" s="71"/>
      <c r="N435" s="71"/>
      <c r="O435" s="71"/>
      <c r="P435" s="71"/>
      <c r="Q435" s="71"/>
      <c r="R435" s="71"/>
      <c r="S435" s="71"/>
    </row>
    <row r="436" spans="1:19" x14ac:dyDescent="0.25">
      <c r="A436" s="71"/>
      <c r="B436" s="71"/>
      <c r="C436" s="71"/>
      <c r="D436" s="71"/>
      <c r="E436" s="71"/>
      <c r="F436" s="71"/>
      <c r="G436" s="71"/>
      <c r="H436" s="71"/>
      <c r="I436" s="71"/>
      <c r="J436" s="71"/>
      <c r="K436" s="71"/>
      <c r="L436" s="71"/>
      <c r="M436" s="71"/>
      <c r="N436" s="71"/>
      <c r="O436" s="71"/>
      <c r="P436" s="71"/>
      <c r="Q436" s="71"/>
      <c r="R436" s="71"/>
      <c r="S436" s="71"/>
    </row>
    <row r="437" spans="1:19" x14ac:dyDescent="0.25">
      <c r="A437" s="71"/>
      <c r="B437" s="71"/>
      <c r="C437" s="71"/>
      <c r="D437" s="71"/>
      <c r="E437" s="71"/>
      <c r="F437" s="71"/>
      <c r="G437" s="71"/>
      <c r="H437" s="71"/>
      <c r="I437" s="71"/>
      <c r="J437" s="71"/>
      <c r="K437" s="71"/>
      <c r="L437" s="71"/>
      <c r="M437" s="71"/>
      <c r="N437" s="71"/>
      <c r="O437" s="71"/>
      <c r="P437" s="71"/>
      <c r="Q437" s="71"/>
      <c r="R437" s="71"/>
      <c r="S437" s="71"/>
    </row>
    <row r="438" spans="1:19" x14ac:dyDescent="0.25">
      <c r="A438" s="71"/>
      <c r="B438" s="71"/>
      <c r="C438" s="71"/>
      <c r="D438" s="71"/>
      <c r="E438" s="71"/>
      <c r="F438" s="71"/>
      <c r="G438" s="71"/>
      <c r="H438" s="71"/>
      <c r="I438" s="71"/>
      <c r="J438" s="71"/>
      <c r="K438" s="71"/>
      <c r="L438" s="71"/>
      <c r="M438" s="71"/>
      <c r="N438" s="71"/>
      <c r="O438" s="71"/>
      <c r="P438" s="71"/>
      <c r="Q438" s="71"/>
      <c r="R438" s="71"/>
      <c r="S438" s="71"/>
    </row>
    <row r="439" spans="1:19" x14ac:dyDescent="0.25">
      <c r="A439" s="71"/>
      <c r="B439" s="71"/>
      <c r="C439" s="71"/>
      <c r="D439" s="71"/>
      <c r="E439" s="71"/>
      <c r="F439" s="71"/>
      <c r="G439" s="71"/>
      <c r="H439" s="71"/>
      <c r="I439" s="71"/>
      <c r="J439" s="71"/>
      <c r="K439" s="71"/>
      <c r="L439" s="71"/>
      <c r="M439" s="71"/>
      <c r="N439" s="71"/>
      <c r="O439" s="71"/>
      <c r="P439" s="71"/>
      <c r="Q439" s="71"/>
      <c r="R439" s="71"/>
      <c r="S439" s="71"/>
    </row>
    <row r="440" spans="1:19" x14ac:dyDescent="0.25">
      <c r="A440" s="71"/>
      <c r="B440" s="71"/>
      <c r="C440" s="71"/>
      <c r="D440" s="71"/>
      <c r="E440" s="71"/>
      <c r="F440" s="71"/>
      <c r="G440" s="71"/>
      <c r="H440" s="71"/>
      <c r="I440" s="71"/>
      <c r="J440" s="71"/>
      <c r="K440" s="71"/>
      <c r="L440" s="71"/>
      <c r="M440" s="71"/>
      <c r="N440" s="71"/>
      <c r="O440" s="71"/>
      <c r="P440" s="71"/>
      <c r="Q440" s="71"/>
      <c r="R440" s="71"/>
      <c r="S440" s="71"/>
    </row>
    <row r="441" spans="1:19" x14ac:dyDescent="0.25">
      <c r="A441" s="71"/>
      <c r="B441" s="71"/>
      <c r="C441" s="71"/>
      <c r="D441" s="71"/>
      <c r="E441" s="71"/>
      <c r="F441" s="71"/>
      <c r="G441" s="71"/>
      <c r="H441" s="71"/>
      <c r="I441" s="71"/>
      <c r="J441" s="71"/>
      <c r="K441" s="71"/>
      <c r="L441" s="71"/>
      <c r="M441" s="71"/>
      <c r="N441" s="71"/>
      <c r="O441" s="71"/>
      <c r="P441" s="71"/>
      <c r="Q441" s="71"/>
      <c r="R441" s="71"/>
      <c r="S441" s="71"/>
    </row>
    <row r="442" spans="1:19" x14ac:dyDescent="0.25">
      <c r="A442" s="71"/>
      <c r="B442" s="71"/>
      <c r="C442" s="71"/>
      <c r="D442" s="71"/>
      <c r="E442" s="71"/>
      <c r="F442" s="71"/>
      <c r="G442" s="71"/>
      <c r="H442" s="71"/>
      <c r="I442" s="71"/>
      <c r="J442" s="71"/>
      <c r="K442" s="71"/>
      <c r="L442" s="71"/>
      <c r="M442" s="71"/>
      <c r="N442" s="71"/>
      <c r="O442" s="71"/>
      <c r="P442" s="71"/>
      <c r="Q442" s="71"/>
      <c r="R442" s="71"/>
      <c r="S442" s="71"/>
    </row>
    <row r="443" spans="1:19" x14ac:dyDescent="0.25">
      <c r="A443" s="71"/>
      <c r="B443" s="71"/>
      <c r="C443" s="71"/>
      <c r="D443" s="71"/>
      <c r="E443" s="71"/>
      <c r="F443" s="71"/>
      <c r="G443" s="71"/>
      <c r="H443" s="71"/>
      <c r="I443" s="71"/>
      <c r="J443" s="71"/>
      <c r="K443" s="71"/>
      <c r="L443" s="71"/>
      <c r="M443" s="71"/>
      <c r="N443" s="71"/>
      <c r="O443" s="71"/>
      <c r="P443" s="71"/>
      <c r="Q443" s="71"/>
      <c r="R443" s="71"/>
      <c r="S443" s="71"/>
    </row>
    <row r="444" spans="1:19" x14ac:dyDescent="0.25">
      <c r="A444" s="71"/>
      <c r="B444" s="71"/>
      <c r="C444" s="71"/>
      <c r="D444" s="71"/>
      <c r="E444" s="71"/>
      <c r="F444" s="71"/>
      <c r="G444" s="71"/>
      <c r="H444" s="71"/>
      <c r="I444" s="71"/>
      <c r="J444" s="71"/>
      <c r="K444" s="71"/>
      <c r="L444" s="71"/>
      <c r="M444" s="71"/>
      <c r="N444" s="71"/>
      <c r="O444" s="71"/>
      <c r="P444" s="71"/>
      <c r="Q444" s="71"/>
      <c r="R444" s="71"/>
      <c r="S444" s="71"/>
    </row>
    <row r="445" spans="1:19" x14ac:dyDescent="0.25">
      <c r="A445" s="71"/>
      <c r="B445" s="71"/>
      <c r="C445" s="71"/>
      <c r="D445" s="71"/>
      <c r="E445" s="71"/>
      <c r="F445" s="71"/>
      <c r="G445" s="71"/>
      <c r="H445" s="71"/>
      <c r="I445" s="71"/>
      <c r="J445" s="71"/>
      <c r="K445" s="71"/>
      <c r="L445" s="71"/>
      <c r="M445" s="71"/>
      <c r="N445" s="71"/>
      <c r="O445" s="71"/>
      <c r="P445" s="71"/>
      <c r="Q445" s="71"/>
      <c r="R445" s="71"/>
      <c r="S445" s="71"/>
    </row>
    <row r="446" spans="1:19" x14ac:dyDescent="0.25">
      <c r="A446" s="71"/>
      <c r="B446" s="71"/>
      <c r="C446" s="71"/>
      <c r="D446" s="71"/>
      <c r="E446" s="71"/>
      <c r="F446" s="71"/>
      <c r="G446" s="71"/>
      <c r="H446" s="71"/>
      <c r="I446" s="71"/>
      <c r="J446" s="71"/>
      <c r="K446" s="71"/>
      <c r="L446" s="71"/>
      <c r="M446" s="71"/>
      <c r="N446" s="71"/>
      <c r="O446" s="71"/>
      <c r="P446" s="71"/>
      <c r="Q446" s="71"/>
      <c r="R446" s="71"/>
      <c r="S446" s="71"/>
    </row>
    <row r="447" spans="1:19" x14ac:dyDescent="0.25">
      <c r="A447" s="71"/>
      <c r="B447" s="71"/>
      <c r="C447" s="71"/>
      <c r="D447" s="71"/>
      <c r="E447" s="71"/>
      <c r="F447" s="71"/>
      <c r="G447" s="71"/>
      <c r="H447" s="71"/>
      <c r="I447" s="71"/>
      <c r="J447" s="71"/>
      <c r="K447" s="71"/>
      <c r="L447" s="71"/>
      <c r="M447" s="71"/>
      <c r="N447" s="71"/>
      <c r="O447" s="71"/>
      <c r="P447" s="71"/>
      <c r="Q447" s="71"/>
      <c r="R447" s="71"/>
      <c r="S447" s="71"/>
    </row>
    <row r="448" spans="1:19" x14ac:dyDescent="0.25">
      <c r="A448" s="71"/>
      <c r="B448" s="71"/>
      <c r="C448" s="71"/>
      <c r="D448" s="71"/>
      <c r="E448" s="71"/>
      <c r="F448" s="71"/>
      <c r="G448" s="71"/>
      <c r="H448" s="71"/>
      <c r="I448" s="71"/>
      <c r="J448" s="71"/>
      <c r="K448" s="71"/>
      <c r="L448" s="71"/>
      <c r="M448" s="71"/>
      <c r="N448" s="71"/>
      <c r="O448" s="71"/>
      <c r="P448" s="71"/>
      <c r="Q448" s="71"/>
      <c r="R448" s="71"/>
      <c r="S448" s="71"/>
    </row>
    <row r="449" spans="1:19" x14ac:dyDescent="0.25">
      <c r="A449" s="71"/>
      <c r="B449" s="71"/>
      <c r="C449" s="71"/>
      <c r="D449" s="71"/>
      <c r="E449" s="71"/>
      <c r="F449" s="71"/>
      <c r="G449" s="71"/>
      <c r="H449" s="71"/>
      <c r="I449" s="71"/>
      <c r="J449" s="71"/>
      <c r="K449" s="71"/>
      <c r="L449" s="71"/>
      <c r="M449" s="71"/>
      <c r="N449" s="71"/>
      <c r="O449" s="71"/>
      <c r="P449" s="71"/>
      <c r="Q449" s="71"/>
      <c r="R449" s="71"/>
      <c r="S449" s="71"/>
    </row>
    <row r="450" spans="1:19" x14ac:dyDescent="0.25">
      <c r="A450" s="71"/>
      <c r="B450" s="71"/>
      <c r="C450" s="71"/>
      <c r="D450" s="71"/>
      <c r="E450" s="71"/>
      <c r="F450" s="71"/>
      <c r="G450" s="71"/>
      <c r="H450" s="71"/>
      <c r="I450" s="71"/>
      <c r="J450" s="71"/>
      <c r="K450" s="71"/>
      <c r="L450" s="71"/>
      <c r="M450" s="71"/>
      <c r="N450" s="71"/>
      <c r="O450" s="71"/>
      <c r="P450" s="71"/>
      <c r="Q450" s="71"/>
      <c r="R450" s="71"/>
      <c r="S450" s="71"/>
    </row>
    <row r="451" spans="1:19" x14ac:dyDescent="0.25">
      <c r="A451" s="71"/>
      <c r="B451" s="71"/>
      <c r="C451" s="71"/>
      <c r="D451" s="71"/>
      <c r="E451" s="71"/>
      <c r="F451" s="71"/>
      <c r="G451" s="71"/>
      <c r="H451" s="71"/>
      <c r="I451" s="71"/>
      <c r="J451" s="71"/>
      <c r="K451" s="71"/>
      <c r="L451" s="71"/>
      <c r="M451" s="71"/>
      <c r="N451" s="71"/>
      <c r="O451" s="71"/>
      <c r="P451" s="71"/>
      <c r="Q451" s="71"/>
      <c r="R451" s="71"/>
      <c r="S451" s="71"/>
    </row>
    <row r="452" spans="1:19" x14ac:dyDescent="0.25">
      <c r="A452" s="71"/>
      <c r="B452" s="71"/>
      <c r="C452" s="71"/>
      <c r="D452" s="71"/>
      <c r="E452" s="71"/>
      <c r="F452" s="71"/>
      <c r="G452" s="71"/>
      <c r="H452" s="71"/>
      <c r="I452" s="71"/>
      <c r="J452" s="71"/>
      <c r="K452" s="71"/>
      <c r="L452" s="71"/>
      <c r="M452" s="71"/>
      <c r="N452" s="71"/>
      <c r="O452" s="71"/>
      <c r="P452" s="71"/>
      <c r="Q452" s="71"/>
      <c r="R452" s="71"/>
      <c r="S452" s="71"/>
    </row>
    <row r="453" spans="1:19" x14ac:dyDescent="0.25">
      <c r="A453" s="71"/>
      <c r="B453" s="71"/>
      <c r="C453" s="71"/>
      <c r="D453" s="71"/>
      <c r="E453" s="71"/>
      <c r="F453" s="71"/>
      <c r="G453" s="71"/>
      <c r="H453" s="71"/>
      <c r="I453" s="71"/>
      <c r="J453" s="71"/>
      <c r="K453" s="71"/>
      <c r="L453" s="71"/>
      <c r="M453" s="71"/>
      <c r="N453" s="71"/>
      <c r="O453" s="71"/>
      <c r="P453" s="71"/>
      <c r="Q453" s="71"/>
      <c r="R453" s="71"/>
      <c r="S453" s="71"/>
    </row>
    <row r="454" spans="1:19" x14ac:dyDescent="0.25">
      <c r="A454" s="71"/>
      <c r="B454" s="71"/>
      <c r="C454" s="71"/>
      <c r="D454" s="71"/>
      <c r="E454" s="71"/>
      <c r="F454" s="71"/>
      <c r="G454" s="71"/>
      <c r="H454" s="71"/>
      <c r="I454" s="71"/>
      <c r="J454" s="71"/>
      <c r="K454" s="71"/>
      <c r="L454" s="71"/>
      <c r="M454" s="71"/>
      <c r="N454" s="71"/>
      <c r="O454" s="71"/>
      <c r="P454" s="71"/>
      <c r="Q454" s="71"/>
      <c r="R454" s="71"/>
      <c r="S454" s="71"/>
    </row>
    <row r="455" spans="1:19" x14ac:dyDescent="0.25">
      <c r="A455" s="71"/>
      <c r="B455" s="71"/>
      <c r="C455" s="71"/>
      <c r="D455" s="71"/>
      <c r="E455" s="71"/>
      <c r="F455" s="71"/>
      <c r="G455" s="71"/>
      <c r="H455" s="71"/>
      <c r="I455" s="71"/>
      <c r="J455" s="71"/>
      <c r="K455" s="71"/>
      <c r="L455" s="71"/>
      <c r="M455" s="71"/>
      <c r="N455" s="71"/>
      <c r="O455" s="71"/>
      <c r="P455" s="71"/>
      <c r="Q455" s="71"/>
      <c r="R455" s="71"/>
      <c r="S455" s="71"/>
    </row>
    <row r="456" spans="1:19" x14ac:dyDescent="0.25">
      <c r="A456" s="71"/>
      <c r="B456" s="71"/>
      <c r="C456" s="71"/>
      <c r="D456" s="71"/>
      <c r="E456" s="71"/>
      <c r="F456" s="71"/>
      <c r="G456" s="71"/>
      <c r="H456" s="71"/>
      <c r="I456" s="71"/>
      <c r="J456" s="71"/>
      <c r="K456" s="71"/>
      <c r="L456" s="71"/>
      <c r="M456" s="71"/>
      <c r="N456" s="71"/>
      <c r="O456" s="71"/>
      <c r="P456" s="71"/>
      <c r="Q456" s="71"/>
      <c r="R456" s="71"/>
      <c r="S456" s="71"/>
    </row>
    <row r="457" spans="1:19" x14ac:dyDescent="0.25">
      <c r="A457" s="71"/>
      <c r="B457" s="71"/>
      <c r="C457" s="71"/>
      <c r="D457" s="71"/>
      <c r="E457" s="71"/>
      <c r="F457" s="71"/>
      <c r="G457" s="71"/>
      <c r="H457" s="71"/>
      <c r="I457" s="71"/>
      <c r="J457" s="71"/>
      <c r="K457" s="71"/>
      <c r="L457" s="71"/>
      <c r="M457" s="71"/>
      <c r="N457" s="71"/>
      <c r="O457" s="71"/>
      <c r="P457" s="71"/>
      <c r="Q457" s="71"/>
      <c r="R457" s="71"/>
      <c r="S457" s="71"/>
    </row>
    <row r="458" spans="1:19" x14ac:dyDescent="0.25">
      <c r="A458" s="71"/>
      <c r="B458" s="71"/>
      <c r="C458" s="71"/>
      <c r="D458" s="71"/>
      <c r="E458" s="71"/>
      <c r="F458" s="71"/>
      <c r="G458" s="71"/>
      <c r="H458" s="71"/>
      <c r="I458" s="71"/>
      <c r="J458" s="71"/>
      <c r="K458" s="71"/>
      <c r="L458" s="71"/>
      <c r="M458" s="71"/>
      <c r="N458" s="71"/>
      <c r="O458" s="71"/>
      <c r="P458" s="71"/>
      <c r="Q458" s="71"/>
      <c r="R458" s="71"/>
      <c r="S458" s="71"/>
    </row>
    <row r="459" spans="1:19" x14ac:dyDescent="0.25">
      <c r="A459" s="71"/>
      <c r="B459" s="71"/>
      <c r="C459" s="71"/>
      <c r="D459" s="71"/>
      <c r="E459" s="71"/>
      <c r="F459" s="71"/>
      <c r="G459" s="71"/>
      <c r="H459" s="71"/>
      <c r="I459" s="71"/>
      <c r="J459" s="71"/>
      <c r="K459" s="71"/>
      <c r="L459" s="71"/>
      <c r="M459" s="71"/>
      <c r="N459" s="71"/>
      <c r="O459" s="71"/>
      <c r="P459" s="71"/>
      <c r="Q459" s="71"/>
      <c r="R459" s="71"/>
      <c r="S459" s="71"/>
    </row>
    <row r="460" spans="1:19" x14ac:dyDescent="0.25">
      <c r="A460" s="71"/>
      <c r="B460" s="71"/>
      <c r="C460" s="71"/>
      <c r="D460" s="71"/>
      <c r="E460" s="71"/>
      <c r="F460" s="71"/>
      <c r="G460" s="71"/>
      <c r="H460" s="71"/>
      <c r="I460" s="71"/>
      <c r="J460" s="71"/>
      <c r="K460" s="71"/>
      <c r="L460" s="71"/>
      <c r="M460" s="71"/>
      <c r="N460" s="71"/>
      <c r="O460" s="71"/>
      <c r="P460" s="71"/>
      <c r="Q460" s="71"/>
      <c r="R460" s="71"/>
      <c r="S460" s="71"/>
    </row>
    <row r="461" spans="1:19" x14ac:dyDescent="0.25">
      <c r="A461" s="71"/>
      <c r="B461" s="71"/>
      <c r="C461" s="71"/>
      <c r="D461" s="71"/>
      <c r="E461" s="71"/>
      <c r="F461" s="71"/>
      <c r="G461" s="71"/>
      <c r="H461" s="71"/>
      <c r="I461" s="71"/>
      <c r="J461" s="71"/>
      <c r="K461" s="71"/>
      <c r="L461" s="71"/>
      <c r="M461" s="71"/>
      <c r="N461" s="71"/>
      <c r="O461" s="71"/>
      <c r="P461" s="71"/>
      <c r="Q461" s="71"/>
      <c r="R461" s="71"/>
      <c r="S461" s="71"/>
    </row>
    <row r="462" spans="1:19" x14ac:dyDescent="0.25">
      <c r="A462" s="71"/>
      <c r="B462" s="71"/>
      <c r="C462" s="71"/>
      <c r="D462" s="71"/>
      <c r="E462" s="71"/>
      <c r="F462" s="71"/>
      <c r="G462" s="71"/>
      <c r="H462" s="71"/>
      <c r="I462" s="71"/>
      <c r="J462" s="71"/>
      <c r="K462" s="71"/>
      <c r="L462" s="71"/>
      <c r="M462" s="71"/>
      <c r="N462" s="71"/>
      <c r="O462" s="71"/>
      <c r="P462" s="71"/>
      <c r="Q462" s="71"/>
      <c r="R462" s="71"/>
      <c r="S462" s="71"/>
    </row>
    <row r="463" spans="1:19" x14ac:dyDescent="0.25">
      <c r="A463" s="71"/>
      <c r="B463" s="71"/>
      <c r="C463" s="71"/>
      <c r="D463" s="71"/>
      <c r="E463" s="71"/>
      <c r="F463" s="71"/>
      <c r="G463" s="71"/>
      <c r="H463" s="71"/>
      <c r="I463" s="71"/>
      <c r="J463" s="71"/>
      <c r="K463" s="71"/>
      <c r="L463" s="71"/>
      <c r="M463" s="71"/>
      <c r="N463" s="71"/>
      <c r="O463" s="71"/>
      <c r="P463" s="71"/>
      <c r="Q463" s="71"/>
      <c r="R463" s="71"/>
      <c r="S463" s="71"/>
    </row>
    <row r="464" spans="1:19" x14ac:dyDescent="0.25">
      <c r="A464" s="71"/>
      <c r="B464" s="71"/>
      <c r="C464" s="71"/>
      <c r="D464" s="71"/>
      <c r="E464" s="71"/>
      <c r="F464" s="71"/>
      <c r="G464" s="71"/>
      <c r="H464" s="71"/>
      <c r="I464" s="71"/>
      <c r="J464" s="71"/>
      <c r="K464" s="71"/>
      <c r="L464" s="71"/>
      <c r="M464" s="71"/>
      <c r="N464" s="71"/>
      <c r="O464" s="71"/>
      <c r="P464" s="71"/>
      <c r="Q464" s="71"/>
      <c r="R464" s="71"/>
      <c r="S464" s="71"/>
    </row>
    <row r="465" spans="1:19" x14ac:dyDescent="0.25">
      <c r="A465" s="71"/>
      <c r="B465" s="71"/>
      <c r="C465" s="71"/>
      <c r="D465" s="71"/>
      <c r="E465" s="71"/>
      <c r="F465" s="71"/>
      <c r="G465" s="71"/>
      <c r="H465" s="71"/>
      <c r="I465" s="71"/>
      <c r="J465" s="71"/>
      <c r="K465" s="71"/>
      <c r="L465" s="71"/>
      <c r="M465" s="71"/>
      <c r="N465" s="71"/>
      <c r="O465" s="71"/>
      <c r="P465" s="71"/>
      <c r="Q465" s="71"/>
      <c r="R465" s="71"/>
      <c r="S465" s="71"/>
    </row>
    <row r="466" spans="1:19" x14ac:dyDescent="0.25">
      <c r="A466" s="71"/>
      <c r="B466" s="71"/>
      <c r="C466" s="71"/>
      <c r="D466" s="71"/>
      <c r="E466" s="71"/>
      <c r="F466" s="71"/>
      <c r="G466" s="71"/>
      <c r="H466" s="71"/>
      <c r="I466" s="71"/>
      <c r="J466" s="71"/>
      <c r="K466" s="71"/>
      <c r="L466" s="71"/>
      <c r="M466" s="71"/>
      <c r="N466" s="71"/>
      <c r="O466" s="71"/>
      <c r="P466" s="71"/>
      <c r="Q466" s="71"/>
      <c r="R466" s="71"/>
      <c r="S466" s="71"/>
    </row>
    <row r="467" spans="1:19" x14ac:dyDescent="0.25">
      <c r="A467" s="71"/>
      <c r="B467" s="71"/>
      <c r="C467" s="71"/>
      <c r="D467" s="71"/>
      <c r="E467" s="71"/>
      <c r="F467" s="71"/>
      <c r="G467" s="71"/>
      <c r="H467" s="71"/>
      <c r="I467" s="71"/>
      <c r="J467" s="71"/>
      <c r="K467" s="71"/>
      <c r="L467" s="71"/>
      <c r="M467" s="71"/>
      <c r="N467" s="71"/>
      <c r="O467" s="71"/>
      <c r="P467" s="71"/>
      <c r="Q467" s="71"/>
      <c r="R467" s="71"/>
      <c r="S467" s="71"/>
    </row>
    <row r="468" spans="1:19" x14ac:dyDescent="0.25">
      <c r="A468" s="71"/>
      <c r="B468" s="71"/>
      <c r="C468" s="71"/>
      <c r="D468" s="71"/>
      <c r="E468" s="71"/>
      <c r="F468" s="71"/>
      <c r="G468" s="71"/>
      <c r="H468" s="71"/>
      <c r="I468" s="71"/>
      <c r="J468" s="71"/>
      <c r="K468" s="71"/>
      <c r="L468" s="71"/>
      <c r="M468" s="71"/>
      <c r="N468" s="71"/>
      <c r="O468" s="71"/>
      <c r="P468" s="71"/>
      <c r="Q468" s="71"/>
      <c r="R468" s="71"/>
      <c r="S468" s="71"/>
    </row>
    <row r="469" spans="1:19" x14ac:dyDescent="0.25">
      <c r="A469" s="71"/>
      <c r="B469" s="71"/>
      <c r="C469" s="71"/>
      <c r="D469" s="71"/>
      <c r="E469" s="71"/>
      <c r="F469" s="71"/>
      <c r="G469" s="71"/>
      <c r="H469" s="71"/>
      <c r="I469" s="71"/>
      <c r="J469" s="71"/>
      <c r="K469" s="71"/>
      <c r="L469" s="71"/>
      <c r="M469" s="71"/>
      <c r="N469" s="71"/>
      <c r="O469" s="71"/>
      <c r="P469" s="71"/>
      <c r="Q469" s="71"/>
      <c r="R469" s="71"/>
      <c r="S469" s="71"/>
    </row>
    <row r="470" spans="1:19" x14ac:dyDescent="0.25">
      <c r="A470" s="71"/>
      <c r="B470" s="71"/>
      <c r="C470" s="71"/>
      <c r="D470" s="71"/>
      <c r="E470" s="71"/>
      <c r="F470" s="71"/>
      <c r="G470" s="71"/>
      <c r="H470" s="71"/>
      <c r="I470" s="71"/>
      <c r="J470" s="71"/>
      <c r="K470" s="71"/>
      <c r="L470" s="71"/>
      <c r="M470" s="71"/>
      <c r="N470" s="71"/>
      <c r="O470" s="71"/>
      <c r="P470" s="71"/>
      <c r="Q470" s="71"/>
      <c r="R470" s="71"/>
      <c r="S470" s="71"/>
    </row>
    <row r="471" spans="1:19" x14ac:dyDescent="0.25">
      <c r="A471" s="71"/>
      <c r="B471" s="71"/>
      <c r="C471" s="71"/>
      <c r="D471" s="71"/>
      <c r="E471" s="71"/>
      <c r="F471" s="71"/>
      <c r="G471" s="71"/>
      <c r="H471" s="71"/>
      <c r="I471" s="71"/>
      <c r="J471" s="71"/>
      <c r="K471" s="71"/>
      <c r="L471" s="71"/>
      <c r="M471" s="71"/>
      <c r="N471" s="71"/>
      <c r="O471" s="71"/>
      <c r="P471" s="71"/>
      <c r="Q471" s="71"/>
      <c r="R471" s="71"/>
      <c r="S471" s="71"/>
    </row>
    <row r="472" spans="1:19" x14ac:dyDescent="0.25">
      <c r="A472" s="71"/>
      <c r="B472" s="71"/>
      <c r="C472" s="71"/>
      <c r="D472" s="71"/>
      <c r="E472" s="71"/>
      <c r="F472" s="71"/>
      <c r="G472" s="71"/>
      <c r="H472" s="71"/>
      <c r="I472" s="71"/>
      <c r="J472" s="71"/>
      <c r="K472" s="71"/>
      <c r="L472" s="71"/>
      <c r="M472" s="71"/>
      <c r="N472" s="71"/>
      <c r="O472" s="71"/>
      <c r="P472" s="71"/>
      <c r="Q472" s="71"/>
      <c r="R472" s="71"/>
      <c r="S472" s="71"/>
    </row>
    <row r="473" spans="1:19" x14ac:dyDescent="0.25">
      <c r="A473" s="71"/>
      <c r="B473" s="71"/>
      <c r="C473" s="71"/>
      <c r="D473" s="71"/>
      <c r="E473" s="71"/>
      <c r="F473" s="71"/>
      <c r="G473" s="71"/>
      <c r="H473" s="71"/>
      <c r="I473" s="71"/>
      <c r="J473" s="71"/>
      <c r="K473" s="71"/>
      <c r="L473" s="71"/>
      <c r="M473" s="71"/>
      <c r="N473" s="71"/>
      <c r="O473" s="71"/>
      <c r="P473" s="71"/>
      <c r="Q473" s="71"/>
      <c r="R473" s="71"/>
      <c r="S473" s="71"/>
    </row>
    <row r="474" spans="1:19" x14ac:dyDescent="0.25">
      <c r="A474" s="71"/>
      <c r="B474" s="71"/>
      <c r="C474" s="71"/>
      <c r="D474" s="71"/>
      <c r="E474" s="71"/>
      <c r="F474" s="71"/>
      <c r="G474" s="71"/>
      <c r="H474" s="71"/>
      <c r="I474" s="71"/>
      <c r="J474" s="71"/>
      <c r="K474" s="71"/>
      <c r="L474" s="71"/>
      <c r="M474" s="71"/>
      <c r="N474" s="71"/>
      <c r="O474" s="71"/>
      <c r="P474" s="71"/>
      <c r="Q474" s="71"/>
      <c r="R474" s="71"/>
      <c r="S474" s="71"/>
    </row>
    <row r="475" spans="1:19" x14ac:dyDescent="0.25">
      <c r="A475" s="71"/>
      <c r="B475" s="71"/>
      <c r="C475" s="71"/>
      <c r="D475" s="71"/>
      <c r="E475" s="71"/>
      <c r="F475" s="71"/>
      <c r="G475" s="71"/>
      <c r="H475" s="71"/>
      <c r="I475" s="71"/>
      <c r="J475" s="71"/>
      <c r="K475" s="71"/>
      <c r="L475" s="71"/>
      <c r="M475" s="71"/>
      <c r="N475" s="71"/>
      <c r="O475" s="71"/>
      <c r="P475" s="71"/>
      <c r="Q475" s="71"/>
      <c r="R475" s="71"/>
      <c r="S475" s="71"/>
    </row>
    <row r="476" spans="1:19" x14ac:dyDescent="0.25">
      <c r="A476" s="71"/>
      <c r="B476" s="71"/>
      <c r="C476" s="71"/>
      <c r="D476" s="71"/>
      <c r="E476" s="71"/>
      <c r="F476" s="71"/>
      <c r="G476" s="71"/>
      <c r="H476" s="71"/>
      <c r="I476" s="71"/>
      <c r="J476" s="71"/>
      <c r="K476" s="71"/>
      <c r="L476" s="71"/>
      <c r="M476" s="71"/>
      <c r="N476" s="71"/>
      <c r="O476" s="71"/>
      <c r="P476" s="71"/>
      <c r="Q476" s="71"/>
      <c r="R476" s="71"/>
      <c r="S476" s="71"/>
    </row>
    <row r="477" spans="1:19" x14ac:dyDescent="0.25">
      <c r="A477" s="71"/>
      <c r="B477" s="71"/>
      <c r="C477" s="71"/>
      <c r="D477" s="71"/>
      <c r="E477" s="71"/>
      <c r="F477" s="71"/>
      <c r="G477" s="71"/>
      <c r="H477" s="71"/>
      <c r="I477" s="71"/>
      <c r="J477" s="71"/>
      <c r="K477" s="71"/>
      <c r="L477" s="71"/>
      <c r="M477" s="71"/>
      <c r="N477" s="71"/>
      <c r="O477" s="71"/>
      <c r="P477" s="71"/>
      <c r="Q477" s="71"/>
      <c r="R477" s="71"/>
      <c r="S477" s="71"/>
    </row>
    <row r="478" spans="1:19" x14ac:dyDescent="0.25">
      <c r="A478" s="71"/>
      <c r="B478" s="71"/>
      <c r="C478" s="71"/>
      <c r="D478" s="71"/>
      <c r="E478" s="71"/>
      <c r="F478" s="71"/>
      <c r="G478" s="71"/>
      <c r="H478" s="71"/>
      <c r="I478" s="71"/>
      <c r="J478" s="71"/>
      <c r="K478" s="71"/>
      <c r="L478" s="71"/>
      <c r="M478" s="71"/>
      <c r="N478" s="71"/>
      <c r="O478" s="71"/>
      <c r="P478" s="71"/>
      <c r="Q478" s="71"/>
      <c r="R478" s="71"/>
      <c r="S478" s="71"/>
    </row>
    <row r="479" spans="1:19" x14ac:dyDescent="0.25">
      <c r="A479" s="71"/>
      <c r="B479" s="71"/>
      <c r="C479" s="71"/>
      <c r="D479" s="71"/>
      <c r="E479" s="71"/>
      <c r="F479" s="71"/>
      <c r="G479" s="71"/>
      <c r="H479" s="71"/>
      <c r="I479" s="71"/>
      <c r="J479" s="71"/>
      <c r="K479" s="71"/>
      <c r="L479" s="71"/>
      <c r="M479" s="71"/>
      <c r="N479" s="71"/>
      <c r="O479" s="71"/>
      <c r="P479" s="71"/>
      <c r="Q479" s="71"/>
      <c r="R479" s="71"/>
      <c r="S479" s="71"/>
    </row>
    <row r="480" spans="1:19" x14ac:dyDescent="0.25">
      <c r="A480" s="71"/>
      <c r="B480" s="71"/>
      <c r="C480" s="71"/>
      <c r="D480" s="71"/>
      <c r="E480" s="71"/>
      <c r="F480" s="71"/>
      <c r="G480" s="71"/>
      <c r="H480" s="71"/>
      <c r="I480" s="71"/>
      <c r="J480" s="71"/>
      <c r="K480" s="71"/>
      <c r="L480" s="71"/>
      <c r="M480" s="71"/>
      <c r="N480" s="71"/>
      <c r="O480" s="71"/>
      <c r="P480" s="71"/>
      <c r="Q480" s="71"/>
      <c r="R480" s="71"/>
      <c r="S480" s="71"/>
    </row>
    <row r="481" spans="1:19" x14ac:dyDescent="0.25">
      <c r="A481" s="71"/>
      <c r="B481" s="71"/>
      <c r="C481" s="71"/>
      <c r="D481" s="71"/>
      <c r="E481" s="71"/>
      <c r="F481" s="71"/>
      <c r="G481" s="71"/>
      <c r="H481" s="71"/>
      <c r="I481" s="71"/>
      <c r="J481" s="71"/>
      <c r="K481" s="71"/>
      <c r="L481" s="71"/>
      <c r="M481" s="71"/>
      <c r="N481" s="71"/>
      <c r="O481" s="71"/>
      <c r="P481" s="71"/>
      <c r="Q481" s="71"/>
      <c r="R481" s="71"/>
      <c r="S481" s="71"/>
    </row>
    <row r="482" spans="1:19" x14ac:dyDescent="0.25">
      <c r="A482" s="71"/>
      <c r="B482" s="71"/>
      <c r="C482" s="71"/>
      <c r="D482" s="71"/>
      <c r="E482" s="71"/>
      <c r="F482" s="71"/>
      <c r="G482" s="71"/>
      <c r="H482" s="71"/>
      <c r="I482" s="71"/>
      <c r="J482" s="71"/>
      <c r="K482" s="71"/>
      <c r="L482" s="71"/>
      <c r="M482" s="71"/>
      <c r="N482" s="71"/>
      <c r="O482" s="71"/>
      <c r="P482" s="71"/>
      <c r="Q482" s="71"/>
      <c r="R482" s="71"/>
      <c r="S482" s="71"/>
    </row>
    <row r="483" spans="1:19" x14ac:dyDescent="0.25">
      <c r="A483" s="71"/>
      <c r="B483" s="71"/>
      <c r="C483" s="71"/>
      <c r="D483" s="71"/>
      <c r="E483" s="71"/>
      <c r="F483" s="71"/>
      <c r="G483" s="71"/>
      <c r="H483" s="71"/>
      <c r="I483" s="71"/>
      <c r="J483" s="71"/>
      <c r="K483" s="71"/>
      <c r="L483" s="71"/>
      <c r="M483" s="71"/>
      <c r="N483" s="71"/>
      <c r="O483" s="71"/>
      <c r="P483" s="71"/>
      <c r="Q483" s="71"/>
      <c r="R483" s="71"/>
      <c r="S483" s="71"/>
    </row>
    <row r="484" spans="1:19" x14ac:dyDescent="0.25">
      <c r="A484" s="71"/>
      <c r="B484" s="71"/>
      <c r="C484" s="71"/>
      <c r="D484" s="71"/>
      <c r="E484" s="71"/>
      <c r="F484" s="71"/>
      <c r="G484" s="71"/>
      <c r="H484" s="71"/>
      <c r="I484" s="71"/>
      <c r="J484" s="71"/>
      <c r="K484" s="71"/>
      <c r="L484" s="71"/>
      <c r="M484" s="71"/>
      <c r="N484" s="71"/>
      <c r="O484" s="71"/>
      <c r="P484" s="71"/>
      <c r="Q484" s="71"/>
      <c r="R484" s="71"/>
      <c r="S484" s="71"/>
    </row>
    <row r="485" spans="1:19" x14ac:dyDescent="0.25">
      <c r="A485" s="71"/>
      <c r="B485" s="71"/>
      <c r="C485" s="71"/>
      <c r="D485" s="71"/>
      <c r="E485" s="71"/>
      <c r="F485" s="71"/>
      <c r="G485" s="71"/>
      <c r="H485" s="71"/>
      <c r="I485" s="71"/>
      <c r="J485" s="71"/>
      <c r="K485" s="71"/>
      <c r="L485" s="71"/>
      <c r="M485" s="71"/>
      <c r="N485" s="71"/>
      <c r="O485" s="71"/>
      <c r="P485" s="71"/>
      <c r="Q485" s="71"/>
      <c r="R485" s="71"/>
      <c r="S485" s="71"/>
    </row>
    <row r="486" spans="1:19" x14ac:dyDescent="0.25">
      <c r="A486" s="71"/>
      <c r="B486" s="71"/>
      <c r="C486" s="71"/>
      <c r="D486" s="71"/>
      <c r="E486" s="71"/>
      <c r="F486" s="71"/>
      <c r="G486" s="71"/>
      <c r="H486" s="71"/>
      <c r="I486" s="71"/>
      <c r="J486" s="71"/>
      <c r="K486" s="71"/>
      <c r="L486" s="71"/>
      <c r="M486" s="71"/>
      <c r="N486" s="71"/>
      <c r="O486" s="71"/>
      <c r="P486" s="71"/>
      <c r="Q486" s="71"/>
      <c r="R486" s="71"/>
      <c r="S486" s="71"/>
    </row>
    <row r="487" spans="1:19" x14ac:dyDescent="0.25">
      <c r="A487" s="71"/>
      <c r="B487" s="71"/>
      <c r="C487" s="71"/>
      <c r="D487" s="71"/>
      <c r="E487" s="71"/>
      <c r="F487" s="71"/>
      <c r="G487" s="71"/>
      <c r="H487" s="71"/>
      <c r="I487" s="71"/>
      <c r="J487" s="71"/>
      <c r="K487" s="71"/>
      <c r="L487" s="71"/>
      <c r="M487" s="71"/>
      <c r="N487" s="71"/>
      <c r="O487" s="71"/>
      <c r="P487" s="71"/>
      <c r="Q487" s="71"/>
      <c r="R487" s="71"/>
      <c r="S487" s="71"/>
    </row>
    <row r="488" spans="1:19" x14ac:dyDescent="0.25">
      <c r="A488" s="71"/>
      <c r="B488" s="71"/>
      <c r="C488" s="71"/>
      <c r="D488" s="71"/>
      <c r="E488" s="71"/>
      <c r="F488" s="71"/>
      <c r="G488" s="71"/>
      <c r="H488" s="71"/>
      <c r="I488" s="71"/>
      <c r="J488" s="71"/>
      <c r="K488" s="71"/>
      <c r="L488" s="71"/>
      <c r="M488" s="71"/>
      <c r="N488" s="71"/>
      <c r="O488" s="71"/>
      <c r="P488" s="71"/>
      <c r="Q488" s="71"/>
      <c r="R488" s="71"/>
      <c r="S488" s="71"/>
    </row>
    <row r="489" spans="1:19" x14ac:dyDescent="0.25">
      <c r="A489" s="71"/>
      <c r="B489" s="71"/>
      <c r="C489" s="71"/>
      <c r="D489" s="71"/>
      <c r="E489" s="71"/>
      <c r="F489" s="71"/>
      <c r="G489" s="71"/>
      <c r="H489" s="71"/>
      <c r="I489" s="71"/>
      <c r="J489" s="71"/>
      <c r="K489" s="71"/>
      <c r="L489" s="71"/>
      <c r="M489" s="71"/>
      <c r="N489" s="71"/>
      <c r="O489" s="71"/>
      <c r="P489" s="71"/>
      <c r="Q489" s="71"/>
      <c r="R489" s="71"/>
      <c r="S489" s="71"/>
    </row>
    <row r="490" spans="1:19" x14ac:dyDescent="0.25">
      <c r="A490" s="71"/>
      <c r="B490" s="71"/>
      <c r="C490" s="71"/>
      <c r="D490" s="71"/>
      <c r="E490" s="71"/>
      <c r="F490" s="71"/>
      <c r="G490" s="71"/>
      <c r="H490" s="71"/>
      <c r="I490" s="71"/>
      <c r="J490" s="71"/>
      <c r="K490" s="71"/>
      <c r="L490" s="71"/>
      <c r="M490" s="71"/>
      <c r="N490" s="71"/>
      <c r="O490" s="71"/>
      <c r="P490" s="71"/>
      <c r="Q490" s="71"/>
      <c r="R490" s="71"/>
      <c r="S490" s="71"/>
    </row>
    <row r="491" spans="1:19" x14ac:dyDescent="0.25">
      <c r="A491" s="71"/>
      <c r="B491" s="71"/>
      <c r="C491" s="71"/>
      <c r="D491" s="71"/>
      <c r="E491" s="71"/>
      <c r="F491" s="71"/>
      <c r="G491" s="71"/>
      <c r="H491" s="71"/>
      <c r="I491" s="71"/>
      <c r="J491" s="71"/>
      <c r="K491" s="71"/>
      <c r="L491" s="71"/>
      <c r="M491" s="71"/>
      <c r="N491" s="71"/>
      <c r="O491" s="71"/>
      <c r="P491" s="71"/>
      <c r="Q491" s="71"/>
      <c r="R491" s="71"/>
      <c r="S491" s="71"/>
    </row>
    <row r="492" spans="1:19" x14ac:dyDescent="0.25">
      <c r="A492" s="71"/>
      <c r="B492" s="71"/>
      <c r="C492" s="71"/>
      <c r="D492" s="71"/>
      <c r="E492" s="71"/>
      <c r="F492" s="71"/>
      <c r="G492" s="71"/>
      <c r="H492" s="71"/>
      <c r="I492" s="71"/>
      <c r="J492" s="71"/>
      <c r="K492" s="71"/>
      <c r="L492" s="71"/>
      <c r="M492" s="71"/>
      <c r="N492" s="71"/>
      <c r="O492" s="71"/>
      <c r="P492" s="71"/>
      <c r="Q492" s="71"/>
      <c r="R492" s="71"/>
      <c r="S492" s="71"/>
    </row>
    <row r="493" spans="1:19" x14ac:dyDescent="0.25">
      <c r="A493" s="71"/>
      <c r="B493" s="71"/>
      <c r="C493" s="71"/>
      <c r="D493" s="71"/>
      <c r="E493" s="71"/>
      <c r="F493" s="71"/>
      <c r="G493" s="71"/>
      <c r="H493" s="71"/>
      <c r="I493" s="71"/>
      <c r="J493" s="71"/>
      <c r="K493" s="71"/>
      <c r="L493" s="71"/>
      <c r="M493" s="71"/>
      <c r="N493" s="71"/>
      <c r="O493" s="71"/>
      <c r="P493" s="71"/>
      <c r="Q493" s="71"/>
      <c r="R493" s="71"/>
      <c r="S493" s="71"/>
    </row>
    <row r="494" spans="1:19" x14ac:dyDescent="0.25">
      <c r="A494" s="71"/>
      <c r="B494" s="71"/>
      <c r="C494" s="71"/>
      <c r="D494" s="71"/>
      <c r="E494" s="71"/>
      <c r="F494" s="71"/>
      <c r="G494" s="71"/>
      <c r="H494" s="71"/>
      <c r="I494" s="71"/>
      <c r="J494" s="71"/>
      <c r="K494" s="71"/>
      <c r="L494" s="71"/>
      <c r="M494" s="71"/>
      <c r="N494" s="71"/>
      <c r="O494" s="71"/>
      <c r="P494" s="71"/>
      <c r="Q494" s="71"/>
      <c r="R494" s="71"/>
      <c r="S494" s="71"/>
    </row>
    <row r="495" spans="1:19" x14ac:dyDescent="0.25">
      <c r="A495" s="71"/>
      <c r="B495" s="71"/>
      <c r="C495" s="71"/>
      <c r="D495" s="71"/>
      <c r="E495" s="71"/>
      <c r="F495" s="71"/>
      <c r="G495" s="71"/>
      <c r="H495" s="71"/>
      <c r="I495" s="71"/>
      <c r="J495" s="71"/>
      <c r="K495" s="71"/>
      <c r="L495" s="71"/>
      <c r="M495" s="71"/>
      <c r="N495" s="71"/>
      <c r="O495" s="71"/>
      <c r="P495" s="71"/>
      <c r="Q495" s="71"/>
      <c r="R495" s="71"/>
      <c r="S495" s="71"/>
    </row>
    <row r="496" spans="1:19" x14ac:dyDescent="0.25">
      <c r="A496" s="71"/>
      <c r="B496" s="71"/>
      <c r="C496" s="71"/>
      <c r="D496" s="71"/>
      <c r="E496" s="71"/>
      <c r="F496" s="71"/>
      <c r="G496" s="71"/>
      <c r="H496" s="71"/>
      <c r="I496" s="71"/>
      <c r="J496" s="71"/>
      <c r="K496" s="71"/>
      <c r="L496" s="71"/>
      <c r="M496" s="71"/>
      <c r="N496" s="71"/>
      <c r="O496" s="71"/>
      <c r="P496" s="71"/>
      <c r="Q496" s="71"/>
      <c r="R496" s="71"/>
      <c r="S496" s="71"/>
    </row>
    <row r="497" spans="1:19" x14ac:dyDescent="0.25">
      <c r="A497" s="71"/>
      <c r="B497" s="71"/>
      <c r="C497" s="71"/>
      <c r="D497" s="71"/>
      <c r="E497" s="71"/>
      <c r="F497" s="71"/>
      <c r="G497" s="71"/>
      <c r="H497" s="71"/>
      <c r="I497" s="71"/>
      <c r="J497" s="71"/>
      <c r="K497" s="71"/>
      <c r="L497" s="71"/>
      <c r="M497" s="71"/>
      <c r="N497" s="71"/>
      <c r="O497" s="71"/>
      <c r="P497" s="71"/>
      <c r="Q497" s="71"/>
      <c r="R497" s="71"/>
      <c r="S497" s="71"/>
    </row>
    <row r="498" spans="1:19" x14ac:dyDescent="0.25">
      <c r="A498" s="71"/>
      <c r="B498" s="71"/>
      <c r="C498" s="71"/>
      <c r="D498" s="71"/>
      <c r="E498" s="71"/>
      <c r="F498" s="71"/>
      <c r="G498" s="71"/>
      <c r="H498" s="71"/>
      <c r="I498" s="71"/>
      <c r="J498" s="71"/>
      <c r="K498" s="71"/>
      <c r="L498" s="71"/>
      <c r="M498" s="71"/>
      <c r="N498" s="71"/>
      <c r="O498" s="71"/>
      <c r="P498" s="71"/>
      <c r="Q498" s="71"/>
      <c r="R498" s="71"/>
      <c r="S498" s="71"/>
    </row>
    <row r="499" spans="1:19" x14ac:dyDescent="0.25">
      <c r="A499" s="71"/>
      <c r="B499" s="71"/>
      <c r="C499" s="71"/>
      <c r="D499" s="71"/>
      <c r="E499" s="71"/>
      <c r="F499" s="71"/>
      <c r="G499" s="71"/>
      <c r="H499" s="71"/>
      <c r="I499" s="71"/>
      <c r="J499" s="71"/>
      <c r="K499" s="71"/>
      <c r="L499" s="71"/>
      <c r="M499" s="71"/>
      <c r="N499" s="71"/>
      <c r="O499" s="71"/>
      <c r="P499" s="71"/>
      <c r="Q499" s="71"/>
      <c r="R499" s="71"/>
      <c r="S499" s="71"/>
    </row>
    <row r="500" spans="1:19" x14ac:dyDescent="0.25">
      <c r="A500" s="71"/>
      <c r="B500" s="71"/>
      <c r="C500" s="71"/>
      <c r="D500" s="71"/>
      <c r="E500" s="71"/>
      <c r="F500" s="71"/>
      <c r="G500" s="71"/>
      <c r="H500" s="71"/>
      <c r="I500" s="71"/>
      <c r="J500" s="71"/>
      <c r="K500" s="71"/>
      <c r="L500" s="71"/>
      <c r="M500" s="71"/>
      <c r="N500" s="71"/>
      <c r="O500" s="71"/>
      <c r="P500" s="71"/>
      <c r="Q500" s="71"/>
      <c r="R500" s="71"/>
      <c r="S500" s="71"/>
    </row>
    <row r="501" spans="1:19" x14ac:dyDescent="0.25">
      <c r="A501" s="71"/>
      <c r="B501" s="71"/>
      <c r="C501" s="71"/>
      <c r="D501" s="71"/>
      <c r="E501" s="71"/>
      <c r="F501" s="71"/>
      <c r="G501" s="71"/>
      <c r="H501" s="71"/>
      <c r="I501" s="71"/>
      <c r="J501" s="71"/>
      <c r="K501" s="71"/>
      <c r="L501" s="71"/>
      <c r="M501" s="71"/>
      <c r="N501" s="71"/>
      <c r="O501" s="71"/>
      <c r="P501" s="71"/>
      <c r="Q501" s="71"/>
      <c r="R501" s="71"/>
      <c r="S501" s="71"/>
    </row>
    <row r="502" spans="1:19" x14ac:dyDescent="0.25">
      <c r="A502" s="71"/>
      <c r="B502" s="71"/>
      <c r="C502" s="71"/>
      <c r="D502" s="71"/>
      <c r="E502" s="71"/>
      <c r="F502" s="71"/>
      <c r="G502" s="71"/>
      <c r="H502" s="71"/>
      <c r="I502" s="71"/>
      <c r="J502" s="71"/>
      <c r="K502" s="71"/>
      <c r="L502" s="71"/>
      <c r="M502" s="71"/>
      <c r="N502" s="71"/>
      <c r="O502" s="71"/>
      <c r="P502" s="71"/>
      <c r="Q502" s="71"/>
      <c r="R502" s="71"/>
      <c r="S502" s="71"/>
    </row>
    <row r="503" spans="1:19" x14ac:dyDescent="0.25">
      <c r="A503" s="71"/>
      <c r="B503" s="71"/>
      <c r="C503" s="71"/>
      <c r="D503" s="71"/>
      <c r="E503" s="71"/>
      <c r="F503" s="71"/>
      <c r="G503" s="71"/>
      <c r="H503" s="71"/>
      <c r="I503" s="71"/>
      <c r="J503" s="71"/>
      <c r="K503" s="71"/>
      <c r="L503" s="71"/>
      <c r="M503" s="71"/>
      <c r="N503" s="71"/>
      <c r="O503" s="71"/>
      <c r="P503" s="71"/>
      <c r="Q503" s="71"/>
      <c r="R503" s="71"/>
      <c r="S503" s="71"/>
    </row>
    <row r="504" spans="1:19" x14ac:dyDescent="0.25">
      <c r="A504" s="71"/>
      <c r="B504" s="71"/>
      <c r="C504" s="71"/>
      <c r="D504" s="71"/>
      <c r="E504" s="71"/>
      <c r="F504" s="71"/>
      <c r="G504" s="71"/>
      <c r="H504" s="71"/>
      <c r="I504" s="71"/>
      <c r="J504" s="71"/>
      <c r="K504" s="71"/>
      <c r="L504" s="71"/>
      <c r="M504" s="71"/>
      <c r="N504" s="71"/>
      <c r="O504" s="71"/>
      <c r="P504" s="71"/>
      <c r="Q504" s="71"/>
      <c r="R504" s="71"/>
      <c r="S504" s="71"/>
    </row>
    <row r="505" spans="1:19" x14ac:dyDescent="0.25">
      <c r="A505" s="71"/>
      <c r="B505" s="71"/>
      <c r="C505" s="71"/>
      <c r="D505" s="71"/>
      <c r="E505" s="71"/>
      <c r="F505" s="71"/>
      <c r="G505" s="71"/>
      <c r="H505" s="71"/>
      <c r="I505" s="71"/>
      <c r="J505" s="71"/>
      <c r="K505" s="71"/>
      <c r="L505" s="71"/>
      <c r="M505" s="71"/>
      <c r="N505" s="71"/>
      <c r="O505" s="71"/>
      <c r="P505" s="71"/>
      <c r="Q505" s="71"/>
      <c r="R505" s="71"/>
      <c r="S505" s="71"/>
    </row>
    <row r="506" spans="1:19" x14ac:dyDescent="0.25">
      <c r="A506" s="71"/>
      <c r="B506" s="71"/>
      <c r="C506" s="71"/>
      <c r="D506" s="71"/>
      <c r="E506" s="71"/>
      <c r="F506" s="71"/>
      <c r="G506" s="71"/>
      <c r="H506" s="71"/>
      <c r="I506" s="71"/>
      <c r="J506" s="71"/>
      <c r="K506" s="71"/>
      <c r="L506" s="71"/>
      <c r="M506" s="71"/>
      <c r="N506" s="71"/>
      <c r="O506" s="71"/>
      <c r="P506" s="71"/>
      <c r="Q506" s="71"/>
      <c r="R506" s="71"/>
      <c r="S506" s="71"/>
    </row>
    <row r="507" spans="1:19" x14ac:dyDescent="0.25">
      <c r="A507" s="71"/>
      <c r="B507" s="71"/>
      <c r="C507" s="71"/>
      <c r="D507" s="71"/>
      <c r="E507" s="71"/>
      <c r="F507" s="71"/>
      <c r="G507" s="71"/>
      <c r="H507" s="71"/>
      <c r="I507" s="71"/>
      <c r="J507" s="71"/>
      <c r="K507" s="71"/>
      <c r="L507" s="71"/>
      <c r="M507" s="71"/>
      <c r="N507" s="71"/>
      <c r="O507" s="71"/>
      <c r="P507" s="71"/>
      <c r="Q507" s="71"/>
      <c r="R507" s="71"/>
      <c r="S507" s="71"/>
    </row>
    <row r="508" spans="1:19" x14ac:dyDescent="0.25">
      <c r="A508" s="71"/>
      <c r="B508" s="71"/>
      <c r="C508" s="71"/>
      <c r="D508" s="71"/>
      <c r="E508" s="71"/>
      <c r="F508" s="71"/>
      <c r="G508" s="71"/>
      <c r="H508" s="71"/>
      <c r="I508" s="71"/>
      <c r="J508" s="71"/>
      <c r="K508" s="71"/>
      <c r="L508" s="71"/>
      <c r="M508" s="71"/>
      <c r="N508" s="71"/>
      <c r="O508" s="71"/>
      <c r="P508" s="71"/>
      <c r="Q508" s="71"/>
      <c r="R508" s="71"/>
      <c r="S508" s="71"/>
    </row>
    <row r="509" spans="1:19" x14ac:dyDescent="0.25">
      <c r="A509" s="71"/>
      <c r="B509" s="71"/>
      <c r="C509" s="71"/>
      <c r="D509" s="71"/>
      <c r="E509" s="71"/>
      <c r="F509" s="71"/>
      <c r="G509" s="71"/>
      <c r="H509" s="71"/>
      <c r="I509" s="71"/>
      <c r="J509" s="71"/>
      <c r="K509" s="71"/>
      <c r="L509" s="71"/>
      <c r="M509" s="71"/>
      <c r="N509" s="71"/>
      <c r="O509" s="71"/>
      <c r="P509" s="71"/>
      <c r="Q509" s="71"/>
      <c r="R509" s="71"/>
      <c r="S509" s="71"/>
    </row>
    <row r="510" spans="1:19" x14ac:dyDescent="0.25">
      <c r="A510" s="71"/>
      <c r="B510" s="71"/>
      <c r="C510" s="71"/>
      <c r="D510" s="71"/>
      <c r="E510" s="71"/>
      <c r="F510" s="71"/>
      <c r="G510" s="71"/>
      <c r="H510" s="71"/>
      <c r="I510" s="71"/>
      <c r="J510" s="71"/>
      <c r="K510" s="71"/>
      <c r="L510" s="71"/>
      <c r="M510" s="71"/>
      <c r="N510" s="71"/>
      <c r="O510" s="71"/>
      <c r="P510" s="71"/>
      <c r="Q510" s="71"/>
      <c r="R510" s="71"/>
      <c r="S510" s="71"/>
    </row>
    <row r="511" spans="1:19" x14ac:dyDescent="0.25">
      <c r="A511" s="71"/>
      <c r="B511" s="71"/>
      <c r="C511" s="71"/>
      <c r="D511" s="71"/>
      <c r="E511" s="71"/>
      <c r="F511" s="71"/>
      <c r="G511" s="71"/>
      <c r="H511" s="71"/>
      <c r="I511" s="71"/>
      <c r="J511" s="71"/>
      <c r="K511" s="71"/>
      <c r="L511" s="71"/>
      <c r="M511" s="71"/>
      <c r="N511" s="71"/>
      <c r="O511" s="71"/>
      <c r="P511" s="71"/>
      <c r="Q511" s="71"/>
      <c r="R511" s="71"/>
      <c r="S511" s="71"/>
    </row>
    <row r="512" spans="1:19" x14ac:dyDescent="0.25">
      <c r="A512" s="71"/>
      <c r="B512" s="71"/>
      <c r="C512" s="71"/>
      <c r="D512" s="71"/>
      <c r="E512" s="71"/>
      <c r="F512" s="71"/>
      <c r="G512" s="71"/>
      <c r="H512" s="71"/>
      <c r="I512" s="71"/>
      <c r="J512" s="71"/>
      <c r="K512" s="71"/>
      <c r="L512" s="71"/>
      <c r="M512" s="71"/>
      <c r="N512" s="71"/>
      <c r="O512" s="71"/>
      <c r="P512" s="71"/>
      <c r="Q512" s="71"/>
      <c r="R512" s="71"/>
      <c r="S512" s="71"/>
    </row>
    <row r="513" spans="1:19" x14ac:dyDescent="0.25">
      <c r="A513" s="71"/>
      <c r="B513" s="71"/>
      <c r="C513" s="71"/>
      <c r="D513" s="71"/>
      <c r="E513" s="71"/>
      <c r="F513" s="71"/>
      <c r="G513" s="71"/>
      <c r="H513" s="71"/>
      <c r="I513" s="71"/>
      <c r="J513" s="71"/>
      <c r="K513" s="71"/>
      <c r="L513" s="71"/>
      <c r="M513" s="71"/>
      <c r="N513" s="71"/>
      <c r="O513" s="71"/>
      <c r="P513" s="71"/>
      <c r="Q513" s="71"/>
      <c r="R513" s="71"/>
      <c r="S513" s="71"/>
    </row>
    <row r="514" spans="1:19" x14ac:dyDescent="0.25">
      <c r="A514" s="71"/>
      <c r="B514" s="71"/>
      <c r="C514" s="71"/>
      <c r="D514" s="71"/>
      <c r="E514" s="71"/>
      <c r="F514" s="71"/>
      <c r="G514" s="71"/>
      <c r="H514" s="71"/>
      <c r="I514" s="71"/>
      <c r="J514" s="71"/>
      <c r="K514" s="71"/>
      <c r="L514" s="71"/>
      <c r="M514" s="71"/>
      <c r="N514" s="71"/>
      <c r="O514" s="71"/>
      <c r="P514" s="71"/>
      <c r="Q514" s="71"/>
      <c r="R514" s="71"/>
      <c r="S514" s="71"/>
    </row>
    <row r="515" spans="1:19" x14ac:dyDescent="0.25">
      <c r="A515" s="71"/>
      <c r="B515" s="71"/>
      <c r="C515" s="71"/>
      <c r="D515" s="71"/>
      <c r="E515" s="71"/>
      <c r="F515" s="71"/>
      <c r="G515" s="71"/>
      <c r="H515" s="71"/>
      <c r="I515" s="71"/>
      <c r="J515" s="71"/>
      <c r="K515" s="71"/>
      <c r="L515" s="71"/>
      <c r="M515" s="71"/>
      <c r="N515" s="71"/>
      <c r="O515" s="71"/>
      <c r="P515" s="71"/>
      <c r="Q515" s="71"/>
      <c r="R515" s="71"/>
      <c r="S515" s="71"/>
    </row>
    <row r="516" spans="1:19" x14ac:dyDescent="0.25">
      <c r="A516" s="71"/>
      <c r="B516" s="71"/>
      <c r="C516" s="71"/>
      <c r="D516" s="71"/>
      <c r="E516" s="71"/>
      <c r="F516" s="71"/>
      <c r="G516" s="71"/>
      <c r="H516" s="71"/>
      <c r="I516" s="71"/>
      <c r="J516" s="71"/>
      <c r="K516" s="71"/>
      <c r="L516" s="71"/>
      <c r="M516" s="71"/>
      <c r="N516" s="71"/>
      <c r="O516" s="71"/>
      <c r="P516" s="71"/>
      <c r="Q516" s="71"/>
      <c r="R516" s="71"/>
      <c r="S516" s="71"/>
    </row>
    <row r="517" spans="1:19" x14ac:dyDescent="0.25">
      <c r="A517" s="71"/>
      <c r="B517" s="71"/>
      <c r="C517" s="71"/>
      <c r="D517" s="71"/>
      <c r="E517" s="71"/>
      <c r="F517" s="71"/>
      <c r="G517" s="71"/>
      <c r="H517" s="71"/>
      <c r="I517" s="71"/>
      <c r="J517" s="71"/>
      <c r="K517" s="71"/>
      <c r="L517" s="71"/>
      <c r="M517" s="71"/>
      <c r="N517" s="71"/>
      <c r="O517" s="71"/>
      <c r="P517" s="71"/>
      <c r="Q517" s="71"/>
      <c r="R517" s="71"/>
      <c r="S517" s="71"/>
    </row>
    <row r="518" spans="1:19" x14ac:dyDescent="0.25">
      <c r="A518" s="71"/>
      <c r="B518" s="71"/>
      <c r="C518" s="71"/>
      <c r="D518" s="71"/>
      <c r="E518" s="71"/>
      <c r="F518" s="71"/>
      <c r="G518" s="71"/>
      <c r="H518" s="71"/>
      <c r="I518" s="71"/>
      <c r="J518" s="71"/>
      <c r="K518" s="71"/>
      <c r="L518" s="71"/>
      <c r="M518" s="71"/>
      <c r="N518" s="71"/>
      <c r="O518" s="71"/>
      <c r="P518" s="71"/>
      <c r="Q518" s="71"/>
      <c r="R518" s="71"/>
      <c r="S518" s="71"/>
    </row>
    <row r="519" spans="1:19" x14ac:dyDescent="0.25">
      <c r="A519" s="71"/>
      <c r="B519" s="71"/>
      <c r="C519" s="71"/>
      <c r="D519" s="71"/>
      <c r="E519" s="71"/>
      <c r="F519" s="71"/>
      <c r="G519" s="71"/>
      <c r="H519" s="71"/>
      <c r="I519" s="71"/>
      <c r="J519" s="71"/>
      <c r="K519" s="71"/>
      <c r="L519" s="71"/>
      <c r="M519" s="71"/>
      <c r="N519" s="71"/>
      <c r="O519" s="71"/>
      <c r="P519" s="71"/>
      <c r="Q519" s="71"/>
      <c r="R519" s="71"/>
      <c r="S519" s="71"/>
    </row>
    <row r="520" spans="1:19" x14ac:dyDescent="0.25">
      <c r="A520" s="71"/>
      <c r="B520" s="71"/>
      <c r="C520" s="71"/>
      <c r="D520" s="71"/>
      <c r="E520" s="71"/>
      <c r="F520" s="71"/>
      <c r="G520" s="71"/>
      <c r="H520" s="71"/>
      <c r="I520" s="71"/>
      <c r="J520" s="71"/>
      <c r="K520" s="71"/>
      <c r="L520" s="71"/>
      <c r="M520" s="71"/>
      <c r="N520" s="71"/>
      <c r="O520" s="71"/>
      <c r="P520" s="71"/>
      <c r="Q520" s="71"/>
      <c r="R520" s="71"/>
      <c r="S520" s="71"/>
    </row>
    <row r="521" spans="1:19" x14ac:dyDescent="0.25">
      <c r="A521" s="71"/>
      <c r="B521" s="71"/>
      <c r="C521" s="71"/>
      <c r="D521" s="71"/>
      <c r="E521" s="71"/>
      <c r="F521" s="71"/>
      <c r="G521" s="71"/>
      <c r="H521" s="71"/>
      <c r="I521" s="71"/>
      <c r="J521" s="71"/>
      <c r="K521" s="71"/>
      <c r="L521" s="71"/>
      <c r="M521" s="71"/>
      <c r="N521" s="71"/>
      <c r="O521" s="71"/>
      <c r="P521" s="71"/>
      <c r="Q521" s="71"/>
      <c r="R521" s="71"/>
      <c r="S521" s="71"/>
    </row>
    <row r="522" spans="1:19" x14ac:dyDescent="0.25">
      <c r="A522" s="71"/>
      <c r="B522" s="71"/>
      <c r="C522" s="71"/>
      <c r="D522" s="71"/>
      <c r="E522" s="71"/>
      <c r="F522" s="71"/>
      <c r="G522" s="71"/>
      <c r="H522" s="71"/>
      <c r="I522" s="71"/>
      <c r="J522" s="71"/>
      <c r="K522" s="71"/>
      <c r="L522" s="71"/>
      <c r="M522" s="71"/>
      <c r="N522" s="71"/>
      <c r="O522" s="71"/>
      <c r="P522" s="71"/>
      <c r="Q522" s="71"/>
      <c r="R522" s="71"/>
      <c r="S522" s="71"/>
    </row>
    <row r="523" spans="1:19" x14ac:dyDescent="0.25">
      <c r="A523" s="71"/>
      <c r="B523" s="71"/>
      <c r="C523" s="71"/>
      <c r="D523" s="71"/>
      <c r="E523" s="71"/>
      <c r="F523" s="71"/>
      <c r="G523" s="71"/>
      <c r="H523" s="71"/>
      <c r="I523" s="71"/>
      <c r="J523" s="71"/>
      <c r="K523" s="71"/>
      <c r="L523" s="71"/>
      <c r="M523" s="71"/>
      <c r="N523" s="71"/>
      <c r="O523" s="71"/>
      <c r="P523" s="71"/>
      <c r="Q523" s="71"/>
      <c r="R523" s="71"/>
      <c r="S523" s="71"/>
    </row>
    <row r="524" spans="1:19" x14ac:dyDescent="0.25">
      <c r="A524" s="71"/>
      <c r="B524" s="71"/>
      <c r="C524" s="71"/>
      <c r="D524" s="71"/>
      <c r="E524" s="71"/>
      <c r="F524" s="71"/>
      <c r="G524" s="71"/>
      <c r="H524" s="71"/>
      <c r="I524" s="71"/>
      <c r="J524" s="71"/>
      <c r="K524" s="71"/>
      <c r="L524" s="71"/>
      <c r="M524" s="71"/>
      <c r="N524" s="71"/>
      <c r="O524" s="71"/>
      <c r="P524" s="71"/>
      <c r="Q524" s="71"/>
      <c r="R524" s="71"/>
      <c r="S524" s="71"/>
    </row>
    <row r="525" spans="1:19" x14ac:dyDescent="0.25">
      <c r="A525" s="71"/>
      <c r="B525" s="71"/>
      <c r="C525" s="71"/>
      <c r="D525" s="71"/>
      <c r="E525" s="71"/>
      <c r="F525" s="71"/>
      <c r="G525" s="71"/>
      <c r="H525" s="71"/>
      <c r="I525" s="71"/>
      <c r="J525" s="71"/>
      <c r="K525" s="71"/>
      <c r="L525" s="71"/>
      <c r="M525" s="71"/>
      <c r="N525" s="71"/>
      <c r="O525" s="71"/>
      <c r="P525" s="71"/>
      <c r="Q525" s="71"/>
      <c r="R525" s="71"/>
      <c r="S525" s="71"/>
    </row>
    <row r="526" spans="1:19" x14ac:dyDescent="0.25">
      <c r="A526" s="71"/>
      <c r="B526" s="71"/>
      <c r="C526" s="71"/>
      <c r="D526" s="71"/>
      <c r="E526" s="71"/>
      <c r="F526" s="71"/>
      <c r="G526" s="71"/>
      <c r="H526" s="71"/>
      <c r="I526" s="71"/>
      <c r="J526" s="71"/>
      <c r="K526" s="71"/>
      <c r="L526" s="71"/>
      <c r="M526" s="71"/>
      <c r="N526" s="71"/>
      <c r="O526" s="71"/>
      <c r="P526" s="71"/>
      <c r="Q526" s="71"/>
      <c r="R526" s="71"/>
      <c r="S526" s="71"/>
    </row>
    <row r="527" spans="1:19" x14ac:dyDescent="0.25">
      <c r="A527" s="71"/>
      <c r="B527" s="71"/>
      <c r="C527" s="71"/>
      <c r="D527" s="71"/>
      <c r="E527" s="71"/>
      <c r="F527" s="71"/>
      <c r="G527" s="71"/>
      <c r="H527" s="71"/>
      <c r="I527" s="71"/>
      <c r="J527" s="71"/>
      <c r="K527" s="71"/>
      <c r="L527" s="71"/>
      <c r="M527" s="71"/>
      <c r="N527" s="71"/>
      <c r="O527" s="71"/>
      <c r="P527" s="71"/>
      <c r="Q527" s="71"/>
      <c r="R527" s="71"/>
      <c r="S527" s="71"/>
    </row>
    <row r="528" spans="1:19" x14ac:dyDescent="0.25">
      <c r="A528" s="71"/>
      <c r="B528" s="71"/>
      <c r="C528" s="71"/>
      <c r="D528" s="71"/>
      <c r="E528" s="71"/>
      <c r="F528" s="71"/>
      <c r="G528" s="71"/>
      <c r="H528" s="71"/>
      <c r="I528" s="71"/>
      <c r="J528" s="71"/>
      <c r="K528" s="71"/>
      <c r="L528" s="71"/>
      <c r="M528" s="71"/>
      <c r="N528" s="71"/>
      <c r="O528" s="71"/>
      <c r="P528" s="71"/>
      <c r="Q528" s="71"/>
      <c r="R528" s="71"/>
      <c r="S528" s="71"/>
    </row>
    <row r="529" spans="1:19" x14ac:dyDescent="0.25">
      <c r="A529" s="71"/>
      <c r="B529" s="71"/>
      <c r="C529" s="71"/>
      <c r="D529" s="71"/>
      <c r="E529" s="71"/>
      <c r="F529" s="71"/>
      <c r="G529" s="71"/>
      <c r="H529" s="71"/>
      <c r="I529" s="71"/>
      <c r="J529" s="71"/>
      <c r="K529" s="71"/>
      <c r="L529" s="71"/>
      <c r="M529" s="71"/>
      <c r="N529" s="71"/>
      <c r="O529" s="71"/>
      <c r="P529" s="71"/>
      <c r="Q529" s="71"/>
      <c r="R529" s="71"/>
      <c r="S529" s="71"/>
    </row>
    <row r="530" spans="1:19" x14ac:dyDescent="0.25">
      <c r="A530" s="71"/>
      <c r="B530" s="71"/>
      <c r="C530" s="71"/>
      <c r="D530" s="71"/>
      <c r="E530" s="71"/>
      <c r="F530" s="71"/>
      <c r="G530" s="71"/>
      <c r="H530" s="71"/>
      <c r="I530" s="71"/>
      <c r="J530" s="71"/>
      <c r="K530" s="71"/>
      <c r="L530" s="71"/>
      <c r="M530" s="71"/>
      <c r="N530" s="71"/>
      <c r="O530" s="71"/>
      <c r="P530" s="71"/>
      <c r="Q530" s="71"/>
      <c r="R530" s="71"/>
      <c r="S530" s="71"/>
    </row>
    <row r="531" spans="1:19" x14ac:dyDescent="0.25">
      <c r="A531" s="71"/>
      <c r="B531" s="71"/>
      <c r="C531" s="71"/>
      <c r="D531" s="71"/>
      <c r="E531" s="71"/>
      <c r="F531" s="71"/>
      <c r="G531" s="71"/>
      <c r="H531" s="71"/>
      <c r="I531" s="71"/>
      <c r="J531" s="71"/>
      <c r="K531" s="71"/>
      <c r="L531" s="71"/>
      <c r="M531" s="71"/>
      <c r="N531" s="71"/>
      <c r="O531" s="71"/>
      <c r="P531" s="71"/>
      <c r="Q531" s="71"/>
      <c r="R531" s="71"/>
      <c r="S531" s="71"/>
    </row>
    <row r="532" spans="1:19" x14ac:dyDescent="0.25">
      <c r="A532" s="71"/>
      <c r="B532" s="71"/>
      <c r="C532" s="71"/>
      <c r="D532" s="71"/>
      <c r="E532" s="71"/>
      <c r="F532" s="71"/>
      <c r="G532" s="71"/>
      <c r="H532" s="71"/>
      <c r="I532" s="71"/>
      <c r="J532" s="71"/>
      <c r="K532" s="71"/>
      <c r="L532" s="71"/>
      <c r="M532" s="71"/>
      <c r="N532" s="71"/>
      <c r="O532" s="71"/>
      <c r="P532" s="71"/>
      <c r="Q532" s="71"/>
      <c r="R532" s="71"/>
      <c r="S532" s="71"/>
    </row>
    <row r="533" spans="1:19" x14ac:dyDescent="0.25">
      <c r="A533" s="71"/>
      <c r="B533" s="71"/>
      <c r="C533" s="71"/>
      <c r="D533" s="71"/>
      <c r="E533" s="71"/>
      <c r="F533" s="71"/>
      <c r="G533" s="71"/>
      <c r="H533" s="71"/>
      <c r="I533" s="71"/>
      <c r="J533" s="71"/>
      <c r="K533" s="71"/>
      <c r="L533" s="71"/>
      <c r="M533" s="71"/>
      <c r="N533" s="71"/>
      <c r="O533" s="71"/>
      <c r="P533" s="71"/>
      <c r="Q533" s="71"/>
      <c r="R533" s="71"/>
      <c r="S533" s="71"/>
    </row>
    <row r="534" spans="1:19" x14ac:dyDescent="0.25">
      <c r="A534" s="71"/>
      <c r="B534" s="71"/>
      <c r="C534" s="71"/>
      <c r="D534" s="71"/>
      <c r="E534" s="71"/>
      <c r="F534" s="71"/>
      <c r="G534" s="71"/>
      <c r="H534" s="71"/>
      <c r="I534" s="71"/>
      <c r="J534" s="71"/>
      <c r="K534" s="71"/>
      <c r="L534" s="71"/>
      <c r="M534" s="71"/>
      <c r="N534" s="71"/>
      <c r="O534" s="71"/>
      <c r="P534" s="71"/>
      <c r="Q534" s="71"/>
      <c r="R534" s="71"/>
      <c r="S534" s="71"/>
    </row>
    <row r="535" spans="1:19" x14ac:dyDescent="0.25">
      <c r="A535" s="71"/>
      <c r="B535" s="71"/>
      <c r="C535" s="71"/>
      <c r="D535" s="71"/>
      <c r="E535" s="71"/>
      <c r="F535" s="71"/>
      <c r="G535" s="71"/>
      <c r="H535" s="71"/>
      <c r="I535" s="71"/>
      <c r="J535" s="71"/>
      <c r="K535" s="71"/>
      <c r="L535" s="71"/>
      <c r="M535" s="71"/>
      <c r="N535" s="71"/>
      <c r="O535" s="71"/>
      <c r="P535" s="71"/>
      <c r="Q535" s="71"/>
      <c r="R535" s="71"/>
      <c r="S535" s="71"/>
    </row>
    <row r="536" spans="1:19" x14ac:dyDescent="0.25">
      <c r="A536" s="71"/>
      <c r="B536" s="71"/>
      <c r="C536" s="71"/>
      <c r="D536" s="71"/>
      <c r="E536" s="71"/>
      <c r="F536" s="71"/>
      <c r="G536" s="71"/>
      <c r="H536" s="71"/>
      <c r="I536" s="71"/>
      <c r="J536" s="71"/>
      <c r="K536" s="71"/>
      <c r="L536" s="71"/>
      <c r="M536" s="71"/>
      <c r="N536" s="71"/>
      <c r="O536" s="71"/>
      <c r="P536" s="71"/>
      <c r="Q536" s="71"/>
      <c r="R536" s="71"/>
      <c r="S536" s="71"/>
    </row>
    <row r="537" spans="1:19" x14ac:dyDescent="0.25">
      <c r="A537" s="71"/>
      <c r="B537" s="71"/>
      <c r="C537" s="71"/>
      <c r="D537" s="71"/>
      <c r="E537" s="71"/>
      <c r="F537" s="71"/>
      <c r="G537" s="71"/>
      <c r="H537" s="71"/>
      <c r="I537" s="71"/>
      <c r="J537" s="71"/>
      <c r="K537" s="71"/>
      <c r="L537" s="71"/>
      <c r="M537" s="71"/>
      <c r="N537" s="71"/>
      <c r="O537" s="71"/>
      <c r="P537" s="71"/>
      <c r="Q537" s="71"/>
      <c r="R537" s="71"/>
      <c r="S537" s="71"/>
    </row>
    <row r="538" spans="1:19" x14ac:dyDescent="0.25">
      <c r="A538" s="71"/>
      <c r="B538" s="71"/>
      <c r="C538" s="71"/>
      <c r="D538" s="71"/>
      <c r="E538" s="71"/>
      <c r="F538" s="71"/>
      <c r="G538" s="71"/>
      <c r="H538" s="71"/>
      <c r="I538" s="71"/>
      <c r="J538" s="71"/>
      <c r="K538" s="71"/>
      <c r="L538" s="71"/>
      <c r="M538" s="71"/>
      <c r="N538" s="71"/>
      <c r="O538" s="71"/>
      <c r="P538" s="71"/>
      <c r="Q538" s="71"/>
      <c r="R538" s="71"/>
      <c r="S538" s="71"/>
    </row>
    <row r="539" spans="1:19" x14ac:dyDescent="0.25">
      <c r="A539" s="71"/>
      <c r="B539" s="71"/>
      <c r="C539" s="71"/>
      <c r="D539" s="71"/>
      <c r="E539" s="71"/>
      <c r="F539" s="71"/>
      <c r="G539" s="71"/>
      <c r="H539" s="71"/>
      <c r="I539" s="71"/>
      <c r="J539" s="71"/>
      <c r="K539" s="71"/>
      <c r="L539" s="71"/>
      <c r="M539" s="71"/>
      <c r="N539" s="71"/>
      <c r="O539" s="71"/>
      <c r="P539" s="71"/>
      <c r="Q539" s="71"/>
      <c r="R539" s="71"/>
      <c r="S539" s="71"/>
    </row>
    <row r="540" spans="1:19" x14ac:dyDescent="0.25">
      <c r="A540" s="71"/>
      <c r="B540" s="71"/>
      <c r="C540" s="71"/>
      <c r="D540" s="71"/>
      <c r="E540" s="71"/>
      <c r="F540" s="71"/>
      <c r="G540" s="71"/>
      <c r="H540" s="71"/>
      <c r="I540" s="71"/>
      <c r="J540" s="71"/>
      <c r="K540" s="71"/>
      <c r="L540" s="71"/>
      <c r="M540" s="71"/>
      <c r="N540" s="71"/>
      <c r="O540" s="71"/>
      <c r="P540" s="71"/>
      <c r="Q540" s="71"/>
      <c r="R540" s="71"/>
      <c r="S540" s="71"/>
    </row>
    <row r="541" spans="1:19" x14ac:dyDescent="0.25">
      <c r="A541" s="71"/>
      <c r="B541" s="71"/>
      <c r="C541" s="71"/>
      <c r="D541" s="71"/>
      <c r="E541" s="71"/>
      <c r="F541" s="71"/>
      <c r="G541" s="71"/>
      <c r="H541" s="71"/>
      <c r="I541" s="71"/>
      <c r="J541" s="71"/>
      <c r="K541" s="71"/>
      <c r="L541" s="71"/>
      <c r="M541" s="71"/>
      <c r="N541" s="71"/>
      <c r="O541" s="71"/>
      <c r="P541" s="71"/>
      <c r="Q541" s="71"/>
      <c r="R541" s="71"/>
      <c r="S541" s="71"/>
    </row>
    <row r="542" spans="1:19" x14ac:dyDescent="0.25">
      <c r="A542" s="71"/>
      <c r="B542" s="71"/>
      <c r="C542" s="71"/>
      <c r="D542" s="71"/>
      <c r="E542" s="71"/>
      <c r="F542" s="71"/>
      <c r="G542" s="71"/>
      <c r="H542" s="71"/>
      <c r="I542" s="71"/>
      <c r="J542" s="71"/>
      <c r="K542" s="71"/>
      <c r="L542" s="71"/>
      <c r="M542" s="71"/>
      <c r="N542" s="71"/>
      <c r="O542" s="71"/>
      <c r="P542" s="71"/>
      <c r="Q542" s="71"/>
      <c r="R542" s="71"/>
      <c r="S542" s="71"/>
    </row>
    <row r="543" spans="1:19" x14ac:dyDescent="0.25">
      <c r="A543" s="71"/>
      <c r="B543" s="71"/>
      <c r="C543" s="71"/>
      <c r="D543" s="71"/>
      <c r="E543" s="71"/>
      <c r="F543" s="71"/>
      <c r="G543" s="71"/>
      <c r="H543" s="71"/>
      <c r="I543" s="71"/>
      <c r="J543" s="71"/>
      <c r="K543" s="71"/>
      <c r="L543" s="71"/>
      <c r="M543" s="71"/>
      <c r="N543" s="71"/>
      <c r="O543" s="71"/>
      <c r="P543" s="71"/>
      <c r="Q543" s="71"/>
      <c r="R543" s="71"/>
      <c r="S543" s="71"/>
    </row>
    <row r="544" spans="1:19" x14ac:dyDescent="0.25">
      <c r="A544" s="71"/>
      <c r="B544" s="71"/>
      <c r="C544" s="71"/>
      <c r="D544" s="71"/>
      <c r="E544" s="71"/>
      <c r="F544" s="71"/>
      <c r="G544" s="71"/>
      <c r="H544" s="71"/>
      <c r="I544" s="71"/>
      <c r="J544" s="71"/>
      <c r="K544" s="71"/>
      <c r="L544" s="71"/>
      <c r="M544" s="71"/>
      <c r="N544" s="71"/>
      <c r="O544" s="71"/>
      <c r="P544" s="71"/>
      <c r="Q544" s="71"/>
      <c r="R544" s="71"/>
      <c r="S544" s="71"/>
    </row>
    <row r="545" spans="1:19" x14ac:dyDescent="0.25">
      <c r="A545" s="71"/>
      <c r="B545" s="71"/>
      <c r="C545" s="71"/>
      <c r="D545" s="71"/>
      <c r="E545" s="71"/>
      <c r="F545" s="71"/>
      <c r="G545" s="71"/>
      <c r="H545" s="71"/>
      <c r="I545" s="71"/>
      <c r="J545" s="71"/>
      <c r="K545" s="71"/>
      <c r="L545" s="71"/>
      <c r="M545" s="71"/>
      <c r="N545" s="71"/>
      <c r="O545" s="71"/>
      <c r="P545" s="71"/>
      <c r="Q545" s="71"/>
      <c r="R545" s="71"/>
      <c r="S545" s="71"/>
    </row>
    <row r="546" spans="1:19" x14ac:dyDescent="0.25">
      <c r="A546" s="71"/>
      <c r="B546" s="71"/>
      <c r="C546" s="71"/>
      <c r="D546" s="71"/>
      <c r="E546" s="71"/>
      <c r="F546" s="71"/>
      <c r="G546" s="71"/>
      <c r="H546" s="71"/>
      <c r="I546" s="71"/>
      <c r="J546" s="71"/>
      <c r="K546" s="71"/>
      <c r="L546" s="71"/>
      <c r="M546" s="71"/>
      <c r="N546" s="71"/>
      <c r="O546" s="71"/>
      <c r="P546" s="71"/>
      <c r="Q546" s="71"/>
      <c r="R546" s="71"/>
      <c r="S546" s="71"/>
    </row>
    <row r="547" spans="1:19" x14ac:dyDescent="0.25">
      <c r="A547" s="71"/>
      <c r="B547" s="71"/>
      <c r="C547" s="71"/>
      <c r="D547" s="71"/>
      <c r="E547" s="71"/>
      <c r="F547" s="71"/>
      <c r="G547" s="71"/>
      <c r="H547" s="71"/>
      <c r="I547" s="71"/>
      <c r="J547" s="71"/>
      <c r="K547" s="71"/>
      <c r="L547" s="71"/>
      <c r="M547" s="71"/>
      <c r="N547" s="71"/>
      <c r="O547" s="71"/>
      <c r="P547" s="71"/>
      <c r="Q547" s="71"/>
      <c r="R547" s="71"/>
      <c r="S547" s="71"/>
    </row>
    <row r="548" spans="1:19" x14ac:dyDescent="0.25">
      <c r="A548" s="71"/>
      <c r="B548" s="71"/>
      <c r="C548" s="71"/>
      <c r="D548" s="71"/>
      <c r="E548" s="71"/>
      <c r="F548" s="71"/>
      <c r="G548" s="71"/>
      <c r="H548" s="71"/>
      <c r="I548" s="71"/>
      <c r="J548" s="71"/>
      <c r="K548" s="71"/>
      <c r="L548" s="71"/>
      <c r="M548" s="71"/>
      <c r="N548" s="71"/>
      <c r="O548" s="71"/>
      <c r="P548" s="71"/>
      <c r="Q548" s="71"/>
      <c r="R548" s="71"/>
      <c r="S548" s="71"/>
    </row>
    <row r="549" spans="1:19" x14ac:dyDescent="0.25">
      <c r="A549" s="71"/>
      <c r="B549" s="71"/>
      <c r="C549" s="71"/>
      <c r="D549" s="71"/>
      <c r="E549" s="71"/>
      <c r="F549" s="71"/>
      <c r="G549" s="71"/>
      <c r="H549" s="71"/>
      <c r="I549" s="71"/>
      <c r="J549" s="71"/>
      <c r="K549" s="71"/>
      <c r="L549" s="71"/>
      <c r="M549" s="71"/>
      <c r="N549" s="71"/>
      <c r="O549" s="71"/>
      <c r="P549" s="71"/>
      <c r="Q549" s="71"/>
      <c r="R549" s="71"/>
      <c r="S549" s="71"/>
    </row>
    <row r="550" spans="1:19" x14ac:dyDescent="0.25">
      <c r="A550" s="71"/>
      <c r="B550" s="71"/>
      <c r="C550" s="71"/>
      <c r="D550" s="71"/>
      <c r="E550" s="71"/>
      <c r="F550" s="71"/>
      <c r="G550" s="71"/>
      <c r="H550" s="71"/>
      <c r="I550" s="71"/>
      <c r="J550" s="71"/>
      <c r="K550" s="71"/>
      <c r="L550" s="71"/>
      <c r="M550" s="71"/>
      <c r="N550" s="71"/>
      <c r="O550" s="71"/>
      <c r="P550" s="71"/>
      <c r="Q550" s="71"/>
      <c r="R550" s="71"/>
      <c r="S550" s="71"/>
    </row>
    <row r="551" spans="1:19" x14ac:dyDescent="0.25">
      <c r="A551" s="71"/>
      <c r="B551" s="71"/>
      <c r="C551" s="71"/>
      <c r="D551" s="71"/>
      <c r="E551" s="71"/>
      <c r="F551" s="71"/>
      <c r="G551" s="71"/>
      <c r="H551" s="71"/>
      <c r="I551" s="71"/>
      <c r="J551" s="71"/>
      <c r="K551" s="71"/>
      <c r="L551" s="71"/>
      <c r="M551" s="71"/>
      <c r="N551" s="71"/>
      <c r="O551" s="71"/>
      <c r="P551" s="71"/>
      <c r="Q551" s="71"/>
      <c r="R551" s="71"/>
      <c r="S551" s="71"/>
    </row>
    <row r="552" spans="1:19" x14ac:dyDescent="0.25">
      <c r="A552" s="71"/>
      <c r="B552" s="71"/>
      <c r="C552" s="71"/>
      <c r="D552" s="71"/>
      <c r="E552" s="71"/>
      <c r="F552" s="71"/>
      <c r="G552" s="71"/>
      <c r="H552" s="71"/>
      <c r="I552" s="71"/>
      <c r="J552" s="71"/>
      <c r="K552" s="71"/>
      <c r="L552" s="71"/>
      <c r="M552" s="71"/>
      <c r="N552" s="71"/>
      <c r="O552" s="71"/>
      <c r="P552" s="71"/>
      <c r="Q552" s="71"/>
      <c r="R552" s="71"/>
      <c r="S552" s="71"/>
    </row>
    <row r="553" spans="1:19" x14ac:dyDescent="0.25">
      <c r="A553" s="71"/>
      <c r="B553" s="71"/>
      <c r="C553" s="71"/>
      <c r="D553" s="71"/>
      <c r="E553" s="71"/>
      <c r="F553" s="71"/>
      <c r="G553" s="71"/>
      <c r="H553" s="71"/>
      <c r="I553" s="71"/>
      <c r="J553" s="71"/>
      <c r="K553" s="71"/>
      <c r="L553" s="71"/>
      <c r="M553" s="71"/>
      <c r="N553" s="71"/>
      <c r="O553" s="71"/>
      <c r="P553" s="71"/>
      <c r="Q553" s="71"/>
      <c r="R553" s="71"/>
      <c r="S553" s="71"/>
    </row>
    <row r="554" spans="1:19" x14ac:dyDescent="0.25">
      <c r="A554" s="71"/>
      <c r="B554" s="71"/>
      <c r="C554" s="71"/>
      <c r="D554" s="71"/>
      <c r="E554" s="71"/>
      <c r="F554" s="71"/>
      <c r="G554" s="71"/>
      <c r="H554" s="71"/>
      <c r="I554" s="71"/>
      <c r="J554" s="71"/>
      <c r="K554" s="71"/>
      <c r="L554" s="71"/>
      <c r="M554" s="71"/>
      <c r="N554" s="71"/>
      <c r="O554" s="71"/>
      <c r="P554" s="71"/>
      <c r="Q554" s="71"/>
      <c r="R554" s="71"/>
      <c r="S554" s="71"/>
    </row>
    <row r="555" spans="1:19" x14ac:dyDescent="0.25">
      <c r="A555" s="71"/>
      <c r="B555" s="71"/>
      <c r="C555" s="71"/>
      <c r="D555" s="71"/>
      <c r="E555" s="71"/>
      <c r="F555" s="71"/>
      <c r="G555" s="71"/>
      <c r="H555" s="71"/>
      <c r="I555" s="71"/>
      <c r="J555" s="71"/>
      <c r="K555" s="71"/>
      <c r="L555" s="71"/>
      <c r="M555" s="71"/>
      <c r="N555" s="71"/>
      <c r="O555" s="71"/>
      <c r="P555" s="71"/>
      <c r="Q555" s="71"/>
      <c r="R555" s="71"/>
      <c r="S555" s="71"/>
    </row>
    <row r="556" spans="1:19" x14ac:dyDescent="0.25">
      <c r="A556" s="71"/>
      <c r="B556" s="71"/>
      <c r="C556" s="71"/>
      <c r="D556" s="71"/>
      <c r="E556" s="71"/>
      <c r="F556" s="71"/>
      <c r="G556" s="71"/>
      <c r="H556" s="71"/>
      <c r="I556" s="71"/>
      <c r="J556" s="71"/>
      <c r="K556" s="71"/>
      <c r="L556" s="71"/>
      <c r="M556" s="71"/>
      <c r="N556" s="71"/>
      <c r="O556" s="71"/>
      <c r="P556" s="71"/>
      <c r="Q556" s="71"/>
      <c r="R556" s="71"/>
      <c r="S556" s="71"/>
    </row>
    <row r="557" spans="1:19" x14ac:dyDescent="0.25">
      <c r="A557" s="71"/>
      <c r="B557" s="71"/>
      <c r="C557" s="71"/>
      <c r="D557" s="71"/>
      <c r="E557" s="71"/>
      <c r="F557" s="71"/>
      <c r="G557" s="71"/>
      <c r="H557" s="71"/>
      <c r="I557" s="71"/>
      <c r="J557" s="71"/>
      <c r="K557" s="71"/>
      <c r="L557" s="71"/>
      <c r="M557" s="71"/>
      <c r="N557" s="71"/>
      <c r="O557" s="71"/>
      <c r="P557" s="71"/>
      <c r="Q557" s="71"/>
      <c r="R557" s="71"/>
      <c r="S557" s="71"/>
    </row>
    <row r="558" spans="1:19" x14ac:dyDescent="0.25">
      <c r="A558" s="71"/>
      <c r="B558" s="71"/>
      <c r="C558" s="71"/>
      <c r="D558" s="71"/>
      <c r="E558" s="71"/>
      <c r="F558" s="71"/>
      <c r="G558" s="71"/>
      <c r="H558" s="71"/>
      <c r="I558" s="71"/>
      <c r="J558" s="71"/>
      <c r="K558" s="71"/>
      <c r="L558" s="71"/>
      <c r="M558" s="71"/>
      <c r="N558" s="71"/>
      <c r="O558" s="71"/>
      <c r="P558" s="71"/>
      <c r="Q558" s="71"/>
      <c r="R558" s="71"/>
      <c r="S558" s="71"/>
    </row>
    <row r="559" spans="1:19" x14ac:dyDescent="0.25">
      <c r="A559" s="71"/>
      <c r="B559" s="71"/>
      <c r="C559" s="71"/>
      <c r="D559" s="71"/>
      <c r="E559" s="71"/>
      <c r="F559" s="71"/>
      <c r="G559" s="71"/>
      <c r="H559" s="71"/>
      <c r="I559" s="71"/>
      <c r="J559" s="71"/>
      <c r="K559" s="71"/>
      <c r="L559" s="71"/>
      <c r="M559" s="71"/>
      <c r="N559" s="71"/>
      <c r="O559" s="71"/>
      <c r="P559" s="71"/>
      <c r="Q559" s="71"/>
      <c r="R559" s="71"/>
      <c r="S559" s="71"/>
    </row>
    <row r="560" spans="1:19" x14ac:dyDescent="0.25">
      <c r="A560" s="71"/>
      <c r="B560" s="71"/>
      <c r="C560" s="71"/>
      <c r="D560" s="71"/>
      <c r="E560" s="71"/>
      <c r="F560" s="71"/>
      <c r="G560" s="71"/>
      <c r="H560" s="71"/>
      <c r="I560" s="71"/>
      <c r="J560" s="71"/>
      <c r="K560" s="71"/>
      <c r="L560" s="71"/>
      <c r="M560" s="71"/>
      <c r="N560" s="71"/>
      <c r="O560" s="71"/>
      <c r="P560" s="71"/>
      <c r="Q560" s="71"/>
      <c r="R560" s="71"/>
      <c r="S560" s="71"/>
    </row>
    <row r="561" spans="1:19" x14ac:dyDescent="0.25">
      <c r="A561" s="71"/>
      <c r="B561" s="71"/>
      <c r="C561" s="71"/>
      <c r="D561" s="71"/>
      <c r="E561" s="71"/>
      <c r="F561" s="71"/>
      <c r="G561" s="71"/>
      <c r="H561" s="71"/>
      <c r="I561" s="71"/>
      <c r="J561" s="71"/>
      <c r="K561" s="71"/>
      <c r="L561" s="71"/>
      <c r="M561" s="71"/>
      <c r="N561" s="71"/>
      <c r="O561" s="71"/>
      <c r="P561" s="71"/>
      <c r="Q561" s="71"/>
      <c r="R561" s="71"/>
      <c r="S561" s="71"/>
    </row>
    <row r="562" spans="1:19" x14ac:dyDescent="0.25">
      <c r="A562" s="71"/>
      <c r="B562" s="71"/>
      <c r="C562" s="71"/>
      <c r="D562" s="71"/>
      <c r="E562" s="71"/>
      <c r="F562" s="71"/>
      <c r="G562" s="71"/>
      <c r="H562" s="71"/>
      <c r="I562" s="71"/>
      <c r="J562" s="71"/>
      <c r="K562" s="71"/>
      <c r="L562" s="71"/>
      <c r="M562" s="71"/>
      <c r="N562" s="71"/>
      <c r="O562" s="71"/>
      <c r="P562" s="71"/>
      <c r="Q562" s="71"/>
      <c r="R562" s="71"/>
      <c r="S562" s="71"/>
    </row>
    <row r="563" spans="1:19" x14ac:dyDescent="0.25">
      <c r="A563" s="71"/>
      <c r="B563" s="71"/>
      <c r="C563" s="71"/>
      <c r="D563" s="71"/>
      <c r="E563" s="71"/>
      <c r="F563" s="71"/>
      <c r="G563" s="71"/>
      <c r="H563" s="71"/>
      <c r="I563" s="71"/>
      <c r="J563" s="71"/>
      <c r="K563" s="71"/>
      <c r="L563" s="71"/>
      <c r="M563" s="71"/>
      <c r="N563" s="71"/>
      <c r="O563" s="71"/>
      <c r="P563" s="71"/>
      <c r="Q563" s="71"/>
      <c r="R563" s="71"/>
      <c r="S563" s="71"/>
    </row>
    <row r="564" spans="1:19" x14ac:dyDescent="0.25">
      <c r="A564" s="71"/>
      <c r="B564" s="71"/>
      <c r="C564" s="71"/>
      <c r="D564" s="71"/>
      <c r="E564" s="71"/>
      <c r="F564" s="71"/>
      <c r="G564" s="71"/>
      <c r="H564" s="71"/>
      <c r="I564" s="71"/>
      <c r="J564" s="71"/>
      <c r="K564" s="71"/>
      <c r="L564" s="71"/>
      <c r="M564" s="71"/>
      <c r="N564" s="71"/>
      <c r="O564" s="71"/>
      <c r="P564" s="71"/>
      <c r="Q564" s="71"/>
      <c r="R564" s="71"/>
      <c r="S564" s="71"/>
    </row>
    <row r="565" spans="1:19" x14ac:dyDescent="0.25">
      <c r="A565" s="71"/>
      <c r="B565" s="71"/>
      <c r="C565" s="71"/>
      <c r="D565" s="71"/>
      <c r="E565" s="71"/>
      <c r="F565" s="71"/>
      <c r="G565" s="71"/>
      <c r="H565" s="71"/>
      <c r="I565" s="71"/>
      <c r="J565" s="71"/>
      <c r="K565" s="71"/>
      <c r="L565" s="71"/>
      <c r="M565" s="71"/>
      <c r="N565" s="71"/>
      <c r="O565" s="71"/>
      <c r="P565" s="71"/>
      <c r="Q565" s="71"/>
      <c r="R565" s="71"/>
      <c r="S565" s="71"/>
    </row>
    <row r="566" spans="1:19" x14ac:dyDescent="0.25">
      <c r="A566" s="71"/>
      <c r="B566" s="71"/>
      <c r="C566" s="71"/>
      <c r="D566" s="71"/>
      <c r="E566" s="71"/>
      <c r="F566" s="71"/>
      <c r="G566" s="71"/>
      <c r="H566" s="71"/>
      <c r="I566" s="71"/>
      <c r="J566" s="71"/>
      <c r="K566" s="71"/>
      <c r="L566" s="71"/>
      <c r="M566" s="71"/>
      <c r="N566" s="71"/>
      <c r="O566" s="71"/>
      <c r="P566" s="71"/>
      <c r="Q566" s="71"/>
      <c r="R566" s="71"/>
      <c r="S566" s="71"/>
    </row>
    <row r="567" spans="1:19" x14ac:dyDescent="0.25">
      <c r="A567" s="71"/>
      <c r="B567" s="71"/>
      <c r="C567" s="71"/>
      <c r="D567" s="71"/>
      <c r="E567" s="71"/>
      <c r="F567" s="71"/>
      <c r="G567" s="71"/>
      <c r="H567" s="71"/>
      <c r="I567" s="71"/>
      <c r="J567" s="71"/>
      <c r="K567" s="71"/>
      <c r="L567" s="71"/>
      <c r="M567" s="71"/>
      <c r="N567" s="71"/>
      <c r="O567" s="71"/>
      <c r="P567" s="71"/>
      <c r="Q567" s="71"/>
      <c r="R567" s="71"/>
      <c r="S567" s="71"/>
    </row>
    <row r="568" spans="1:19" x14ac:dyDescent="0.25">
      <c r="A568" s="71"/>
      <c r="B568" s="71"/>
      <c r="C568" s="71"/>
      <c r="D568" s="71"/>
      <c r="E568" s="71"/>
      <c r="F568" s="71"/>
      <c r="G568" s="71"/>
      <c r="H568" s="71"/>
      <c r="I568" s="71"/>
      <c r="J568" s="71"/>
      <c r="K568" s="71"/>
      <c r="L568" s="71"/>
      <c r="M568" s="71"/>
      <c r="N568" s="71"/>
      <c r="O568" s="71"/>
      <c r="P568" s="71"/>
      <c r="Q568" s="71"/>
      <c r="R568" s="71"/>
      <c r="S568" s="71"/>
    </row>
    <row r="569" spans="1:19" x14ac:dyDescent="0.25">
      <c r="A569" s="71"/>
      <c r="B569" s="71"/>
      <c r="C569" s="71"/>
      <c r="D569" s="71"/>
      <c r="E569" s="71"/>
      <c r="F569" s="71"/>
      <c r="G569" s="71"/>
      <c r="H569" s="71"/>
      <c r="I569" s="71"/>
      <c r="J569" s="71"/>
      <c r="K569" s="71"/>
      <c r="L569" s="71"/>
      <c r="M569" s="71"/>
      <c r="N569" s="71"/>
      <c r="O569" s="71"/>
      <c r="P569" s="71"/>
      <c r="Q569" s="71"/>
      <c r="R569" s="71"/>
      <c r="S569" s="71"/>
    </row>
    <row r="570" spans="1:19" x14ac:dyDescent="0.25">
      <c r="A570" s="71"/>
      <c r="B570" s="71"/>
      <c r="C570" s="71"/>
      <c r="D570" s="71"/>
      <c r="E570" s="71"/>
      <c r="F570" s="71"/>
      <c r="G570" s="71"/>
      <c r="H570" s="71"/>
      <c r="I570" s="71"/>
      <c r="J570" s="71"/>
      <c r="K570" s="71"/>
      <c r="L570" s="71"/>
      <c r="M570" s="71"/>
      <c r="N570" s="71"/>
      <c r="O570" s="71"/>
      <c r="P570" s="71"/>
      <c r="Q570" s="71"/>
      <c r="R570" s="71"/>
      <c r="S570" s="71"/>
    </row>
    <row r="571" spans="1:19" x14ac:dyDescent="0.25">
      <c r="A571" s="71"/>
      <c r="B571" s="71"/>
      <c r="C571" s="71"/>
      <c r="D571" s="71"/>
      <c r="E571" s="71"/>
      <c r="F571" s="71"/>
      <c r="G571" s="71"/>
      <c r="H571" s="71"/>
      <c r="I571" s="71"/>
      <c r="J571" s="71"/>
      <c r="K571" s="71"/>
      <c r="L571" s="71"/>
      <c r="M571" s="71"/>
      <c r="N571" s="71"/>
      <c r="O571" s="71"/>
      <c r="P571" s="71"/>
      <c r="Q571" s="71"/>
      <c r="R571" s="71"/>
      <c r="S571" s="71"/>
    </row>
    <row r="572" spans="1:19" x14ac:dyDescent="0.25">
      <c r="A572" s="71"/>
      <c r="B572" s="71"/>
      <c r="C572" s="71"/>
      <c r="D572" s="71"/>
      <c r="E572" s="71"/>
      <c r="F572" s="71"/>
      <c r="G572" s="71"/>
      <c r="H572" s="71"/>
      <c r="I572" s="71"/>
      <c r="J572" s="71"/>
      <c r="K572" s="71"/>
      <c r="L572" s="71"/>
      <c r="M572" s="71"/>
      <c r="N572" s="71"/>
      <c r="O572" s="71"/>
      <c r="P572" s="71"/>
      <c r="Q572" s="71"/>
      <c r="R572" s="71"/>
      <c r="S572" s="71"/>
    </row>
    <row r="573" spans="1:19" x14ac:dyDescent="0.25">
      <c r="A573" s="71"/>
      <c r="B573" s="71"/>
      <c r="C573" s="71"/>
      <c r="D573" s="71"/>
      <c r="E573" s="71"/>
      <c r="F573" s="71"/>
      <c r="G573" s="71"/>
      <c r="H573" s="71"/>
      <c r="I573" s="71"/>
      <c r="J573" s="71"/>
      <c r="K573" s="71"/>
      <c r="L573" s="71"/>
      <c r="M573" s="71"/>
      <c r="N573" s="71"/>
      <c r="O573" s="71"/>
      <c r="P573" s="71"/>
      <c r="Q573" s="71"/>
      <c r="R573" s="71"/>
      <c r="S573" s="71"/>
    </row>
    <row r="574" spans="1:19" x14ac:dyDescent="0.25">
      <c r="A574" s="71"/>
      <c r="B574" s="71"/>
      <c r="C574" s="71"/>
      <c r="D574" s="71"/>
      <c r="E574" s="71"/>
      <c r="F574" s="71"/>
      <c r="G574" s="71"/>
      <c r="H574" s="71"/>
      <c r="I574" s="71"/>
      <c r="J574" s="71"/>
      <c r="K574" s="71"/>
      <c r="L574" s="71"/>
      <c r="M574" s="71"/>
      <c r="N574" s="71"/>
      <c r="O574" s="71"/>
      <c r="P574" s="71"/>
      <c r="Q574" s="71"/>
      <c r="R574" s="71"/>
      <c r="S574" s="71"/>
    </row>
    <row r="575" spans="1:19" x14ac:dyDescent="0.25">
      <c r="A575" s="71"/>
      <c r="B575" s="71"/>
      <c r="C575" s="71"/>
      <c r="D575" s="71"/>
      <c r="E575" s="71"/>
      <c r="F575" s="71"/>
      <c r="G575" s="71"/>
      <c r="H575" s="71"/>
      <c r="I575" s="71"/>
      <c r="J575" s="71"/>
      <c r="K575" s="71"/>
      <c r="L575" s="71"/>
      <c r="M575" s="71"/>
      <c r="N575" s="71"/>
      <c r="O575" s="71"/>
      <c r="P575" s="71"/>
      <c r="Q575" s="71"/>
      <c r="R575" s="71"/>
      <c r="S575" s="71"/>
    </row>
    <row r="576" spans="1:19" x14ac:dyDescent="0.25">
      <c r="A576" s="71"/>
      <c r="B576" s="71"/>
      <c r="C576" s="71"/>
      <c r="D576" s="71"/>
      <c r="E576" s="71"/>
      <c r="F576" s="71"/>
      <c r="G576" s="71"/>
      <c r="H576" s="71"/>
      <c r="I576" s="71"/>
      <c r="J576" s="71"/>
      <c r="K576" s="71"/>
      <c r="L576" s="71"/>
      <c r="M576" s="71"/>
      <c r="N576" s="71"/>
      <c r="O576" s="71"/>
      <c r="P576" s="71"/>
      <c r="Q576" s="71"/>
      <c r="R576" s="71"/>
      <c r="S576" s="71"/>
    </row>
    <row r="577" spans="1:19" x14ac:dyDescent="0.25">
      <c r="A577" s="71"/>
      <c r="B577" s="71"/>
      <c r="C577" s="71"/>
      <c r="D577" s="71"/>
      <c r="E577" s="71"/>
      <c r="F577" s="71"/>
      <c r="G577" s="71"/>
      <c r="H577" s="71"/>
      <c r="I577" s="71"/>
      <c r="J577" s="71"/>
      <c r="K577" s="71"/>
      <c r="L577" s="71"/>
      <c r="M577" s="71"/>
      <c r="N577" s="71"/>
      <c r="O577" s="71"/>
      <c r="P577" s="71"/>
      <c r="Q577" s="71"/>
      <c r="R577" s="71"/>
      <c r="S577" s="71"/>
    </row>
    <row r="578" spans="1:19" x14ac:dyDescent="0.25">
      <c r="A578" s="71"/>
      <c r="B578" s="71"/>
      <c r="C578" s="71"/>
      <c r="D578" s="71"/>
      <c r="E578" s="71"/>
      <c r="F578" s="71"/>
      <c r="G578" s="71"/>
      <c r="H578" s="71"/>
      <c r="I578" s="71"/>
      <c r="J578" s="71"/>
      <c r="K578" s="71"/>
      <c r="L578" s="71"/>
      <c r="M578" s="71"/>
      <c r="N578" s="71"/>
      <c r="O578" s="71"/>
      <c r="P578" s="71"/>
      <c r="Q578" s="71"/>
      <c r="R578" s="71"/>
      <c r="S578" s="71"/>
    </row>
    <row r="579" spans="1:19" x14ac:dyDescent="0.25">
      <c r="A579" s="71"/>
      <c r="B579" s="71"/>
      <c r="C579" s="71"/>
      <c r="D579" s="71"/>
      <c r="E579" s="71"/>
      <c r="F579" s="71"/>
      <c r="G579" s="71"/>
      <c r="H579" s="71"/>
      <c r="I579" s="71"/>
      <c r="J579" s="71"/>
      <c r="K579" s="71"/>
      <c r="L579" s="71"/>
      <c r="M579" s="71"/>
      <c r="N579" s="71"/>
      <c r="O579" s="71"/>
      <c r="P579" s="71"/>
      <c r="Q579" s="71"/>
      <c r="R579" s="71"/>
      <c r="S579" s="71"/>
    </row>
    <row r="580" spans="1:19" x14ac:dyDescent="0.25">
      <c r="A580" s="71"/>
      <c r="B580" s="71"/>
      <c r="C580" s="71"/>
      <c r="D580" s="71"/>
      <c r="E580" s="71"/>
      <c r="F580" s="71"/>
      <c r="G580" s="71"/>
      <c r="H580" s="71"/>
      <c r="I580" s="71"/>
      <c r="J580" s="71"/>
      <c r="K580" s="71"/>
      <c r="L580" s="71"/>
      <c r="M580" s="71"/>
      <c r="N580" s="71"/>
      <c r="O580" s="71"/>
      <c r="P580" s="71"/>
      <c r="Q580" s="71"/>
      <c r="R580" s="71"/>
      <c r="S580" s="71"/>
    </row>
    <row r="581" spans="1:19" x14ac:dyDescent="0.25">
      <c r="A581" s="71"/>
      <c r="B581" s="71"/>
      <c r="C581" s="71"/>
      <c r="D581" s="71"/>
      <c r="E581" s="71"/>
      <c r="F581" s="71"/>
      <c r="G581" s="71"/>
      <c r="H581" s="71"/>
      <c r="I581" s="71"/>
      <c r="J581" s="71"/>
      <c r="K581" s="71"/>
      <c r="L581" s="71"/>
      <c r="M581" s="71"/>
      <c r="N581" s="71"/>
      <c r="O581" s="71"/>
      <c r="P581" s="71"/>
      <c r="Q581" s="71"/>
      <c r="R581" s="71"/>
      <c r="S581" s="71"/>
    </row>
    <row r="582" spans="1:19" x14ac:dyDescent="0.25">
      <c r="A582" s="71"/>
      <c r="B582" s="71"/>
      <c r="C582" s="71"/>
      <c r="D582" s="71"/>
      <c r="E582" s="71"/>
      <c r="F582" s="71"/>
      <c r="G582" s="71"/>
      <c r="H582" s="71"/>
      <c r="I582" s="71"/>
      <c r="J582" s="71"/>
      <c r="K582" s="71"/>
      <c r="L582" s="71"/>
      <c r="M582" s="71"/>
      <c r="N582" s="71"/>
      <c r="O582" s="71"/>
      <c r="P582" s="71"/>
      <c r="Q582" s="71"/>
      <c r="R582" s="71"/>
      <c r="S582" s="71"/>
    </row>
    <row r="583" spans="1:19" x14ac:dyDescent="0.25">
      <c r="A583" s="71"/>
      <c r="B583" s="71"/>
      <c r="C583" s="71"/>
      <c r="D583" s="71"/>
      <c r="E583" s="71"/>
      <c r="F583" s="71"/>
      <c r="G583" s="71"/>
      <c r="H583" s="71"/>
      <c r="I583" s="71"/>
      <c r="J583" s="71"/>
      <c r="K583" s="71"/>
      <c r="L583" s="71"/>
      <c r="M583" s="71"/>
      <c r="N583" s="71"/>
      <c r="O583" s="71"/>
      <c r="P583" s="71"/>
      <c r="Q583" s="71"/>
      <c r="R583" s="71"/>
      <c r="S583" s="71"/>
    </row>
    <row r="584" spans="1:19" x14ac:dyDescent="0.25">
      <c r="A584" s="71"/>
      <c r="B584" s="71"/>
      <c r="C584" s="71"/>
      <c r="D584" s="71"/>
      <c r="E584" s="71"/>
      <c r="F584" s="71"/>
      <c r="G584" s="71"/>
      <c r="H584" s="71"/>
      <c r="I584" s="71"/>
      <c r="J584" s="71"/>
      <c r="K584" s="71"/>
      <c r="L584" s="71"/>
      <c r="M584" s="71"/>
      <c r="N584" s="71"/>
      <c r="O584" s="71"/>
      <c r="P584" s="71"/>
      <c r="Q584" s="71"/>
      <c r="R584" s="71"/>
      <c r="S584" s="71"/>
    </row>
    <row r="585" spans="1:19" x14ac:dyDescent="0.25">
      <c r="A585" s="71"/>
      <c r="B585" s="71"/>
      <c r="C585" s="71"/>
      <c r="D585" s="71"/>
      <c r="E585" s="71"/>
      <c r="F585" s="71"/>
      <c r="G585" s="71"/>
      <c r="H585" s="71"/>
      <c r="I585" s="71"/>
      <c r="J585" s="71"/>
      <c r="K585" s="71"/>
      <c r="L585" s="71"/>
      <c r="M585" s="71"/>
      <c r="N585" s="71"/>
      <c r="O585" s="71"/>
      <c r="P585" s="71"/>
      <c r="Q585" s="71"/>
      <c r="R585" s="71"/>
      <c r="S585" s="71"/>
    </row>
    <row r="586" spans="1:19" x14ac:dyDescent="0.25">
      <c r="A586" s="71"/>
      <c r="B586" s="71"/>
      <c r="C586" s="71"/>
      <c r="D586" s="71"/>
      <c r="E586" s="71"/>
      <c r="F586" s="71"/>
      <c r="G586" s="71"/>
      <c r="H586" s="71"/>
      <c r="I586" s="71"/>
      <c r="J586" s="71"/>
      <c r="K586" s="71"/>
      <c r="L586" s="71"/>
      <c r="M586" s="71"/>
      <c r="N586" s="71"/>
      <c r="O586" s="71"/>
      <c r="P586" s="71"/>
      <c r="Q586" s="71"/>
      <c r="R586" s="71"/>
      <c r="S586" s="71"/>
    </row>
    <row r="587" spans="1:19" x14ac:dyDescent="0.25">
      <c r="A587" s="71"/>
      <c r="B587" s="71"/>
      <c r="C587" s="71"/>
      <c r="D587" s="71"/>
      <c r="E587" s="71"/>
      <c r="F587" s="71"/>
      <c r="G587" s="71"/>
      <c r="H587" s="71"/>
      <c r="I587" s="71"/>
      <c r="J587" s="71"/>
      <c r="K587" s="71"/>
      <c r="L587" s="71"/>
      <c r="M587" s="71"/>
      <c r="N587" s="71"/>
      <c r="O587" s="71"/>
      <c r="P587" s="71"/>
      <c r="Q587" s="71"/>
      <c r="R587" s="71"/>
      <c r="S587" s="71"/>
    </row>
    <row r="588" spans="1:19" x14ac:dyDescent="0.25">
      <c r="A588" s="71"/>
      <c r="B588" s="71"/>
      <c r="C588" s="71"/>
      <c r="D588" s="71"/>
      <c r="E588" s="71"/>
      <c r="F588" s="71"/>
      <c r="G588" s="71"/>
      <c r="H588" s="71"/>
      <c r="I588" s="71"/>
      <c r="J588" s="71"/>
      <c r="K588" s="71"/>
      <c r="L588" s="71"/>
      <c r="M588" s="71"/>
      <c r="N588" s="71"/>
      <c r="O588" s="71"/>
      <c r="P588" s="71"/>
      <c r="Q588" s="71"/>
      <c r="R588" s="71"/>
      <c r="S588" s="71"/>
    </row>
    <row r="589" spans="1:19" x14ac:dyDescent="0.25">
      <c r="A589" s="71"/>
      <c r="B589" s="71"/>
      <c r="C589" s="71"/>
      <c r="D589" s="71"/>
      <c r="E589" s="71"/>
      <c r="F589" s="71"/>
      <c r="G589" s="71"/>
      <c r="H589" s="71"/>
      <c r="I589" s="71"/>
      <c r="J589" s="71"/>
      <c r="K589" s="71"/>
      <c r="L589" s="71"/>
      <c r="M589" s="71"/>
      <c r="N589" s="71"/>
      <c r="O589" s="71"/>
      <c r="P589" s="71"/>
      <c r="Q589" s="71"/>
      <c r="R589" s="71"/>
      <c r="S589" s="71"/>
    </row>
    <row r="590" spans="1:19" x14ac:dyDescent="0.25">
      <c r="A590" s="71"/>
      <c r="B590" s="71"/>
      <c r="C590" s="71"/>
      <c r="D590" s="71"/>
      <c r="E590" s="71"/>
      <c r="F590" s="71"/>
      <c r="G590" s="71"/>
      <c r="H590" s="71"/>
      <c r="I590" s="71"/>
      <c r="J590" s="71"/>
      <c r="K590" s="71"/>
      <c r="L590" s="71"/>
      <c r="M590" s="71"/>
      <c r="N590" s="71"/>
      <c r="O590" s="71"/>
      <c r="P590" s="71"/>
      <c r="Q590" s="71"/>
      <c r="R590" s="71"/>
      <c r="S590" s="71"/>
    </row>
    <row r="591" spans="1:19" x14ac:dyDescent="0.25">
      <c r="A591" s="71"/>
      <c r="B591" s="71"/>
      <c r="C591" s="71"/>
      <c r="D591" s="71"/>
      <c r="E591" s="71"/>
      <c r="F591" s="71"/>
      <c r="G591" s="71"/>
      <c r="H591" s="71"/>
      <c r="I591" s="71"/>
      <c r="J591" s="71"/>
      <c r="K591" s="71"/>
      <c r="L591" s="71"/>
      <c r="M591" s="71"/>
      <c r="N591" s="71"/>
      <c r="O591" s="71"/>
      <c r="P591" s="71"/>
      <c r="Q591" s="71"/>
      <c r="R591" s="71"/>
      <c r="S591" s="71"/>
    </row>
    <row r="592" spans="1:19" x14ac:dyDescent="0.25">
      <c r="A592" s="71"/>
      <c r="B592" s="71"/>
      <c r="C592" s="71"/>
      <c r="D592" s="71"/>
      <c r="E592" s="71"/>
      <c r="F592" s="71"/>
      <c r="G592" s="71"/>
      <c r="H592" s="71"/>
      <c r="I592" s="71"/>
      <c r="J592" s="71"/>
      <c r="K592" s="71"/>
      <c r="L592" s="71"/>
      <c r="M592" s="71"/>
      <c r="N592" s="71"/>
      <c r="O592" s="71"/>
      <c r="P592" s="71"/>
      <c r="Q592" s="71"/>
      <c r="R592" s="71"/>
      <c r="S592" s="71"/>
    </row>
    <row r="593" spans="1:19" x14ac:dyDescent="0.25">
      <c r="A593" s="71"/>
      <c r="B593" s="71"/>
      <c r="C593" s="71"/>
      <c r="D593" s="71"/>
      <c r="E593" s="71"/>
      <c r="F593" s="71"/>
      <c r="G593" s="71"/>
      <c r="H593" s="71"/>
      <c r="I593" s="71"/>
      <c r="J593" s="71"/>
      <c r="K593" s="71"/>
      <c r="L593" s="71"/>
      <c r="M593" s="71"/>
      <c r="N593" s="71"/>
      <c r="O593" s="71"/>
      <c r="P593" s="71"/>
      <c r="Q593" s="71"/>
      <c r="R593" s="71"/>
      <c r="S593" s="71"/>
    </row>
    <row r="594" spans="1:19" x14ac:dyDescent="0.25">
      <c r="A594" s="71"/>
      <c r="B594" s="71"/>
      <c r="C594" s="71"/>
      <c r="D594" s="71"/>
      <c r="E594" s="71"/>
      <c r="F594" s="71"/>
      <c r="G594" s="71"/>
      <c r="H594" s="71"/>
      <c r="I594" s="71"/>
      <c r="J594" s="71"/>
      <c r="K594" s="71"/>
      <c r="L594" s="71"/>
      <c r="M594" s="71"/>
      <c r="N594" s="71"/>
      <c r="O594" s="71"/>
      <c r="P594" s="71"/>
      <c r="Q594" s="71"/>
      <c r="R594" s="71"/>
      <c r="S594" s="71"/>
    </row>
    <row r="595" spans="1:19" x14ac:dyDescent="0.25">
      <c r="A595" s="71"/>
      <c r="B595" s="71"/>
      <c r="C595" s="71"/>
      <c r="D595" s="71"/>
      <c r="E595" s="71"/>
      <c r="F595" s="71"/>
      <c r="G595" s="71"/>
      <c r="H595" s="71"/>
      <c r="I595" s="71"/>
      <c r="J595" s="71"/>
      <c r="K595" s="71"/>
      <c r="L595" s="71"/>
      <c r="M595" s="71"/>
      <c r="N595" s="71"/>
      <c r="O595" s="71"/>
      <c r="P595" s="71"/>
      <c r="Q595" s="71"/>
      <c r="R595" s="71"/>
      <c r="S595" s="71"/>
    </row>
    <row r="596" spans="1:19" x14ac:dyDescent="0.25">
      <c r="A596" s="71"/>
      <c r="B596" s="71"/>
      <c r="C596" s="71"/>
      <c r="D596" s="71"/>
      <c r="E596" s="71"/>
      <c r="F596" s="71"/>
      <c r="G596" s="71"/>
      <c r="H596" s="71"/>
      <c r="I596" s="71"/>
      <c r="J596" s="71"/>
      <c r="K596" s="71"/>
      <c r="L596" s="71"/>
      <c r="M596" s="71"/>
      <c r="N596" s="71"/>
      <c r="O596" s="71"/>
      <c r="P596" s="71"/>
      <c r="Q596" s="71"/>
      <c r="R596" s="71"/>
      <c r="S596" s="71"/>
    </row>
    <row r="597" spans="1:19" x14ac:dyDescent="0.25">
      <c r="A597" s="71"/>
      <c r="B597" s="71"/>
      <c r="C597" s="71"/>
      <c r="D597" s="71"/>
      <c r="E597" s="71"/>
      <c r="F597" s="71"/>
      <c r="G597" s="71"/>
      <c r="H597" s="71"/>
      <c r="I597" s="71"/>
      <c r="J597" s="71"/>
      <c r="K597" s="71"/>
      <c r="L597" s="71"/>
      <c r="M597" s="71"/>
      <c r="N597" s="71"/>
      <c r="O597" s="71"/>
      <c r="P597" s="71"/>
      <c r="Q597" s="71"/>
      <c r="R597" s="71"/>
      <c r="S597" s="71"/>
    </row>
    <row r="598" spans="1:19" x14ac:dyDescent="0.25">
      <c r="A598" s="71"/>
      <c r="B598" s="71"/>
      <c r="C598" s="71"/>
      <c r="D598" s="71"/>
      <c r="E598" s="71"/>
      <c r="F598" s="71"/>
      <c r="G598" s="71"/>
      <c r="H598" s="71"/>
      <c r="I598" s="71"/>
      <c r="J598" s="71"/>
      <c r="K598" s="71"/>
      <c r="L598" s="71"/>
      <c r="M598" s="71"/>
      <c r="N598" s="71"/>
      <c r="O598" s="71"/>
      <c r="P598" s="71"/>
      <c r="Q598" s="71"/>
      <c r="R598" s="71"/>
      <c r="S598" s="71"/>
    </row>
    <row r="599" spans="1:19" x14ac:dyDescent="0.25">
      <c r="A599" s="71"/>
      <c r="B599" s="71"/>
      <c r="C599" s="71"/>
      <c r="D599" s="71"/>
      <c r="E599" s="71"/>
      <c r="F599" s="71"/>
      <c r="G599" s="71"/>
      <c r="H599" s="71"/>
      <c r="I599" s="71"/>
      <c r="J599" s="71"/>
      <c r="K599" s="71"/>
      <c r="L599" s="71"/>
      <c r="M599" s="71"/>
      <c r="N599" s="71"/>
      <c r="O599" s="71"/>
      <c r="P599" s="71"/>
      <c r="Q599" s="71"/>
      <c r="R599" s="71"/>
      <c r="S599" s="71"/>
    </row>
    <row r="600" spans="1:19" x14ac:dyDescent="0.25">
      <c r="A600" s="71"/>
      <c r="B600" s="71"/>
      <c r="C600" s="71"/>
      <c r="D600" s="71"/>
      <c r="E600" s="71"/>
      <c r="F600" s="71"/>
      <c r="G600" s="71"/>
      <c r="H600" s="71"/>
      <c r="I600" s="71"/>
      <c r="J600" s="71"/>
      <c r="K600" s="71"/>
      <c r="L600" s="71"/>
      <c r="M600" s="71"/>
      <c r="N600" s="71"/>
      <c r="O600" s="71"/>
      <c r="P600" s="71"/>
      <c r="Q600" s="71"/>
      <c r="R600" s="71"/>
      <c r="S600" s="71"/>
    </row>
    <row r="601" spans="1:19" x14ac:dyDescent="0.25">
      <c r="A601" s="71"/>
      <c r="B601" s="71"/>
      <c r="C601" s="71"/>
      <c r="D601" s="71"/>
      <c r="E601" s="71"/>
      <c r="F601" s="71"/>
      <c r="G601" s="71"/>
      <c r="H601" s="71"/>
      <c r="I601" s="71"/>
      <c r="J601" s="71"/>
      <c r="K601" s="71"/>
      <c r="L601" s="71"/>
      <c r="M601" s="71"/>
      <c r="N601" s="71"/>
      <c r="O601" s="71"/>
      <c r="P601" s="71"/>
      <c r="Q601" s="71"/>
      <c r="R601" s="71"/>
      <c r="S601" s="71"/>
    </row>
    <row r="602" spans="1:19" x14ac:dyDescent="0.25">
      <c r="A602" s="71"/>
      <c r="B602" s="71"/>
      <c r="C602" s="71"/>
      <c r="D602" s="71"/>
      <c r="E602" s="71"/>
      <c r="F602" s="71"/>
      <c r="G602" s="71"/>
      <c r="H602" s="71"/>
      <c r="I602" s="71"/>
      <c r="J602" s="71"/>
      <c r="K602" s="71"/>
      <c r="L602" s="71"/>
      <c r="M602" s="71"/>
      <c r="N602" s="71"/>
      <c r="O602" s="71"/>
      <c r="P602" s="71"/>
      <c r="Q602" s="71"/>
      <c r="R602" s="71"/>
      <c r="S602" s="71"/>
    </row>
    <row r="603" spans="1:19" x14ac:dyDescent="0.25">
      <c r="A603" s="71"/>
      <c r="B603" s="71"/>
      <c r="C603" s="71"/>
      <c r="D603" s="71"/>
      <c r="E603" s="71"/>
      <c r="F603" s="71"/>
      <c r="G603" s="71"/>
      <c r="H603" s="71"/>
      <c r="I603" s="71"/>
      <c r="J603" s="71"/>
      <c r="K603" s="71"/>
      <c r="L603" s="71"/>
      <c r="M603" s="71"/>
      <c r="N603" s="71"/>
      <c r="O603" s="71"/>
      <c r="P603" s="71"/>
      <c r="Q603" s="71"/>
      <c r="R603" s="71"/>
      <c r="S603" s="71"/>
    </row>
    <row r="604" spans="1:19" x14ac:dyDescent="0.25">
      <c r="A604" s="71"/>
      <c r="B604" s="71"/>
      <c r="C604" s="71"/>
      <c r="D604" s="71"/>
      <c r="E604" s="71"/>
      <c r="F604" s="71"/>
      <c r="G604" s="71"/>
      <c r="H604" s="71"/>
      <c r="I604" s="71"/>
      <c r="J604" s="71"/>
      <c r="K604" s="71"/>
      <c r="L604" s="71"/>
      <c r="M604" s="71"/>
      <c r="N604" s="71"/>
      <c r="O604" s="71"/>
      <c r="P604" s="71"/>
      <c r="Q604" s="71"/>
      <c r="R604" s="71"/>
      <c r="S604" s="71"/>
    </row>
    <row r="605" spans="1:19" x14ac:dyDescent="0.25">
      <c r="A605" s="71"/>
      <c r="B605" s="71"/>
      <c r="C605" s="71"/>
      <c r="D605" s="71"/>
      <c r="E605" s="71"/>
      <c r="F605" s="71"/>
      <c r="G605" s="71"/>
      <c r="H605" s="71"/>
      <c r="I605" s="71"/>
      <c r="J605" s="71"/>
      <c r="K605" s="71"/>
      <c r="L605" s="71"/>
      <c r="M605" s="71"/>
      <c r="N605" s="71"/>
      <c r="O605" s="71"/>
      <c r="P605" s="71"/>
      <c r="Q605" s="71"/>
      <c r="R605" s="71"/>
      <c r="S605" s="71"/>
    </row>
    <row r="606" spans="1:19" x14ac:dyDescent="0.25">
      <c r="A606" s="71"/>
      <c r="B606" s="71"/>
      <c r="C606" s="71"/>
      <c r="D606" s="71"/>
      <c r="E606" s="71"/>
      <c r="F606" s="71"/>
      <c r="G606" s="71"/>
      <c r="H606" s="71"/>
      <c r="I606" s="71"/>
      <c r="J606" s="71"/>
      <c r="K606" s="71"/>
      <c r="L606" s="71"/>
      <c r="M606" s="71"/>
      <c r="N606" s="71"/>
      <c r="O606" s="71"/>
      <c r="P606" s="71"/>
      <c r="Q606" s="71"/>
      <c r="R606" s="71"/>
      <c r="S606" s="71"/>
    </row>
    <row r="607" spans="1:19" x14ac:dyDescent="0.25">
      <c r="A607" s="71"/>
      <c r="B607" s="71"/>
      <c r="C607" s="71"/>
      <c r="D607" s="71"/>
      <c r="E607" s="71"/>
      <c r="F607" s="71"/>
      <c r="G607" s="71"/>
      <c r="H607" s="71"/>
      <c r="I607" s="71"/>
      <c r="J607" s="71"/>
      <c r="K607" s="71"/>
      <c r="L607" s="71"/>
      <c r="M607" s="71"/>
      <c r="N607" s="71"/>
      <c r="O607" s="71"/>
      <c r="P607" s="71"/>
      <c r="Q607" s="71"/>
      <c r="R607" s="71"/>
      <c r="S607" s="71"/>
    </row>
    <row r="608" spans="1:19" x14ac:dyDescent="0.25">
      <c r="A608" s="71"/>
      <c r="B608" s="71"/>
      <c r="C608" s="71"/>
      <c r="D608" s="71"/>
      <c r="E608" s="71"/>
      <c r="F608" s="71"/>
      <c r="G608" s="71"/>
      <c r="H608" s="71"/>
      <c r="I608" s="71"/>
      <c r="J608" s="71"/>
      <c r="K608" s="71"/>
      <c r="L608" s="71"/>
      <c r="M608" s="71"/>
      <c r="N608" s="71"/>
      <c r="O608" s="71"/>
      <c r="P608" s="71"/>
      <c r="Q608" s="71"/>
      <c r="R608" s="71"/>
      <c r="S608" s="71"/>
    </row>
    <row r="609" spans="1:19" x14ac:dyDescent="0.25">
      <c r="A609" s="71"/>
      <c r="B609" s="71"/>
      <c r="C609" s="71"/>
      <c r="D609" s="71"/>
      <c r="E609" s="71"/>
      <c r="F609" s="71"/>
      <c r="G609" s="71"/>
      <c r="H609" s="71"/>
      <c r="I609" s="71"/>
      <c r="J609" s="71"/>
      <c r="K609" s="71"/>
      <c r="L609" s="71"/>
      <c r="M609" s="71"/>
      <c r="N609" s="71"/>
      <c r="O609" s="71"/>
      <c r="P609" s="71"/>
      <c r="Q609" s="71"/>
      <c r="R609" s="71"/>
      <c r="S609" s="71"/>
    </row>
    <row r="610" spans="1:19" x14ac:dyDescent="0.25">
      <c r="A610" s="71"/>
      <c r="B610" s="71"/>
      <c r="C610" s="71"/>
      <c r="D610" s="71"/>
      <c r="E610" s="71"/>
      <c r="F610" s="71"/>
      <c r="G610" s="71"/>
      <c r="H610" s="71"/>
      <c r="I610" s="71"/>
      <c r="J610" s="71"/>
      <c r="K610" s="71"/>
      <c r="L610" s="71"/>
      <c r="M610" s="71"/>
      <c r="N610" s="71"/>
      <c r="O610" s="71"/>
      <c r="P610" s="71"/>
      <c r="Q610" s="71"/>
      <c r="R610" s="71"/>
      <c r="S610" s="71"/>
    </row>
    <row r="611" spans="1:19" x14ac:dyDescent="0.25">
      <c r="A611" s="71"/>
      <c r="B611" s="71"/>
      <c r="C611" s="71"/>
      <c r="D611" s="71"/>
      <c r="E611" s="71"/>
      <c r="F611" s="71"/>
      <c r="G611" s="71"/>
      <c r="H611" s="71"/>
      <c r="I611" s="71"/>
      <c r="J611" s="71"/>
      <c r="K611" s="71"/>
      <c r="L611" s="71"/>
      <c r="M611" s="71"/>
      <c r="N611" s="71"/>
      <c r="O611" s="71"/>
      <c r="P611" s="71"/>
      <c r="Q611" s="71"/>
      <c r="R611" s="71"/>
      <c r="S611" s="71"/>
    </row>
    <row r="612" spans="1:19" x14ac:dyDescent="0.25">
      <c r="A612" s="71"/>
      <c r="B612" s="71"/>
      <c r="C612" s="71"/>
      <c r="D612" s="71"/>
      <c r="E612" s="71"/>
      <c r="F612" s="71"/>
      <c r="G612" s="71"/>
      <c r="H612" s="71"/>
      <c r="I612" s="71"/>
      <c r="J612" s="71"/>
      <c r="K612" s="71"/>
      <c r="L612" s="71"/>
      <c r="M612" s="71"/>
      <c r="N612" s="71"/>
      <c r="O612" s="71"/>
      <c r="P612" s="71"/>
      <c r="Q612" s="71"/>
      <c r="R612" s="71"/>
      <c r="S612" s="71"/>
    </row>
    <row r="613" spans="1:19" x14ac:dyDescent="0.25">
      <c r="A613" s="71"/>
      <c r="B613" s="71"/>
      <c r="C613" s="71"/>
      <c r="D613" s="71"/>
      <c r="E613" s="71"/>
      <c r="F613" s="71"/>
      <c r="G613" s="71"/>
      <c r="H613" s="71"/>
      <c r="I613" s="71"/>
      <c r="J613" s="71"/>
      <c r="K613" s="71"/>
      <c r="L613" s="71"/>
      <c r="M613" s="71"/>
      <c r="N613" s="71"/>
      <c r="O613" s="71"/>
      <c r="P613" s="71"/>
      <c r="Q613" s="71"/>
      <c r="R613" s="71"/>
      <c r="S613" s="71"/>
    </row>
    <row r="614" spans="1:19" x14ac:dyDescent="0.25">
      <c r="A614" s="71"/>
      <c r="B614" s="71"/>
      <c r="C614" s="71"/>
      <c r="D614" s="71"/>
      <c r="E614" s="71"/>
      <c r="F614" s="71"/>
      <c r="G614" s="71"/>
      <c r="H614" s="71"/>
      <c r="I614" s="71"/>
      <c r="J614" s="71"/>
      <c r="K614" s="71"/>
      <c r="L614" s="71"/>
      <c r="M614" s="71"/>
      <c r="N614" s="71"/>
      <c r="O614" s="71"/>
      <c r="P614" s="71"/>
      <c r="Q614" s="71"/>
      <c r="R614" s="71"/>
      <c r="S614" s="71"/>
    </row>
    <row r="615" spans="1:19" x14ac:dyDescent="0.25">
      <c r="A615" s="71"/>
      <c r="B615" s="71"/>
      <c r="C615" s="71"/>
      <c r="D615" s="71"/>
      <c r="E615" s="71"/>
      <c r="F615" s="71"/>
      <c r="G615" s="71"/>
      <c r="H615" s="71"/>
      <c r="I615" s="71"/>
      <c r="J615" s="71"/>
      <c r="K615" s="71"/>
      <c r="L615" s="71"/>
      <c r="M615" s="71"/>
      <c r="N615" s="71"/>
      <c r="O615" s="71"/>
      <c r="P615" s="71"/>
      <c r="Q615" s="71"/>
      <c r="R615" s="71"/>
      <c r="S615" s="71"/>
    </row>
    <row r="616" spans="1:19" x14ac:dyDescent="0.25">
      <c r="A616" s="71"/>
      <c r="B616" s="71"/>
      <c r="C616" s="71"/>
      <c r="D616" s="71"/>
      <c r="E616" s="71"/>
      <c r="F616" s="71"/>
      <c r="G616" s="71"/>
      <c r="H616" s="71"/>
      <c r="I616" s="71"/>
      <c r="J616" s="71"/>
      <c r="K616" s="71"/>
      <c r="L616" s="71"/>
      <c r="M616" s="71"/>
      <c r="N616" s="71"/>
      <c r="O616" s="71"/>
      <c r="P616" s="71"/>
      <c r="Q616" s="71"/>
      <c r="R616" s="71"/>
      <c r="S616" s="71"/>
    </row>
    <row r="617" spans="1:19" x14ac:dyDescent="0.25">
      <c r="A617" s="71"/>
      <c r="B617" s="71"/>
      <c r="C617" s="71"/>
      <c r="D617" s="71"/>
      <c r="E617" s="71"/>
      <c r="F617" s="71"/>
      <c r="G617" s="71"/>
      <c r="H617" s="71"/>
      <c r="I617" s="71"/>
      <c r="J617" s="71"/>
      <c r="K617" s="71"/>
      <c r="L617" s="71"/>
      <c r="M617" s="71"/>
      <c r="N617" s="71"/>
      <c r="O617" s="71"/>
      <c r="P617" s="71"/>
      <c r="Q617" s="71"/>
      <c r="R617" s="71"/>
      <c r="S617" s="71"/>
    </row>
    <row r="618" spans="1:19" x14ac:dyDescent="0.25">
      <c r="A618" s="71"/>
      <c r="B618" s="71"/>
      <c r="C618" s="71"/>
      <c r="D618" s="71"/>
      <c r="E618" s="71"/>
      <c r="F618" s="71"/>
      <c r="G618" s="71"/>
      <c r="H618" s="71"/>
      <c r="I618" s="71"/>
      <c r="J618" s="71"/>
      <c r="K618" s="71"/>
      <c r="L618" s="71"/>
      <c r="M618" s="71"/>
      <c r="N618" s="71"/>
      <c r="O618" s="71"/>
      <c r="P618" s="71"/>
      <c r="Q618" s="71"/>
      <c r="R618" s="71"/>
      <c r="S618" s="71"/>
    </row>
    <row r="619" spans="1:19" x14ac:dyDescent="0.25">
      <c r="A619" s="71"/>
      <c r="B619" s="71"/>
      <c r="C619" s="71"/>
      <c r="D619" s="71"/>
      <c r="E619" s="71"/>
      <c r="F619" s="71"/>
      <c r="G619" s="71"/>
      <c r="H619" s="71"/>
      <c r="I619" s="71"/>
      <c r="J619" s="71"/>
      <c r="K619" s="71"/>
      <c r="L619" s="71"/>
      <c r="M619" s="71"/>
      <c r="N619" s="71"/>
      <c r="O619" s="71"/>
      <c r="P619" s="71"/>
      <c r="Q619" s="71"/>
      <c r="R619" s="71"/>
      <c r="S619" s="71"/>
    </row>
    <row r="620" spans="1:19" x14ac:dyDescent="0.25">
      <c r="A620" s="71"/>
      <c r="B620" s="71"/>
      <c r="C620" s="71"/>
      <c r="D620" s="71"/>
      <c r="E620" s="71"/>
      <c r="F620" s="71"/>
      <c r="G620" s="71"/>
      <c r="H620" s="71"/>
      <c r="I620" s="71"/>
      <c r="J620" s="71"/>
      <c r="K620" s="71"/>
      <c r="L620" s="71"/>
      <c r="M620" s="71"/>
      <c r="N620" s="71"/>
      <c r="O620" s="71"/>
      <c r="P620" s="71"/>
      <c r="Q620" s="71"/>
      <c r="R620" s="71"/>
      <c r="S620" s="71"/>
    </row>
    <row r="621" spans="1:19" x14ac:dyDescent="0.25">
      <c r="A621" s="71"/>
      <c r="B621" s="71"/>
      <c r="C621" s="71"/>
      <c r="D621" s="71"/>
      <c r="E621" s="71"/>
      <c r="F621" s="71"/>
      <c r="G621" s="71"/>
      <c r="H621" s="71"/>
      <c r="I621" s="71"/>
      <c r="J621" s="71"/>
      <c r="K621" s="71"/>
      <c r="L621" s="71"/>
      <c r="M621" s="71"/>
      <c r="N621" s="71"/>
      <c r="O621" s="71"/>
      <c r="P621" s="71"/>
      <c r="Q621" s="71"/>
      <c r="R621" s="71"/>
      <c r="S621" s="71"/>
    </row>
    <row r="622" spans="1:19" x14ac:dyDescent="0.25">
      <c r="A622" s="71"/>
      <c r="B622" s="71"/>
      <c r="C622" s="71"/>
      <c r="D622" s="71"/>
      <c r="E622" s="71"/>
      <c r="F622" s="71"/>
      <c r="G622" s="71"/>
      <c r="H622" s="71"/>
      <c r="I622" s="71"/>
      <c r="J622" s="71"/>
      <c r="K622" s="71"/>
      <c r="L622" s="71"/>
      <c r="M622" s="71"/>
      <c r="N622" s="71"/>
      <c r="O622" s="71"/>
      <c r="P622" s="71"/>
      <c r="Q622" s="71"/>
      <c r="R622" s="71"/>
      <c r="S622" s="71"/>
    </row>
    <row r="623" spans="1:19" x14ac:dyDescent="0.25">
      <c r="A623" s="71"/>
      <c r="B623" s="71"/>
      <c r="C623" s="71"/>
      <c r="D623" s="71"/>
      <c r="E623" s="71"/>
      <c r="F623" s="71"/>
      <c r="G623" s="71"/>
      <c r="H623" s="71"/>
      <c r="I623" s="71"/>
      <c r="J623" s="71"/>
      <c r="K623" s="71"/>
      <c r="L623" s="71"/>
      <c r="M623" s="71"/>
      <c r="N623" s="71"/>
      <c r="O623" s="71"/>
      <c r="P623" s="71"/>
      <c r="Q623" s="71"/>
      <c r="R623" s="71"/>
      <c r="S623" s="71"/>
    </row>
    <row r="624" spans="1:19" x14ac:dyDescent="0.25">
      <c r="A624" s="71"/>
      <c r="B624" s="71"/>
      <c r="C624" s="71"/>
      <c r="D624" s="71"/>
      <c r="E624" s="71"/>
      <c r="F624" s="71"/>
      <c r="G624" s="71"/>
      <c r="H624" s="71"/>
      <c r="I624" s="71"/>
      <c r="J624" s="71"/>
      <c r="K624" s="71"/>
      <c r="L624" s="71"/>
      <c r="M624" s="71"/>
      <c r="N624" s="71"/>
      <c r="O624" s="71"/>
      <c r="P624" s="71"/>
      <c r="Q624" s="71"/>
      <c r="R624" s="71"/>
      <c r="S624" s="71"/>
    </row>
    <row r="625" spans="1:19" x14ac:dyDescent="0.25">
      <c r="A625" s="71"/>
      <c r="B625" s="71"/>
      <c r="C625" s="71"/>
      <c r="D625" s="71"/>
      <c r="E625" s="71"/>
      <c r="F625" s="71"/>
      <c r="G625" s="71"/>
      <c r="H625" s="71"/>
      <c r="I625" s="71"/>
      <c r="J625" s="71"/>
      <c r="K625" s="71"/>
      <c r="L625" s="71"/>
      <c r="M625" s="71"/>
      <c r="N625" s="71"/>
      <c r="O625" s="71"/>
      <c r="P625" s="71"/>
      <c r="Q625" s="71"/>
      <c r="R625" s="71"/>
      <c r="S625" s="71"/>
    </row>
    <row r="626" spans="1:19" x14ac:dyDescent="0.25">
      <c r="A626" s="71"/>
      <c r="B626" s="71"/>
      <c r="C626" s="71"/>
      <c r="D626" s="71"/>
      <c r="E626" s="71"/>
      <c r="F626" s="71"/>
      <c r="G626" s="71"/>
      <c r="H626" s="71"/>
      <c r="I626" s="71"/>
      <c r="J626" s="71"/>
      <c r="K626" s="71"/>
      <c r="L626" s="71"/>
      <c r="M626" s="71"/>
      <c r="N626" s="71"/>
      <c r="O626" s="71"/>
      <c r="P626" s="71"/>
      <c r="Q626" s="71"/>
      <c r="R626" s="71"/>
      <c r="S626" s="71"/>
    </row>
    <row r="627" spans="1:19" x14ac:dyDescent="0.25">
      <c r="A627" s="71"/>
      <c r="B627" s="71"/>
      <c r="C627" s="71"/>
      <c r="D627" s="71"/>
      <c r="E627" s="71"/>
      <c r="F627" s="71"/>
      <c r="G627" s="71"/>
      <c r="H627" s="71"/>
      <c r="I627" s="71"/>
      <c r="J627" s="71"/>
      <c r="K627" s="71"/>
      <c r="L627" s="71"/>
      <c r="M627" s="71"/>
      <c r="N627" s="71"/>
      <c r="O627" s="71"/>
      <c r="P627" s="71"/>
      <c r="Q627" s="71"/>
      <c r="R627" s="71"/>
      <c r="S627" s="71"/>
    </row>
    <row r="628" spans="1:19" x14ac:dyDescent="0.25">
      <c r="A628" s="71"/>
      <c r="B628" s="71"/>
      <c r="C628" s="71"/>
      <c r="D628" s="71"/>
      <c r="E628" s="71"/>
      <c r="F628" s="71"/>
      <c r="G628" s="71"/>
      <c r="H628" s="71"/>
      <c r="I628" s="71"/>
      <c r="J628" s="71"/>
      <c r="K628" s="71"/>
      <c r="L628" s="71"/>
      <c r="M628" s="71"/>
      <c r="N628" s="71"/>
      <c r="O628" s="71"/>
      <c r="P628" s="71"/>
      <c r="Q628" s="71"/>
      <c r="R628" s="71"/>
      <c r="S628" s="71"/>
    </row>
    <row r="629" spans="1:19" x14ac:dyDescent="0.25">
      <c r="A629" s="71"/>
      <c r="B629" s="71"/>
      <c r="C629" s="71"/>
      <c r="D629" s="71"/>
      <c r="E629" s="71"/>
      <c r="F629" s="71"/>
      <c r="G629" s="71"/>
      <c r="H629" s="71"/>
      <c r="I629" s="71"/>
      <c r="J629" s="71"/>
      <c r="K629" s="71"/>
      <c r="L629" s="71"/>
      <c r="M629" s="71"/>
      <c r="N629" s="71"/>
      <c r="O629" s="71"/>
      <c r="P629" s="71"/>
      <c r="Q629" s="71"/>
      <c r="R629" s="71"/>
      <c r="S629" s="71"/>
    </row>
    <row r="630" spans="1:19" x14ac:dyDescent="0.25">
      <c r="A630" s="71"/>
      <c r="B630" s="71"/>
      <c r="C630" s="71"/>
      <c r="D630" s="71"/>
      <c r="E630" s="71"/>
      <c r="F630" s="71"/>
      <c r="G630" s="71"/>
      <c r="H630" s="71"/>
      <c r="I630" s="71"/>
      <c r="J630" s="71"/>
      <c r="K630" s="71"/>
      <c r="L630" s="71"/>
      <c r="M630" s="71"/>
      <c r="N630" s="71"/>
      <c r="O630" s="71"/>
      <c r="P630" s="71"/>
      <c r="Q630" s="71"/>
      <c r="R630" s="71"/>
      <c r="S630" s="71"/>
    </row>
    <row r="631" spans="1:19" x14ac:dyDescent="0.25">
      <c r="A631" s="71"/>
      <c r="B631" s="71"/>
      <c r="C631" s="71"/>
      <c r="D631" s="71"/>
      <c r="E631" s="71"/>
      <c r="F631" s="71"/>
      <c r="G631" s="71"/>
      <c r="H631" s="71"/>
      <c r="I631" s="71"/>
      <c r="J631" s="71"/>
      <c r="K631" s="71"/>
      <c r="L631" s="71"/>
      <c r="M631" s="71"/>
      <c r="N631" s="71"/>
      <c r="O631" s="71"/>
      <c r="P631" s="71"/>
      <c r="Q631" s="71"/>
      <c r="R631" s="71"/>
      <c r="S631" s="71"/>
    </row>
    <row r="632" spans="1:19" x14ac:dyDescent="0.25">
      <c r="A632" s="71"/>
      <c r="B632" s="71"/>
      <c r="C632" s="71"/>
      <c r="D632" s="71"/>
      <c r="E632" s="71"/>
      <c r="F632" s="71"/>
      <c r="G632" s="71"/>
      <c r="H632" s="71"/>
      <c r="I632" s="71"/>
      <c r="J632" s="71"/>
      <c r="K632" s="71"/>
      <c r="L632" s="71"/>
      <c r="M632" s="71"/>
      <c r="N632" s="71"/>
      <c r="O632" s="71"/>
      <c r="P632" s="71"/>
      <c r="Q632" s="71"/>
      <c r="R632" s="71"/>
      <c r="S632" s="71"/>
    </row>
    <row r="633" spans="1:19" x14ac:dyDescent="0.25">
      <c r="A633" s="71"/>
      <c r="B633" s="71"/>
      <c r="C633" s="71"/>
      <c r="D633" s="71"/>
      <c r="E633" s="71"/>
      <c r="F633" s="71"/>
      <c r="G633" s="71"/>
      <c r="H633" s="71"/>
      <c r="I633" s="71"/>
      <c r="J633" s="71"/>
      <c r="K633" s="71"/>
      <c r="L633" s="71"/>
      <c r="M633" s="71"/>
      <c r="N633" s="71"/>
      <c r="O633" s="71"/>
      <c r="P633" s="71"/>
      <c r="Q633" s="71"/>
      <c r="R633" s="71"/>
      <c r="S633" s="71"/>
    </row>
    <row r="634" spans="1:19" x14ac:dyDescent="0.25">
      <c r="A634" s="71"/>
      <c r="B634" s="71"/>
      <c r="C634" s="71"/>
      <c r="D634" s="71"/>
      <c r="E634" s="71"/>
      <c r="F634" s="71"/>
      <c r="G634" s="71"/>
      <c r="H634" s="71"/>
      <c r="I634" s="71"/>
      <c r="J634" s="71"/>
      <c r="K634" s="71"/>
      <c r="L634" s="71"/>
      <c r="M634" s="71"/>
      <c r="N634" s="71"/>
      <c r="O634" s="71"/>
      <c r="P634" s="71"/>
      <c r="Q634" s="71"/>
      <c r="R634" s="71"/>
      <c r="S634" s="71"/>
    </row>
    <row r="635" spans="1:19" x14ac:dyDescent="0.25">
      <c r="A635" s="71"/>
      <c r="B635" s="71"/>
      <c r="C635" s="71"/>
      <c r="D635" s="71"/>
      <c r="E635" s="71"/>
      <c r="F635" s="71"/>
      <c r="G635" s="71"/>
      <c r="H635" s="71"/>
      <c r="I635" s="71"/>
      <c r="J635" s="71"/>
      <c r="K635" s="71"/>
      <c r="L635" s="71"/>
      <c r="M635" s="71"/>
      <c r="N635" s="71"/>
      <c r="O635" s="71"/>
      <c r="P635" s="71"/>
      <c r="Q635" s="71"/>
      <c r="R635" s="71"/>
      <c r="S635" s="71"/>
    </row>
    <row r="636" spans="1:19" x14ac:dyDescent="0.25">
      <c r="A636" s="71"/>
      <c r="B636" s="71"/>
      <c r="C636" s="71"/>
      <c r="D636" s="71"/>
      <c r="E636" s="71"/>
      <c r="F636" s="71"/>
      <c r="G636" s="71"/>
      <c r="H636" s="71"/>
      <c r="I636" s="71"/>
      <c r="J636" s="71"/>
      <c r="K636" s="71"/>
      <c r="L636" s="71"/>
      <c r="M636" s="71"/>
      <c r="N636" s="71"/>
      <c r="O636" s="71"/>
      <c r="P636" s="71"/>
      <c r="Q636" s="71"/>
      <c r="R636" s="71"/>
      <c r="S636" s="71"/>
    </row>
    <row r="637" spans="1:19" x14ac:dyDescent="0.25">
      <c r="A637" s="71"/>
      <c r="B637" s="71"/>
      <c r="C637" s="71"/>
      <c r="D637" s="71"/>
      <c r="E637" s="71"/>
      <c r="F637" s="71"/>
      <c r="G637" s="71"/>
      <c r="H637" s="71"/>
      <c r="I637" s="71"/>
      <c r="J637" s="71"/>
      <c r="K637" s="71"/>
      <c r="L637" s="71"/>
      <c r="M637" s="71"/>
      <c r="N637" s="71"/>
      <c r="O637" s="71"/>
      <c r="P637" s="71"/>
      <c r="Q637" s="71"/>
      <c r="R637" s="71"/>
      <c r="S637" s="71"/>
    </row>
    <row r="638" spans="1:19" x14ac:dyDescent="0.25">
      <c r="A638" s="71"/>
      <c r="B638" s="71"/>
      <c r="C638" s="71"/>
      <c r="D638" s="71"/>
      <c r="E638" s="71"/>
      <c r="F638" s="71"/>
      <c r="G638" s="71"/>
      <c r="H638" s="71"/>
      <c r="I638" s="71"/>
      <c r="J638" s="71"/>
      <c r="K638" s="71"/>
      <c r="L638" s="71"/>
      <c r="M638" s="71"/>
      <c r="N638" s="71"/>
      <c r="O638" s="71"/>
      <c r="P638" s="71"/>
      <c r="Q638" s="71"/>
      <c r="R638" s="71"/>
      <c r="S638" s="71"/>
    </row>
    <row r="639" spans="1:19" x14ac:dyDescent="0.25">
      <c r="A639" s="71"/>
      <c r="B639" s="71"/>
      <c r="C639" s="71"/>
      <c r="D639" s="71"/>
      <c r="E639" s="71"/>
      <c r="F639" s="71"/>
      <c r="G639" s="71"/>
      <c r="H639" s="71"/>
      <c r="I639" s="71"/>
      <c r="J639" s="71"/>
      <c r="K639" s="71"/>
      <c r="L639" s="71"/>
      <c r="M639" s="71"/>
      <c r="N639" s="71"/>
      <c r="O639" s="71"/>
      <c r="P639" s="71"/>
      <c r="Q639" s="71"/>
      <c r="R639" s="71"/>
      <c r="S639" s="71"/>
    </row>
    <row r="640" spans="1:19" x14ac:dyDescent="0.25">
      <c r="A640" s="71"/>
      <c r="B640" s="71"/>
      <c r="C640" s="71"/>
      <c r="D640" s="71"/>
      <c r="E640" s="71"/>
      <c r="F640" s="71"/>
      <c r="G640" s="71"/>
      <c r="H640" s="71"/>
      <c r="I640" s="71"/>
      <c r="J640" s="71"/>
      <c r="K640" s="71"/>
      <c r="L640" s="71"/>
      <c r="M640" s="71"/>
      <c r="N640" s="71"/>
      <c r="O640" s="71"/>
      <c r="P640" s="71"/>
      <c r="Q640" s="71"/>
      <c r="R640" s="71"/>
      <c r="S640" s="71"/>
    </row>
    <row r="641" spans="1:19" x14ac:dyDescent="0.25">
      <c r="A641" s="71"/>
      <c r="B641" s="71"/>
      <c r="C641" s="71"/>
      <c r="D641" s="71"/>
      <c r="E641" s="71"/>
      <c r="F641" s="71"/>
      <c r="G641" s="71"/>
      <c r="H641" s="71"/>
      <c r="I641" s="71"/>
      <c r="J641" s="71"/>
      <c r="K641" s="71"/>
      <c r="L641" s="71"/>
      <c r="M641" s="71"/>
      <c r="N641" s="71"/>
      <c r="O641" s="71"/>
      <c r="P641" s="71"/>
      <c r="Q641" s="71"/>
      <c r="R641" s="71"/>
      <c r="S641" s="71"/>
    </row>
    <row r="642" spans="1:19" x14ac:dyDescent="0.25">
      <c r="A642" s="71"/>
      <c r="B642" s="71"/>
      <c r="C642" s="71"/>
      <c r="D642" s="71"/>
      <c r="E642" s="71"/>
      <c r="F642" s="71"/>
      <c r="G642" s="71"/>
      <c r="H642" s="71"/>
      <c r="I642" s="71"/>
      <c r="J642" s="71"/>
      <c r="K642" s="71"/>
      <c r="L642" s="71"/>
      <c r="M642" s="71"/>
      <c r="N642" s="71"/>
      <c r="O642" s="71"/>
      <c r="P642" s="71"/>
      <c r="Q642" s="71"/>
      <c r="R642" s="71"/>
      <c r="S642" s="71"/>
    </row>
    <row r="643" spans="1:19" x14ac:dyDescent="0.25">
      <c r="A643" s="71"/>
      <c r="B643" s="71"/>
      <c r="C643" s="71"/>
      <c r="D643" s="71"/>
      <c r="E643" s="71"/>
      <c r="F643" s="71"/>
      <c r="G643" s="71"/>
      <c r="H643" s="71"/>
      <c r="I643" s="71"/>
      <c r="J643" s="71"/>
      <c r="K643" s="71"/>
      <c r="L643" s="71"/>
      <c r="M643" s="71"/>
      <c r="N643" s="71"/>
      <c r="O643" s="71"/>
      <c r="P643" s="71"/>
      <c r="Q643" s="71"/>
      <c r="R643" s="71"/>
      <c r="S643" s="71"/>
    </row>
    <row r="644" spans="1:19" x14ac:dyDescent="0.25">
      <c r="A644" s="71"/>
      <c r="B644" s="71"/>
      <c r="C644" s="71"/>
      <c r="D644" s="71"/>
      <c r="E644" s="71"/>
      <c r="F644" s="71"/>
      <c r="G644" s="71"/>
      <c r="H644" s="71"/>
      <c r="I644" s="71"/>
      <c r="J644" s="71"/>
      <c r="K644" s="71"/>
      <c r="L644" s="71"/>
      <c r="M644" s="71"/>
      <c r="N644" s="71"/>
      <c r="O644" s="71"/>
      <c r="P644" s="71"/>
      <c r="Q644" s="71"/>
      <c r="R644" s="71"/>
      <c r="S644" s="71"/>
    </row>
    <row r="645" spans="1:19" x14ac:dyDescent="0.25">
      <c r="A645" s="71"/>
      <c r="B645" s="71"/>
      <c r="C645" s="71"/>
      <c r="D645" s="71"/>
      <c r="E645" s="71"/>
      <c r="F645" s="71"/>
      <c r="G645" s="71"/>
      <c r="H645" s="71"/>
      <c r="I645" s="71"/>
      <c r="J645" s="71"/>
      <c r="K645" s="71"/>
      <c r="L645" s="71"/>
      <c r="M645" s="71"/>
      <c r="N645" s="71"/>
      <c r="O645" s="71"/>
      <c r="P645" s="71"/>
      <c r="Q645" s="71"/>
      <c r="R645" s="71"/>
      <c r="S645" s="71"/>
    </row>
    <row r="646" spans="1:19" x14ac:dyDescent="0.25">
      <c r="A646" s="71"/>
      <c r="B646" s="71"/>
      <c r="C646" s="71"/>
      <c r="D646" s="71"/>
      <c r="E646" s="71"/>
      <c r="F646" s="71"/>
      <c r="G646" s="71"/>
      <c r="H646" s="71"/>
      <c r="I646" s="71"/>
      <c r="J646" s="71"/>
      <c r="K646" s="71"/>
      <c r="L646" s="71"/>
      <c r="M646" s="71"/>
      <c r="N646" s="71"/>
      <c r="O646" s="71"/>
      <c r="P646" s="71"/>
      <c r="Q646" s="71"/>
      <c r="R646" s="71"/>
      <c r="S646" s="71"/>
    </row>
    <row r="647" spans="1:19" x14ac:dyDescent="0.25">
      <c r="A647" s="71"/>
      <c r="B647" s="71"/>
      <c r="C647" s="71"/>
      <c r="D647" s="71"/>
      <c r="E647" s="71"/>
      <c r="F647" s="71"/>
      <c r="G647" s="71"/>
      <c r="H647" s="71"/>
      <c r="I647" s="71"/>
      <c r="J647" s="71"/>
      <c r="K647" s="71"/>
      <c r="L647" s="71"/>
      <c r="M647" s="71"/>
      <c r="N647" s="71"/>
      <c r="O647" s="71"/>
      <c r="P647" s="71"/>
      <c r="Q647" s="71"/>
      <c r="R647" s="71"/>
      <c r="S647" s="71"/>
    </row>
    <row r="648" spans="1:19" x14ac:dyDescent="0.25">
      <c r="A648" s="71"/>
      <c r="B648" s="71"/>
      <c r="C648" s="71"/>
      <c r="D648" s="71"/>
      <c r="E648" s="71"/>
      <c r="F648" s="71"/>
      <c r="G648" s="71"/>
      <c r="H648" s="71"/>
      <c r="I648" s="71"/>
      <c r="J648" s="71"/>
      <c r="K648" s="71"/>
      <c r="L648" s="71"/>
      <c r="M648" s="71"/>
      <c r="N648" s="71"/>
      <c r="O648" s="71"/>
      <c r="P648" s="71"/>
      <c r="Q648" s="71"/>
      <c r="R648" s="71"/>
      <c r="S648" s="71"/>
    </row>
    <row r="649" spans="1:19" x14ac:dyDescent="0.25">
      <c r="A649" s="71"/>
      <c r="B649" s="71"/>
      <c r="C649" s="71"/>
      <c r="D649" s="71"/>
      <c r="E649" s="71"/>
      <c r="F649" s="71"/>
      <c r="G649" s="71"/>
      <c r="H649" s="71"/>
      <c r="I649" s="71"/>
      <c r="J649" s="71"/>
      <c r="K649" s="71"/>
      <c r="L649" s="71"/>
      <c r="M649" s="71"/>
      <c r="N649" s="71"/>
      <c r="O649" s="71"/>
      <c r="P649" s="71"/>
      <c r="Q649" s="71"/>
      <c r="R649" s="71"/>
      <c r="S649" s="71"/>
    </row>
    <row r="650" spans="1:19" x14ac:dyDescent="0.25">
      <c r="A650" s="71"/>
      <c r="B650" s="71"/>
      <c r="C650" s="71"/>
      <c r="D650" s="71"/>
      <c r="E650" s="71"/>
      <c r="F650" s="71"/>
      <c r="G650" s="71"/>
      <c r="H650" s="71"/>
      <c r="I650" s="71"/>
      <c r="J650" s="71"/>
      <c r="K650" s="71"/>
      <c r="L650" s="71"/>
      <c r="M650" s="71"/>
      <c r="N650" s="71"/>
      <c r="O650" s="71"/>
      <c r="P650" s="71"/>
      <c r="Q650" s="71"/>
      <c r="R650" s="71"/>
      <c r="S650" s="71"/>
    </row>
    <row r="651" spans="1:19" x14ac:dyDescent="0.25">
      <c r="A651" s="71"/>
      <c r="B651" s="71"/>
      <c r="C651" s="71"/>
      <c r="D651" s="71"/>
      <c r="E651" s="71"/>
      <c r="F651" s="71"/>
      <c r="G651" s="71"/>
      <c r="H651" s="71"/>
      <c r="I651" s="71"/>
      <c r="J651" s="71"/>
      <c r="K651" s="71"/>
      <c r="L651" s="71"/>
      <c r="M651" s="71"/>
      <c r="N651" s="71"/>
      <c r="O651" s="71"/>
      <c r="P651" s="71"/>
      <c r="Q651" s="71"/>
      <c r="R651" s="71"/>
      <c r="S651" s="71"/>
    </row>
    <row r="652" spans="1:19" x14ac:dyDescent="0.25">
      <c r="A652" s="71"/>
      <c r="B652" s="71"/>
      <c r="C652" s="71"/>
      <c r="D652" s="71"/>
      <c r="E652" s="71"/>
      <c r="F652" s="71"/>
      <c r="G652" s="71"/>
      <c r="H652" s="71"/>
      <c r="I652" s="71"/>
      <c r="J652" s="71"/>
      <c r="K652" s="71"/>
      <c r="L652" s="71"/>
      <c r="M652" s="71"/>
      <c r="N652" s="71"/>
      <c r="O652" s="71"/>
      <c r="P652" s="71"/>
      <c r="Q652" s="71"/>
      <c r="R652" s="71"/>
      <c r="S652" s="71"/>
    </row>
    <row r="653" spans="1:19" x14ac:dyDescent="0.25">
      <c r="A653" s="71"/>
      <c r="B653" s="71"/>
      <c r="C653" s="71"/>
      <c r="D653" s="71"/>
      <c r="E653" s="71"/>
      <c r="F653" s="71"/>
      <c r="G653" s="71"/>
      <c r="H653" s="71"/>
      <c r="I653" s="71"/>
      <c r="J653" s="71"/>
      <c r="K653" s="71"/>
      <c r="L653" s="71"/>
      <c r="M653" s="71"/>
      <c r="N653" s="71"/>
      <c r="O653" s="71"/>
      <c r="P653" s="71"/>
      <c r="Q653" s="71"/>
      <c r="R653" s="71"/>
      <c r="S653" s="71"/>
    </row>
    <row r="654" spans="1:19" x14ac:dyDescent="0.25">
      <c r="A654" s="71"/>
      <c r="B654" s="71"/>
      <c r="C654" s="71"/>
      <c r="D654" s="71"/>
      <c r="E654" s="71"/>
      <c r="F654" s="71"/>
      <c r="G654" s="71"/>
      <c r="H654" s="71"/>
      <c r="I654" s="71"/>
      <c r="J654" s="71"/>
      <c r="K654" s="71"/>
      <c r="L654" s="71"/>
      <c r="M654" s="71"/>
      <c r="N654" s="71"/>
      <c r="O654" s="71"/>
      <c r="P654" s="71"/>
      <c r="Q654" s="71"/>
      <c r="R654" s="71"/>
      <c r="S654" s="71"/>
    </row>
    <row r="655" spans="1:19" x14ac:dyDescent="0.25">
      <c r="A655" s="71"/>
      <c r="B655" s="71"/>
      <c r="C655" s="71"/>
      <c r="D655" s="71"/>
      <c r="E655" s="71"/>
      <c r="F655" s="71"/>
      <c r="G655" s="71"/>
      <c r="H655" s="71"/>
      <c r="I655" s="71"/>
      <c r="J655" s="71"/>
      <c r="K655" s="71"/>
      <c r="L655" s="71"/>
      <c r="M655" s="71"/>
      <c r="N655" s="71"/>
      <c r="O655" s="71"/>
      <c r="P655" s="71"/>
      <c r="Q655" s="71"/>
      <c r="R655" s="71"/>
      <c r="S655" s="71"/>
    </row>
    <row r="656" spans="1:19" x14ac:dyDescent="0.25">
      <c r="A656" s="71"/>
      <c r="B656" s="71"/>
      <c r="C656" s="71"/>
      <c r="D656" s="71"/>
      <c r="E656" s="71"/>
      <c r="F656" s="71"/>
      <c r="G656" s="71"/>
      <c r="H656" s="71"/>
      <c r="I656" s="71"/>
      <c r="J656" s="71"/>
      <c r="K656" s="71"/>
      <c r="L656" s="71"/>
      <c r="M656" s="71"/>
      <c r="N656" s="71"/>
      <c r="O656" s="71"/>
      <c r="P656" s="71"/>
      <c r="Q656" s="71"/>
      <c r="R656" s="71"/>
      <c r="S656" s="71"/>
    </row>
    <row r="657" spans="1:19" x14ac:dyDescent="0.25">
      <c r="A657" s="71"/>
      <c r="B657" s="71"/>
      <c r="C657" s="71"/>
      <c r="D657" s="71"/>
      <c r="E657" s="71"/>
      <c r="F657" s="71"/>
      <c r="G657" s="71"/>
      <c r="H657" s="71"/>
      <c r="I657" s="71"/>
      <c r="J657" s="71"/>
      <c r="K657" s="71"/>
      <c r="L657" s="71"/>
      <c r="M657" s="71"/>
      <c r="N657" s="71"/>
      <c r="O657" s="71"/>
      <c r="P657" s="71"/>
      <c r="Q657" s="71"/>
      <c r="R657" s="71"/>
      <c r="S657" s="71"/>
    </row>
    <row r="658" spans="1:19" x14ac:dyDescent="0.25">
      <c r="A658" s="71"/>
      <c r="B658" s="71"/>
      <c r="C658" s="71"/>
      <c r="D658" s="71"/>
      <c r="E658" s="71"/>
      <c r="F658" s="71"/>
      <c r="G658" s="71"/>
      <c r="H658" s="71"/>
      <c r="I658" s="71"/>
      <c r="J658" s="71"/>
      <c r="K658" s="71"/>
      <c r="L658" s="71"/>
      <c r="M658" s="71"/>
      <c r="N658" s="71"/>
      <c r="O658" s="71"/>
      <c r="P658" s="71"/>
      <c r="Q658" s="71"/>
      <c r="R658" s="71"/>
      <c r="S658" s="71"/>
    </row>
    <row r="659" spans="1:19" x14ac:dyDescent="0.25">
      <c r="A659" s="71"/>
      <c r="B659" s="71"/>
      <c r="C659" s="71"/>
      <c r="D659" s="71"/>
      <c r="E659" s="71"/>
      <c r="F659" s="71"/>
      <c r="G659" s="71"/>
      <c r="H659" s="71"/>
      <c r="I659" s="71"/>
      <c r="J659" s="71"/>
      <c r="K659" s="71"/>
      <c r="L659" s="71"/>
      <c r="M659" s="71"/>
      <c r="N659" s="71"/>
      <c r="O659" s="71"/>
      <c r="P659" s="71"/>
      <c r="Q659" s="71"/>
      <c r="R659" s="71"/>
      <c r="S659" s="71"/>
    </row>
    <row r="660" spans="1:19" x14ac:dyDescent="0.25">
      <c r="A660" s="71"/>
      <c r="B660" s="71"/>
      <c r="C660" s="71"/>
      <c r="D660" s="71"/>
      <c r="E660" s="71"/>
      <c r="F660" s="71"/>
      <c r="G660" s="71"/>
      <c r="H660" s="71"/>
      <c r="I660" s="71"/>
      <c r="J660" s="71"/>
      <c r="K660" s="71"/>
      <c r="L660" s="71"/>
      <c r="M660" s="71"/>
      <c r="N660" s="71"/>
      <c r="O660" s="71"/>
      <c r="P660" s="71"/>
      <c r="Q660" s="71"/>
      <c r="R660" s="71"/>
      <c r="S660" s="71"/>
    </row>
    <row r="661" spans="1:19" x14ac:dyDescent="0.25">
      <c r="A661" s="71"/>
      <c r="B661" s="71"/>
      <c r="C661" s="71"/>
      <c r="D661" s="71"/>
      <c r="E661" s="71"/>
      <c r="F661" s="71"/>
      <c r="G661" s="71"/>
      <c r="H661" s="71"/>
      <c r="I661" s="71"/>
      <c r="J661" s="71"/>
      <c r="K661" s="71"/>
      <c r="L661" s="71"/>
      <c r="M661" s="71"/>
      <c r="N661" s="71"/>
      <c r="O661" s="71"/>
      <c r="P661" s="71"/>
      <c r="Q661" s="71"/>
      <c r="R661" s="71"/>
      <c r="S661" s="71"/>
    </row>
    <row r="662" spans="1:19" x14ac:dyDescent="0.25">
      <c r="A662" s="71"/>
      <c r="B662" s="71"/>
      <c r="C662" s="71"/>
      <c r="D662" s="71"/>
      <c r="E662" s="71"/>
      <c r="F662" s="71"/>
      <c r="G662" s="71"/>
      <c r="H662" s="71"/>
      <c r="I662" s="71"/>
      <c r="J662" s="71"/>
      <c r="K662" s="71"/>
      <c r="L662" s="71"/>
      <c r="M662" s="71"/>
      <c r="N662" s="71"/>
      <c r="O662" s="71"/>
      <c r="P662" s="71"/>
      <c r="Q662" s="71"/>
      <c r="R662" s="71"/>
      <c r="S662" s="71"/>
    </row>
    <row r="663" spans="1:19" x14ac:dyDescent="0.25">
      <c r="A663" s="71"/>
      <c r="B663" s="71"/>
      <c r="C663" s="71"/>
      <c r="D663" s="71"/>
      <c r="E663" s="71"/>
      <c r="F663" s="71"/>
      <c r="G663" s="71"/>
      <c r="H663" s="71"/>
      <c r="I663" s="71"/>
      <c r="J663" s="71"/>
      <c r="K663" s="71"/>
      <c r="L663" s="71"/>
      <c r="M663" s="71"/>
      <c r="N663" s="71"/>
      <c r="O663" s="71"/>
      <c r="P663" s="71"/>
      <c r="Q663" s="71"/>
      <c r="R663" s="71"/>
      <c r="S663" s="71"/>
    </row>
    <row r="664" spans="1:19" x14ac:dyDescent="0.25">
      <c r="A664" s="71"/>
      <c r="B664" s="71"/>
      <c r="C664" s="71"/>
      <c r="D664" s="71"/>
      <c r="E664" s="71"/>
      <c r="F664" s="71"/>
      <c r="G664" s="71"/>
      <c r="H664" s="71"/>
      <c r="I664" s="71"/>
      <c r="J664" s="71"/>
      <c r="K664" s="71"/>
      <c r="L664" s="71"/>
      <c r="M664" s="71"/>
      <c r="N664" s="71"/>
      <c r="O664" s="71"/>
      <c r="P664" s="71"/>
      <c r="Q664" s="71"/>
      <c r="R664" s="71"/>
      <c r="S664" s="71"/>
    </row>
    <row r="665" spans="1:19" x14ac:dyDescent="0.25">
      <c r="A665" s="71"/>
      <c r="B665" s="71"/>
      <c r="C665" s="71"/>
      <c r="D665" s="71"/>
      <c r="E665" s="71"/>
      <c r="F665" s="71"/>
      <c r="G665" s="71"/>
      <c r="H665" s="71"/>
      <c r="I665" s="71"/>
      <c r="J665" s="71"/>
      <c r="K665" s="71"/>
      <c r="L665" s="71"/>
      <c r="M665" s="71"/>
      <c r="N665" s="71"/>
      <c r="O665" s="71"/>
      <c r="P665" s="71"/>
      <c r="Q665" s="71"/>
      <c r="R665" s="71"/>
      <c r="S665" s="71"/>
    </row>
    <row r="666" spans="1:19" x14ac:dyDescent="0.25">
      <c r="A666" s="71"/>
      <c r="B666" s="71"/>
      <c r="C666" s="71"/>
      <c r="D666" s="71"/>
      <c r="E666" s="71"/>
      <c r="F666" s="71"/>
      <c r="G666" s="71"/>
      <c r="H666" s="71"/>
      <c r="I666" s="71"/>
      <c r="J666" s="71"/>
      <c r="K666" s="71"/>
      <c r="L666" s="71"/>
      <c r="M666" s="71"/>
      <c r="N666" s="71"/>
      <c r="O666" s="71"/>
      <c r="P666" s="71"/>
      <c r="Q666" s="71"/>
      <c r="R666" s="71"/>
      <c r="S666" s="71"/>
    </row>
    <row r="667" spans="1:19" x14ac:dyDescent="0.25">
      <c r="A667" s="71"/>
      <c r="B667" s="71"/>
      <c r="C667" s="71"/>
      <c r="D667" s="71"/>
      <c r="E667" s="71"/>
      <c r="F667" s="71"/>
      <c r="G667" s="71"/>
      <c r="H667" s="71"/>
      <c r="I667" s="71"/>
      <c r="J667" s="71"/>
      <c r="K667" s="71"/>
      <c r="L667" s="71"/>
      <c r="M667" s="71"/>
      <c r="N667" s="71"/>
      <c r="O667" s="71"/>
      <c r="P667" s="71"/>
      <c r="Q667" s="71"/>
      <c r="R667" s="71"/>
      <c r="S667" s="71"/>
    </row>
    <row r="668" spans="1:19" x14ac:dyDescent="0.25">
      <c r="A668" s="71"/>
      <c r="B668" s="71"/>
      <c r="C668" s="71"/>
      <c r="D668" s="71"/>
      <c r="E668" s="71"/>
      <c r="F668" s="71"/>
      <c r="G668" s="71"/>
      <c r="H668" s="71"/>
      <c r="I668" s="71"/>
      <c r="J668" s="71"/>
      <c r="K668" s="71"/>
      <c r="L668" s="71"/>
      <c r="M668" s="71"/>
      <c r="N668" s="71"/>
      <c r="O668" s="71"/>
      <c r="P668" s="71"/>
      <c r="Q668" s="71"/>
      <c r="R668" s="71"/>
      <c r="S668" s="71"/>
    </row>
    <row r="669" spans="1:19" x14ac:dyDescent="0.25">
      <c r="A669" s="71"/>
      <c r="B669" s="71"/>
      <c r="C669" s="71"/>
      <c r="D669" s="71"/>
      <c r="E669" s="71"/>
      <c r="F669" s="71"/>
      <c r="G669" s="71"/>
      <c r="H669" s="71"/>
      <c r="I669" s="71"/>
      <c r="J669" s="71"/>
      <c r="K669" s="71"/>
      <c r="L669" s="71"/>
      <c r="M669" s="71"/>
      <c r="N669" s="71"/>
      <c r="O669" s="71"/>
      <c r="P669" s="71"/>
      <c r="Q669" s="71"/>
      <c r="R669" s="71"/>
      <c r="S669" s="71"/>
    </row>
    <row r="670" spans="1:19" x14ac:dyDescent="0.25">
      <c r="A670" s="71"/>
      <c r="B670" s="71"/>
      <c r="C670" s="71"/>
      <c r="D670" s="71"/>
      <c r="E670" s="71"/>
      <c r="F670" s="71"/>
      <c r="G670" s="71"/>
      <c r="H670" s="71"/>
      <c r="I670" s="71"/>
      <c r="J670" s="71"/>
      <c r="K670" s="71"/>
      <c r="L670" s="71"/>
      <c r="M670" s="71"/>
      <c r="N670" s="71"/>
      <c r="O670" s="71"/>
      <c r="P670" s="71"/>
      <c r="Q670" s="71"/>
      <c r="R670" s="71"/>
      <c r="S670" s="71"/>
    </row>
    <row r="671" spans="1:19" x14ac:dyDescent="0.25">
      <c r="A671" s="71"/>
      <c r="B671" s="71"/>
      <c r="C671" s="71"/>
      <c r="D671" s="71"/>
      <c r="E671" s="71"/>
      <c r="F671" s="71"/>
      <c r="G671" s="71"/>
      <c r="H671" s="71"/>
      <c r="I671" s="71"/>
      <c r="J671" s="71"/>
      <c r="K671" s="71"/>
      <c r="L671" s="71"/>
      <c r="M671" s="71"/>
      <c r="N671" s="71"/>
      <c r="O671" s="71"/>
      <c r="P671" s="71"/>
      <c r="Q671" s="71"/>
      <c r="R671" s="71"/>
      <c r="S671" s="71"/>
    </row>
    <row r="672" spans="1:19" x14ac:dyDescent="0.25">
      <c r="A672" s="71"/>
      <c r="B672" s="71"/>
      <c r="C672" s="71"/>
      <c r="D672" s="71"/>
      <c r="E672" s="71"/>
      <c r="F672" s="71"/>
      <c r="G672" s="71"/>
      <c r="H672" s="71"/>
      <c r="I672" s="71"/>
      <c r="J672" s="71"/>
      <c r="K672" s="71"/>
      <c r="L672" s="71"/>
      <c r="M672" s="71"/>
      <c r="N672" s="71"/>
      <c r="O672" s="71"/>
      <c r="P672" s="71"/>
      <c r="Q672" s="71"/>
      <c r="R672" s="71"/>
      <c r="S672" s="71"/>
    </row>
    <row r="673" spans="1:19" x14ac:dyDescent="0.25">
      <c r="A673" s="71"/>
      <c r="B673" s="71"/>
      <c r="C673" s="71"/>
      <c r="D673" s="71"/>
      <c r="E673" s="71"/>
      <c r="F673" s="71"/>
      <c r="G673" s="71"/>
      <c r="H673" s="71"/>
      <c r="I673" s="71"/>
      <c r="J673" s="71"/>
      <c r="K673" s="71"/>
      <c r="L673" s="71"/>
      <c r="M673" s="71"/>
      <c r="N673" s="71"/>
      <c r="O673" s="71"/>
      <c r="P673" s="71"/>
      <c r="Q673" s="71"/>
      <c r="R673" s="71"/>
      <c r="S673" s="71"/>
    </row>
    <row r="674" spans="1:19" x14ac:dyDescent="0.25">
      <c r="A674" s="71"/>
      <c r="B674" s="71"/>
      <c r="C674" s="71"/>
      <c r="D674" s="71"/>
      <c r="E674" s="71"/>
      <c r="F674" s="71"/>
      <c r="G674" s="71"/>
      <c r="H674" s="71"/>
      <c r="I674" s="71"/>
      <c r="J674" s="71"/>
      <c r="K674" s="71"/>
      <c r="L674" s="71"/>
      <c r="M674" s="71"/>
      <c r="N674" s="71"/>
      <c r="O674" s="71"/>
      <c r="P674" s="71"/>
      <c r="Q674" s="71"/>
      <c r="R674" s="71"/>
      <c r="S674" s="71"/>
    </row>
    <row r="675" spans="1:19" x14ac:dyDescent="0.25">
      <c r="A675" s="71"/>
      <c r="B675" s="71"/>
      <c r="C675" s="71"/>
      <c r="D675" s="71"/>
      <c r="E675" s="71"/>
      <c r="F675" s="71"/>
      <c r="G675" s="71"/>
      <c r="H675" s="71"/>
      <c r="I675" s="71"/>
      <c r="J675" s="71"/>
      <c r="K675" s="71"/>
      <c r="L675" s="71"/>
      <c r="M675" s="71"/>
      <c r="N675" s="71"/>
      <c r="O675" s="71"/>
      <c r="P675" s="71"/>
      <c r="Q675" s="71"/>
      <c r="R675" s="71"/>
      <c r="S675" s="71"/>
    </row>
    <row r="676" spans="1:19" x14ac:dyDescent="0.25">
      <c r="A676" s="71"/>
      <c r="B676" s="71"/>
      <c r="C676" s="71"/>
      <c r="D676" s="71"/>
      <c r="E676" s="71"/>
      <c r="F676" s="71"/>
      <c r="G676" s="71"/>
      <c r="H676" s="71"/>
      <c r="I676" s="71"/>
      <c r="J676" s="71"/>
      <c r="K676" s="71"/>
      <c r="L676" s="71"/>
      <c r="M676" s="71"/>
      <c r="N676" s="71"/>
      <c r="O676" s="71"/>
      <c r="P676" s="71"/>
      <c r="Q676" s="71"/>
      <c r="R676" s="71"/>
      <c r="S676" s="71"/>
    </row>
    <row r="677" spans="1:19" x14ac:dyDescent="0.25">
      <c r="A677" s="71"/>
      <c r="B677" s="71"/>
      <c r="C677" s="71"/>
      <c r="D677" s="71"/>
      <c r="E677" s="71"/>
      <c r="F677" s="71"/>
      <c r="G677" s="71"/>
      <c r="H677" s="71"/>
      <c r="I677" s="71"/>
      <c r="J677" s="71"/>
      <c r="K677" s="71"/>
      <c r="L677" s="71"/>
      <c r="M677" s="71"/>
      <c r="N677" s="71"/>
      <c r="O677" s="71"/>
      <c r="P677" s="71"/>
      <c r="Q677" s="71"/>
      <c r="R677" s="71"/>
      <c r="S677" s="71"/>
    </row>
    <row r="678" spans="1:19" x14ac:dyDescent="0.25">
      <c r="A678" s="71"/>
      <c r="B678" s="71"/>
      <c r="C678" s="71"/>
      <c r="D678" s="71"/>
      <c r="E678" s="71"/>
      <c r="F678" s="71"/>
      <c r="G678" s="71"/>
      <c r="H678" s="71"/>
      <c r="I678" s="71"/>
      <c r="J678" s="71"/>
      <c r="K678" s="71"/>
      <c r="L678" s="71"/>
      <c r="M678" s="71"/>
      <c r="N678" s="71"/>
      <c r="O678" s="71"/>
      <c r="P678" s="71"/>
      <c r="Q678" s="71"/>
      <c r="R678" s="71"/>
      <c r="S678" s="71"/>
    </row>
    <row r="679" spans="1:19" x14ac:dyDescent="0.25">
      <c r="A679" s="71"/>
      <c r="B679" s="71"/>
      <c r="C679" s="71"/>
      <c r="D679" s="71"/>
      <c r="E679" s="71"/>
      <c r="F679" s="71"/>
      <c r="G679" s="71"/>
      <c r="H679" s="71"/>
      <c r="I679" s="71"/>
      <c r="J679" s="71"/>
      <c r="K679" s="71"/>
      <c r="L679" s="71"/>
      <c r="M679" s="71"/>
      <c r="N679" s="71"/>
      <c r="O679" s="71"/>
      <c r="P679" s="71"/>
      <c r="Q679" s="71"/>
      <c r="R679" s="71"/>
      <c r="S679" s="71"/>
    </row>
    <row r="680" spans="1:19" x14ac:dyDescent="0.25">
      <c r="A680" s="71"/>
      <c r="B680" s="71"/>
      <c r="C680" s="71"/>
      <c r="D680" s="71"/>
      <c r="E680" s="71"/>
      <c r="F680" s="71"/>
      <c r="G680" s="71"/>
      <c r="H680" s="71"/>
      <c r="I680" s="71"/>
      <c r="J680" s="71"/>
      <c r="K680" s="71"/>
      <c r="L680" s="71"/>
      <c r="M680" s="71"/>
      <c r="N680" s="71"/>
      <c r="O680" s="71"/>
      <c r="P680" s="71"/>
      <c r="Q680" s="71"/>
      <c r="R680" s="71"/>
      <c r="S680" s="71"/>
    </row>
    <row r="681" spans="1:19" x14ac:dyDescent="0.25">
      <c r="A681" s="71"/>
      <c r="B681" s="71"/>
      <c r="C681" s="71"/>
      <c r="D681" s="71"/>
      <c r="E681" s="71"/>
      <c r="F681" s="71"/>
      <c r="G681" s="71"/>
      <c r="H681" s="71"/>
      <c r="I681" s="71"/>
      <c r="J681" s="71"/>
      <c r="K681" s="71"/>
      <c r="L681" s="71"/>
      <c r="M681" s="71"/>
      <c r="N681" s="71"/>
      <c r="O681" s="71"/>
      <c r="P681" s="71"/>
      <c r="Q681" s="71"/>
      <c r="R681" s="71"/>
      <c r="S681" s="71"/>
    </row>
    <row r="682" spans="1:19" x14ac:dyDescent="0.25">
      <c r="A682" s="71"/>
      <c r="B682" s="71"/>
      <c r="C682" s="71"/>
      <c r="D682" s="71"/>
      <c r="E682" s="71"/>
      <c r="F682" s="71"/>
      <c r="G682" s="71"/>
      <c r="H682" s="71"/>
      <c r="I682" s="71"/>
      <c r="J682" s="71"/>
      <c r="K682" s="71"/>
      <c r="L682" s="71"/>
      <c r="M682" s="71"/>
      <c r="N682" s="71"/>
      <c r="O682" s="71"/>
      <c r="P682" s="71"/>
      <c r="Q682" s="71"/>
      <c r="R682" s="71"/>
      <c r="S682" s="71"/>
    </row>
    <row r="683" spans="1:19" x14ac:dyDescent="0.25">
      <c r="A683" s="71"/>
      <c r="B683" s="71"/>
      <c r="C683" s="71"/>
      <c r="D683" s="71"/>
      <c r="E683" s="71"/>
      <c r="F683" s="71"/>
      <c r="G683" s="71"/>
      <c r="H683" s="71"/>
      <c r="I683" s="71"/>
      <c r="J683" s="71"/>
      <c r="K683" s="71"/>
      <c r="L683" s="71"/>
      <c r="M683" s="71"/>
      <c r="N683" s="71"/>
      <c r="O683" s="71"/>
      <c r="P683" s="71"/>
      <c r="Q683" s="71"/>
      <c r="R683" s="71"/>
      <c r="S683" s="71"/>
    </row>
    <row r="684" spans="1:19" x14ac:dyDescent="0.25">
      <c r="A684" s="71"/>
      <c r="B684" s="71"/>
      <c r="C684" s="71"/>
      <c r="D684" s="71"/>
      <c r="E684" s="71"/>
      <c r="F684" s="71"/>
      <c r="G684" s="71"/>
      <c r="H684" s="71"/>
      <c r="I684" s="71"/>
      <c r="J684" s="71"/>
      <c r="K684" s="71"/>
      <c r="L684" s="71"/>
      <c r="M684" s="71"/>
      <c r="N684" s="71"/>
      <c r="O684" s="71"/>
      <c r="P684" s="71"/>
      <c r="Q684" s="71"/>
      <c r="R684" s="71"/>
      <c r="S684" s="71"/>
    </row>
    <row r="685" spans="1:19" x14ac:dyDescent="0.25">
      <c r="A685" s="71"/>
      <c r="B685" s="71"/>
      <c r="C685" s="71"/>
      <c r="D685" s="71"/>
      <c r="E685" s="71"/>
      <c r="F685" s="71"/>
      <c r="G685" s="71"/>
      <c r="H685" s="71"/>
      <c r="I685" s="71"/>
      <c r="J685" s="71"/>
      <c r="K685" s="71"/>
      <c r="L685" s="71"/>
      <c r="M685" s="71"/>
      <c r="N685" s="71"/>
      <c r="O685" s="71"/>
      <c r="P685" s="71"/>
      <c r="Q685" s="71"/>
      <c r="R685" s="71"/>
      <c r="S685" s="71"/>
    </row>
    <row r="686" spans="1:19" x14ac:dyDescent="0.25">
      <c r="A686" s="71"/>
      <c r="B686" s="71"/>
      <c r="C686" s="71"/>
      <c r="D686" s="71"/>
      <c r="E686" s="71"/>
      <c r="F686" s="71"/>
      <c r="G686" s="71"/>
      <c r="H686" s="71"/>
      <c r="I686" s="71"/>
      <c r="J686" s="71"/>
      <c r="K686" s="71"/>
      <c r="L686" s="71"/>
      <c r="M686" s="71"/>
      <c r="N686" s="71"/>
      <c r="O686" s="71"/>
      <c r="P686" s="71"/>
      <c r="Q686" s="71"/>
      <c r="R686" s="71"/>
      <c r="S686" s="71"/>
    </row>
    <row r="687" spans="1:19" x14ac:dyDescent="0.25">
      <c r="A687" s="71"/>
      <c r="B687" s="71"/>
      <c r="C687" s="71"/>
      <c r="D687" s="71"/>
      <c r="E687" s="71"/>
      <c r="F687" s="71"/>
      <c r="G687" s="71"/>
      <c r="H687" s="71"/>
      <c r="I687" s="71"/>
      <c r="J687" s="71"/>
      <c r="K687" s="71"/>
      <c r="L687" s="71"/>
      <c r="M687" s="71"/>
      <c r="N687" s="71"/>
      <c r="O687" s="71"/>
      <c r="P687" s="71"/>
      <c r="Q687" s="71"/>
      <c r="R687" s="71"/>
      <c r="S687" s="71"/>
    </row>
    <row r="688" spans="1:19" x14ac:dyDescent="0.25">
      <c r="A688" s="71"/>
      <c r="B688" s="71"/>
      <c r="C688" s="71"/>
      <c r="D688" s="71"/>
      <c r="E688" s="71"/>
      <c r="F688" s="71"/>
      <c r="G688" s="71"/>
      <c r="H688" s="71"/>
      <c r="I688" s="71"/>
      <c r="J688" s="71"/>
      <c r="K688" s="71"/>
      <c r="L688" s="71"/>
      <c r="M688" s="71"/>
      <c r="N688" s="71"/>
      <c r="O688" s="71"/>
      <c r="P688" s="71"/>
      <c r="Q688" s="71"/>
      <c r="R688" s="71"/>
      <c r="S688" s="71"/>
    </row>
    <row r="689" spans="1:19" x14ac:dyDescent="0.25">
      <c r="A689" s="71"/>
      <c r="B689" s="71"/>
      <c r="C689" s="71"/>
      <c r="D689" s="71"/>
      <c r="E689" s="71"/>
      <c r="F689" s="71"/>
      <c r="G689" s="71"/>
      <c r="H689" s="71"/>
      <c r="I689" s="71"/>
      <c r="J689" s="71"/>
      <c r="K689" s="71"/>
      <c r="L689" s="71"/>
      <c r="M689" s="71"/>
      <c r="N689" s="71"/>
      <c r="O689" s="71"/>
      <c r="P689" s="71"/>
      <c r="Q689" s="71"/>
      <c r="R689" s="71"/>
      <c r="S689" s="71"/>
    </row>
    <row r="690" spans="1:19" x14ac:dyDescent="0.25">
      <c r="A690" s="71"/>
      <c r="B690" s="71"/>
      <c r="C690" s="71"/>
      <c r="D690" s="71"/>
      <c r="E690" s="71"/>
      <c r="F690" s="71"/>
      <c r="G690" s="71"/>
      <c r="H690" s="71"/>
      <c r="I690" s="71"/>
      <c r="J690" s="71"/>
      <c r="K690" s="71"/>
      <c r="L690" s="71"/>
      <c r="M690" s="71"/>
      <c r="N690" s="71"/>
      <c r="O690" s="71"/>
      <c r="P690" s="71"/>
      <c r="Q690" s="71"/>
      <c r="R690" s="71"/>
      <c r="S690" s="71"/>
    </row>
    <row r="691" spans="1:19" x14ac:dyDescent="0.25">
      <c r="A691" s="71"/>
      <c r="B691" s="71"/>
      <c r="C691" s="71"/>
      <c r="D691" s="71"/>
      <c r="E691" s="71"/>
      <c r="F691" s="71"/>
      <c r="G691" s="71"/>
      <c r="H691" s="71"/>
      <c r="I691" s="71"/>
      <c r="J691" s="71"/>
      <c r="K691" s="71"/>
      <c r="L691" s="71"/>
      <c r="M691" s="71"/>
      <c r="N691" s="71"/>
      <c r="O691" s="71"/>
      <c r="P691" s="71"/>
      <c r="Q691" s="71"/>
      <c r="R691" s="71"/>
      <c r="S691" s="71"/>
    </row>
    <row r="692" spans="1:19" x14ac:dyDescent="0.25">
      <c r="A692" s="71"/>
      <c r="B692" s="71"/>
      <c r="C692" s="71"/>
      <c r="D692" s="71"/>
      <c r="E692" s="71"/>
      <c r="F692" s="71"/>
      <c r="G692" s="71"/>
      <c r="H692" s="71"/>
      <c r="I692" s="71"/>
      <c r="J692" s="71"/>
      <c r="K692" s="71"/>
      <c r="L692" s="71"/>
      <c r="M692" s="71"/>
      <c r="N692" s="71"/>
      <c r="O692" s="71"/>
      <c r="P692" s="71"/>
      <c r="Q692" s="71"/>
      <c r="R692" s="71"/>
      <c r="S692" s="71"/>
    </row>
    <row r="693" spans="1:19" x14ac:dyDescent="0.25">
      <c r="A693" s="71"/>
      <c r="B693" s="71"/>
      <c r="C693" s="71"/>
      <c r="D693" s="71"/>
      <c r="E693" s="71"/>
      <c r="F693" s="71"/>
      <c r="G693" s="71"/>
      <c r="H693" s="71"/>
      <c r="I693" s="71"/>
      <c r="J693" s="71"/>
      <c r="K693" s="71"/>
      <c r="L693" s="71"/>
      <c r="M693" s="71"/>
      <c r="N693" s="71"/>
      <c r="O693" s="71"/>
      <c r="P693" s="71"/>
      <c r="Q693" s="71"/>
      <c r="R693" s="71"/>
      <c r="S693" s="71"/>
    </row>
    <row r="694" spans="1:19" x14ac:dyDescent="0.25">
      <c r="A694" s="71"/>
      <c r="B694" s="71"/>
      <c r="C694" s="71"/>
      <c r="D694" s="71"/>
      <c r="E694" s="71"/>
      <c r="F694" s="71"/>
      <c r="G694" s="71"/>
      <c r="H694" s="71"/>
      <c r="I694" s="71"/>
      <c r="J694" s="71"/>
      <c r="K694" s="71"/>
      <c r="L694" s="71"/>
      <c r="M694" s="71"/>
      <c r="N694" s="71"/>
      <c r="O694" s="71"/>
      <c r="P694" s="71"/>
      <c r="Q694" s="71"/>
      <c r="R694" s="71"/>
      <c r="S694" s="71"/>
    </row>
    <row r="695" spans="1:19" x14ac:dyDescent="0.25">
      <c r="A695" s="71"/>
      <c r="B695" s="71"/>
      <c r="C695" s="71"/>
      <c r="D695" s="71"/>
      <c r="E695" s="71"/>
      <c r="F695" s="71"/>
      <c r="G695" s="71"/>
      <c r="H695" s="71"/>
      <c r="I695" s="71"/>
      <c r="J695" s="71"/>
      <c r="K695" s="71"/>
      <c r="L695" s="71"/>
      <c r="M695" s="71"/>
      <c r="N695" s="71"/>
      <c r="O695" s="71"/>
      <c r="P695" s="71"/>
      <c r="Q695" s="71"/>
      <c r="R695" s="71"/>
      <c r="S695" s="71"/>
    </row>
    <row r="696" spans="1:19" x14ac:dyDescent="0.25">
      <c r="A696" s="71"/>
      <c r="B696" s="71"/>
      <c r="C696" s="71"/>
      <c r="D696" s="71"/>
      <c r="E696" s="71"/>
      <c r="F696" s="71"/>
      <c r="G696" s="71"/>
      <c r="H696" s="71"/>
      <c r="I696" s="71"/>
      <c r="J696" s="71"/>
      <c r="K696" s="71"/>
      <c r="L696" s="71"/>
      <c r="M696" s="71"/>
      <c r="N696" s="71"/>
      <c r="O696" s="71"/>
      <c r="P696" s="71"/>
      <c r="Q696" s="71"/>
      <c r="R696" s="71"/>
      <c r="S696" s="71"/>
    </row>
    <row r="697" spans="1:19" x14ac:dyDescent="0.25">
      <c r="A697" s="71"/>
      <c r="B697" s="71"/>
      <c r="C697" s="71"/>
      <c r="D697" s="71"/>
      <c r="E697" s="71"/>
      <c r="F697" s="71"/>
      <c r="G697" s="71"/>
      <c r="H697" s="71"/>
      <c r="I697" s="71"/>
      <c r="J697" s="71"/>
      <c r="K697" s="71"/>
      <c r="L697" s="71"/>
      <c r="M697" s="71"/>
      <c r="N697" s="71"/>
      <c r="O697" s="71"/>
      <c r="P697" s="71"/>
      <c r="Q697" s="71"/>
      <c r="R697" s="71"/>
      <c r="S697" s="71"/>
    </row>
    <row r="698" spans="1:19" x14ac:dyDescent="0.25">
      <c r="A698" s="71"/>
      <c r="B698" s="71"/>
      <c r="C698" s="71"/>
      <c r="D698" s="71"/>
      <c r="E698" s="71"/>
      <c r="F698" s="71"/>
      <c r="G698" s="71"/>
      <c r="H698" s="71"/>
      <c r="I698" s="71"/>
      <c r="J698" s="71"/>
      <c r="K698" s="71"/>
      <c r="L698" s="71"/>
      <c r="M698" s="71"/>
      <c r="N698" s="71"/>
      <c r="O698" s="71"/>
      <c r="P698" s="71"/>
      <c r="Q698" s="71"/>
      <c r="R698" s="71"/>
      <c r="S698" s="71"/>
    </row>
    <row r="699" spans="1:19" x14ac:dyDescent="0.25">
      <c r="A699" s="71"/>
      <c r="B699" s="71"/>
      <c r="C699" s="71"/>
      <c r="D699" s="71"/>
      <c r="E699" s="71"/>
      <c r="F699" s="71"/>
      <c r="G699" s="71"/>
      <c r="H699" s="71"/>
      <c r="I699" s="71"/>
      <c r="J699" s="71"/>
      <c r="K699" s="71"/>
      <c r="L699" s="71"/>
      <c r="M699" s="71"/>
      <c r="N699" s="71"/>
      <c r="O699" s="71"/>
      <c r="P699" s="71"/>
      <c r="Q699" s="71"/>
      <c r="R699" s="71"/>
      <c r="S699" s="71"/>
    </row>
    <row r="700" spans="1:19" x14ac:dyDescent="0.25">
      <c r="A700" s="71"/>
      <c r="B700" s="71"/>
      <c r="C700" s="71"/>
      <c r="D700" s="71"/>
      <c r="E700" s="71"/>
      <c r="F700" s="71"/>
      <c r="G700" s="71"/>
      <c r="H700" s="71"/>
      <c r="I700" s="71"/>
      <c r="J700" s="71"/>
      <c r="K700" s="71"/>
      <c r="L700" s="71"/>
      <c r="M700" s="71"/>
      <c r="N700" s="71"/>
      <c r="O700" s="71"/>
      <c r="P700" s="71"/>
      <c r="Q700" s="71"/>
      <c r="R700" s="71"/>
      <c r="S700" s="71"/>
    </row>
    <row r="701" spans="1:19" x14ac:dyDescent="0.25">
      <c r="A701" s="71"/>
      <c r="B701" s="71"/>
      <c r="C701" s="71"/>
      <c r="D701" s="71"/>
      <c r="E701" s="71"/>
      <c r="F701" s="71"/>
      <c r="G701" s="71"/>
      <c r="H701" s="71"/>
      <c r="I701" s="71"/>
      <c r="J701" s="71"/>
      <c r="K701" s="71"/>
      <c r="L701" s="71"/>
      <c r="M701" s="71"/>
      <c r="N701" s="71"/>
      <c r="O701" s="71"/>
      <c r="P701" s="71"/>
      <c r="Q701" s="71"/>
      <c r="R701" s="71"/>
      <c r="S701" s="71"/>
    </row>
    <row r="702" spans="1:19" x14ac:dyDescent="0.25">
      <c r="A702" s="71"/>
      <c r="B702" s="71"/>
      <c r="C702" s="71"/>
      <c r="D702" s="71"/>
      <c r="E702" s="71"/>
      <c r="F702" s="71"/>
      <c r="G702" s="71"/>
      <c r="H702" s="71"/>
      <c r="I702" s="71"/>
      <c r="J702" s="71"/>
      <c r="K702" s="71"/>
      <c r="L702" s="71"/>
      <c r="M702" s="71"/>
      <c r="N702" s="71"/>
      <c r="O702" s="71"/>
      <c r="P702" s="71"/>
      <c r="Q702" s="71"/>
      <c r="R702" s="71"/>
      <c r="S702" s="71"/>
    </row>
    <row r="703" spans="1:19" x14ac:dyDescent="0.25">
      <c r="A703" s="71"/>
      <c r="B703" s="71"/>
      <c r="C703" s="71"/>
      <c r="D703" s="71"/>
      <c r="E703" s="71"/>
      <c r="F703" s="71"/>
      <c r="G703" s="71"/>
      <c r="H703" s="71"/>
      <c r="I703" s="71"/>
      <c r="J703" s="71"/>
      <c r="K703" s="71"/>
      <c r="L703" s="71"/>
      <c r="M703" s="71"/>
      <c r="N703" s="71"/>
      <c r="O703" s="71"/>
      <c r="P703" s="71"/>
      <c r="Q703" s="71"/>
      <c r="R703" s="71"/>
      <c r="S703" s="71"/>
    </row>
    <row r="704" spans="1:19" x14ac:dyDescent="0.25">
      <c r="A704" s="71"/>
      <c r="B704" s="71"/>
      <c r="C704" s="71"/>
      <c r="D704" s="71"/>
      <c r="E704" s="71"/>
      <c r="F704" s="71"/>
      <c r="G704" s="71"/>
      <c r="H704" s="71"/>
      <c r="I704" s="71"/>
      <c r="J704" s="71"/>
      <c r="K704" s="71"/>
      <c r="L704" s="71"/>
      <c r="M704" s="71"/>
      <c r="N704" s="71"/>
      <c r="O704" s="71"/>
      <c r="P704" s="71"/>
      <c r="Q704" s="71"/>
      <c r="R704" s="71"/>
      <c r="S704" s="71"/>
    </row>
    <row r="705" spans="1:19" x14ac:dyDescent="0.25">
      <c r="A705" s="71"/>
      <c r="B705" s="71"/>
      <c r="C705" s="71"/>
      <c r="D705" s="71"/>
      <c r="E705" s="71"/>
      <c r="F705" s="71"/>
      <c r="G705" s="71"/>
      <c r="H705" s="71"/>
      <c r="I705" s="71"/>
      <c r="J705" s="71"/>
      <c r="K705" s="71"/>
      <c r="L705" s="71"/>
      <c r="M705" s="71"/>
      <c r="N705" s="71"/>
      <c r="O705" s="71"/>
      <c r="P705" s="71"/>
      <c r="Q705" s="71"/>
      <c r="R705" s="71"/>
      <c r="S705" s="71"/>
    </row>
    <row r="706" spans="1:19" x14ac:dyDescent="0.25">
      <c r="A706" s="71"/>
      <c r="B706" s="71"/>
      <c r="C706" s="71"/>
      <c r="D706" s="71"/>
      <c r="E706" s="71"/>
      <c r="F706" s="71"/>
      <c r="G706" s="71"/>
      <c r="H706" s="71"/>
      <c r="I706" s="71"/>
      <c r="J706" s="71"/>
      <c r="K706" s="71"/>
      <c r="L706" s="71"/>
      <c r="M706" s="71"/>
      <c r="N706" s="71"/>
      <c r="O706" s="71"/>
      <c r="P706" s="71"/>
      <c r="Q706" s="71"/>
      <c r="R706" s="71"/>
      <c r="S706" s="71"/>
    </row>
    <row r="707" spans="1:19" x14ac:dyDescent="0.25">
      <c r="A707" s="71"/>
      <c r="B707" s="71"/>
      <c r="C707" s="71"/>
      <c r="D707" s="71"/>
      <c r="E707" s="71"/>
      <c r="F707" s="71"/>
      <c r="G707" s="71"/>
      <c r="H707" s="71"/>
      <c r="I707" s="71"/>
      <c r="J707" s="71"/>
      <c r="K707" s="71"/>
      <c r="L707" s="71"/>
      <c r="M707" s="71"/>
      <c r="N707" s="71"/>
      <c r="O707" s="71"/>
      <c r="P707" s="71"/>
      <c r="Q707" s="71"/>
      <c r="R707" s="71"/>
      <c r="S707" s="71"/>
    </row>
    <row r="708" spans="1:19" x14ac:dyDescent="0.25">
      <c r="A708" s="71"/>
      <c r="B708" s="71"/>
      <c r="C708" s="71"/>
      <c r="D708" s="71"/>
      <c r="E708" s="71"/>
      <c r="F708" s="71"/>
      <c r="G708" s="71"/>
      <c r="H708" s="71"/>
      <c r="I708" s="71"/>
      <c r="J708" s="71"/>
      <c r="K708" s="71"/>
      <c r="L708" s="71"/>
      <c r="M708" s="71"/>
      <c r="N708" s="71"/>
      <c r="O708" s="71"/>
      <c r="P708" s="71"/>
      <c r="Q708" s="71"/>
      <c r="R708" s="71"/>
      <c r="S708" s="71"/>
    </row>
    <row r="709" spans="1:19" x14ac:dyDescent="0.25">
      <c r="A709" s="71"/>
      <c r="B709" s="71"/>
      <c r="C709" s="71"/>
      <c r="D709" s="71"/>
      <c r="E709" s="71"/>
      <c r="F709" s="71"/>
      <c r="G709" s="71"/>
      <c r="H709" s="71"/>
      <c r="I709" s="71"/>
      <c r="J709" s="71"/>
      <c r="K709" s="71"/>
      <c r="L709" s="71"/>
      <c r="M709" s="71"/>
      <c r="N709" s="71"/>
      <c r="O709" s="71"/>
      <c r="P709" s="71"/>
      <c r="Q709" s="71"/>
      <c r="R709" s="71"/>
      <c r="S709" s="71"/>
    </row>
    <row r="710" spans="1:19" x14ac:dyDescent="0.25">
      <c r="A710" s="71"/>
      <c r="B710" s="71"/>
      <c r="C710" s="71"/>
      <c r="D710" s="71"/>
      <c r="E710" s="71"/>
      <c r="F710" s="71"/>
      <c r="G710" s="71"/>
      <c r="H710" s="71"/>
      <c r="I710" s="71"/>
      <c r="J710" s="71"/>
      <c r="K710" s="71"/>
      <c r="L710" s="71"/>
      <c r="M710" s="71"/>
      <c r="N710" s="71"/>
      <c r="O710" s="71"/>
      <c r="P710" s="71"/>
      <c r="Q710" s="71"/>
      <c r="R710" s="71"/>
      <c r="S710" s="71"/>
    </row>
    <row r="711" spans="1:19" x14ac:dyDescent="0.25">
      <c r="A711" s="71"/>
      <c r="B711" s="71"/>
      <c r="C711" s="71"/>
      <c r="D711" s="71"/>
      <c r="E711" s="71"/>
      <c r="F711" s="71"/>
      <c r="G711" s="71"/>
      <c r="H711" s="71"/>
      <c r="I711" s="71"/>
      <c r="J711" s="71"/>
      <c r="K711" s="71"/>
      <c r="L711" s="71"/>
      <c r="M711" s="71"/>
      <c r="N711" s="71"/>
      <c r="O711" s="71"/>
      <c r="P711" s="71"/>
      <c r="Q711" s="71"/>
      <c r="R711" s="71"/>
      <c r="S711" s="71"/>
    </row>
    <row r="712" spans="1:19" x14ac:dyDescent="0.25">
      <c r="A712" s="71"/>
      <c r="B712" s="71"/>
      <c r="C712" s="71"/>
      <c r="D712" s="71"/>
      <c r="E712" s="71"/>
      <c r="F712" s="71"/>
      <c r="G712" s="71"/>
      <c r="H712" s="71"/>
      <c r="I712" s="71"/>
      <c r="J712" s="71"/>
      <c r="K712" s="71"/>
      <c r="L712" s="71"/>
      <c r="M712" s="71"/>
      <c r="N712" s="71"/>
      <c r="O712" s="71"/>
      <c r="P712" s="71"/>
      <c r="Q712" s="71"/>
      <c r="R712" s="71"/>
      <c r="S712" s="71"/>
    </row>
    <row r="713" spans="1:19" x14ac:dyDescent="0.25">
      <c r="A713" s="71"/>
      <c r="B713" s="71"/>
      <c r="C713" s="71"/>
      <c r="D713" s="71"/>
      <c r="E713" s="71"/>
      <c r="F713" s="71"/>
      <c r="G713" s="71"/>
      <c r="H713" s="71"/>
      <c r="I713" s="71"/>
      <c r="J713" s="71"/>
      <c r="K713" s="71"/>
      <c r="L713" s="71"/>
      <c r="M713" s="71"/>
      <c r="N713" s="71"/>
      <c r="O713" s="71"/>
      <c r="P713" s="71"/>
      <c r="Q713" s="71"/>
      <c r="R713" s="71"/>
      <c r="S713" s="71"/>
    </row>
    <row r="714" spans="1:19" x14ac:dyDescent="0.25">
      <c r="A714" s="71"/>
      <c r="B714" s="71"/>
      <c r="C714" s="71"/>
      <c r="D714" s="71"/>
      <c r="E714" s="71"/>
      <c r="F714" s="71"/>
      <c r="G714" s="71"/>
      <c r="H714" s="71"/>
      <c r="I714" s="71"/>
      <c r="J714" s="71"/>
      <c r="K714" s="71"/>
      <c r="L714" s="71"/>
      <c r="M714" s="71"/>
      <c r="N714" s="71"/>
      <c r="O714" s="71"/>
      <c r="P714" s="71"/>
      <c r="Q714" s="71"/>
      <c r="R714" s="71"/>
      <c r="S714" s="71"/>
    </row>
    <row r="715" spans="1:19" x14ac:dyDescent="0.25">
      <c r="A715" s="71"/>
      <c r="B715" s="71"/>
      <c r="C715" s="71"/>
      <c r="D715" s="71"/>
      <c r="E715" s="71"/>
      <c r="F715" s="71"/>
      <c r="G715" s="71"/>
      <c r="H715" s="71"/>
      <c r="I715" s="71"/>
      <c r="J715" s="71"/>
      <c r="K715" s="71"/>
      <c r="L715" s="71"/>
      <c r="M715" s="71"/>
      <c r="N715" s="71"/>
      <c r="O715" s="71"/>
      <c r="P715" s="71"/>
      <c r="Q715" s="71"/>
      <c r="R715" s="71"/>
      <c r="S715" s="71"/>
    </row>
    <row r="716" spans="1:19" x14ac:dyDescent="0.25">
      <c r="A716" s="71"/>
      <c r="B716" s="71"/>
      <c r="C716" s="71"/>
      <c r="D716" s="71"/>
      <c r="E716" s="71"/>
      <c r="F716" s="71"/>
      <c r="G716" s="71"/>
      <c r="H716" s="71"/>
      <c r="I716" s="71"/>
      <c r="J716" s="71"/>
      <c r="K716" s="71"/>
      <c r="L716" s="71"/>
      <c r="M716" s="71"/>
      <c r="N716" s="71"/>
      <c r="O716" s="71"/>
      <c r="P716" s="71"/>
      <c r="Q716" s="71"/>
      <c r="R716" s="71"/>
      <c r="S716" s="71"/>
    </row>
    <row r="717" spans="1:19" x14ac:dyDescent="0.25">
      <c r="A717" s="71"/>
      <c r="B717" s="71"/>
      <c r="C717" s="71"/>
      <c r="D717" s="71"/>
      <c r="E717" s="71"/>
      <c r="F717" s="71"/>
      <c r="G717" s="71"/>
      <c r="H717" s="71"/>
      <c r="I717" s="71"/>
      <c r="J717" s="71"/>
      <c r="K717" s="71"/>
      <c r="L717" s="71"/>
      <c r="M717" s="71"/>
      <c r="N717" s="71"/>
      <c r="O717" s="71"/>
      <c r="P717" s="71"/>
      <c r="Q717" s="71"/>
      <c r="R717" s="71"/>
      <c r="S717" s="71"/>
    </row>
    <row r="718" spans="1:19" x14ac:dyDescent="0.25">
      <c r="A718" s="71"/>
      <c r="B718" s="71"/>
      <c r="C718" s="71"/>
      <c r="D718" s="71"/>
      <c r="E718" s="71"/>
      <c r="F718" s="71"/>
      <c r="G718" s="71"/>
      <c r="H718" s="71"/>
      <c r="I718" s="71"/>
      <c r="J718" s="71"/>
      <c r="K718" s="71"/>
      <c r="L718" s="71"/>
      <c r="M718" s="71"/>
      <c r="N718" s="71"/>
      <c r="O718" s="71"/>
      <c r="P718" s="71"/>
      <c r="Q718" s="71"/>
      <c r="R718" s="71"/>
      <c r="S718" s="71"/>
    </row>
    <row r="719" spans="1:19" x14ac:dyDescent="0.25">
      <c r="A719" s="71"/>
      <c r="B719" s="71"/>
      <c r="C719" s="71"/>
      <c r="D719" s="71"/>
      <c r="E719" s="71"/>
      <c r="F719" s="71"/>
      <c r="G719" s="71"/>
      <c r="H719" s="71"/>
      <c r="I719" s="71"/>
      <c r="J719" s="71"/>
      <c r="K719" s="71"/>
      <c r="L719" s="71"/>
      <c r="M719" s="71"/>
      <c r="N719" s="71"/>
      <c r="O719" s="71"/>
      <c r="P719" s="71"/>
      <c r="Q719" s="71"/>
      <c r="R719" s="71"/>
      <c r="S719" s="71"/>
    </row>
    <row r="720" spans="1:19" x14ac:dyDescent="0.25">
      <c r="A720" s="71"/>
      <c r="B720" s="71"/>
      <c r="C720" s="71"/>
      <c r="D720" s="71"/>
      <c r="E720" s="71"/>
      <c r="F720" s="71"/>
      <c r="G720" s="71"/>
      <c r="H720" s="71"/>
      <c r="I720" s="71"/>
      <c r="J720" s="71"/>
      <c r="K720" s="71"/>
      <c r="L720" s="71"/>
      <c r="M720" s="71"/>
      <c r="N720" s="71"/>
      <c r="O720" s="71"/>
      <c r="P720" s="71"/>
      <c r="Q720" s="71"/>
      <c r="R720" s="71"/>
      <c r="S720" s="71"/>
    </row>
    <row r="721" spans="1:19" x14ac:dyDescent="0.25">
      <c r="A721" s="71"/>
      <c r="B721" s="71"/>
      <c r="C721" s="71"/>
      <c r="D721" s="71"/>
      <c r="E721" s="71"/>
      <c r="F721" s="71"/>
      <c r="G721" s="71"/>
      <c r="H721" s="71"/>
      <c r="I721" s="71"/>
      <c r="J721" s="71"/>
      <c r="K721" s="71"/>
      <c r="L721" s="71"/>
      <c r="M721" s="71"/>
      <c r="N721" s="71"/>
      <c r="O721" s="71"/>
      <c r="P721" s="71"/>
      <c r="Q721" s="71"/>
      <c r="R721" s="71"/>
      <c r="S721" s="71"/>
    </row>
    <row r="722" spans="1:19" x14ac:dyDescent="0.25">
      <c r="A722" s="71"/>
      <c r="B722" s="71"/>
      <c r="C722" s="71"/>
      <c r="D722" s="71"/>
      <c r="E722" s="71"/>
      <c r="F722" s="71"/>
      <c r="G722" s="71"/>
      <c r="H722" s="71"/>
      <c r="I722" s="71"/>
      <c r="J722" s="71"/>
      <c r="K722" s="71"/>
      <c r="L722" s="71"/>
      <c r="M722" s="71"/>
      <c r="N722" s="71"/>
      <c r="O722" s="71"/>
      <c r="P722" s="71"/>
      <c r="Q722" s="71"/>
      <c r="R722" s="71"/>
      <c r="S722" s="71"/>
    </row>
    <row r="723" spans="1:19" x14ac:dyDescent="0.25">
      <c r="A723" s="71"/>
      <c r="B723" s="71"/>
      <c r="C723" s="71"/>
      <c r="D723" s="71"/>
      <c r="E723" s="71"/>
      <c r="F723" s="71"/>
      <c r="G723" s="71"/>
      <c r="H723" s="71"/>
      <c r="I723" s="71"/>
      <c r="J723" s="71"/>
      <c r="K723" s="71"/>
      <c r="L723" s="71"/>
      <c r="M723" s="71"/>
      <c r="N723" s="71"/>
      <c r="O723" s="71"/>
      <c r="P723" s="71"/>
      <c r="Q723" s="71"/>
      <c r="R723" s="71"/>
      <c r="S723" s="71"/>
    </row>
    <row r="724" spans="1:19" x14ac:dyDescent="0.25">
      <c r="A724" s="71"/>
      <c r="B724" s="71"/>
      <c r="C724" s="71"/>
      <c r="D724" s="71"/>
      <c r="E724" s="71"/>
      <c r="F724" s="71"/>
      <c r="G724" s="71"/>
      <c r="H724" s="71"/>
      <c r="I724" s="71"/>
      <c r="J724" s="71"/>
      <c r="K724" s="71"/>
      <c r="L724" s="71"/>
      <c r="M724" s="71"/>
      <c r="N724" s="71"/>
      <c r="O724" s="71"/>
      <c r="P724" s="71"/>
      <c r="Q724" s="71"/>
      <c r="R724" s="71"/>
      <c r="S724" s="71"/>
    </row>
    <row r="725" spans="1:19" x14ac:dyDescent="0.25">
      <c r="A725" s="71"/>
      <c r="B725" s="71"/>
      <c r="C725" s="71"/>
      <c r="D725" s="71"/>
      <c r="E725" s="71"/>
      <c r="F725" s="71"/>
      <c r="G725" s="71"/>
      <c r="H725" s="71"/>
      <c r="I725" s="71"/>
      <c r="J725" s="71"/>
      <c r="K725" s="71"/>
      <c r="L725" s="71"/>
      <c r="M725" s="71"/>
      <c r="N725" s="71"/>
      <c r="O725" s="71"/>
      <c r="P725" s="71"/>
      <c r="Q725" s="71"/>
      <c r="R725" s="71"/>
      <c r="S725" s="71"/>
    </row>
    <row r="726" spans="1:19" x14ac:dyDescent="0.25">
      <c r="A726" s="71"/>
      <c r="B726" s="71"/>
      <c r="C726" s="71"/>
      <c r="D726" s="71"/>
      <c r="E726" s="71"/>
      <c r="F726" s="71"/>
      <c r="G726" s="71"/>
      <c r="H726" s="71"/>
      <c r="I726" s="71"/>
      <c r="J726" s="71"/>
      <c r="K726" s="71"/>
      <c r="L726" s="71"/>
      <c r="M726" s="71"/>
      <c r="N726" s="71"/>
      <c r="O726" s="71"/>
      <c r="P726" s="71"/>
      <c r="Q726" s="71"/>
      <c r="R726" s="71"/>
      <c r="S726" s="71"/>
    </row>
    <row r="727" spans="1:19" x14ac:dyDescent="0.25">
      <c r="A727" s="71"/>
      <c r="B727" s="71"/>
      <c r="C727" s="71"/>
      <c r="D727" s="71"/>
      <c r="E727" s="71"/>
      <c r="F727" s="71"/>
      <c r="G727" s="71"/>
      <c r="H727" s="71"/>
      <c r="I727" s="71"/>
      <c r="J727" s="71"/>
      <c r="K727" s="71"/>
      <c r="L727" s="71"/>
      <c r="M727" s="71"/>
      <c r="N727" s="71"/>
      <c r="O727" s="71"/>
      <c r="P727" s="71"/>
      <c r="Q727" s="71"/>
      <c r="R727" s="71"/>
      <c r="S727" s="71"/>
    </row>
    <row r="728" spans="1:19" x14ac:dyDescent="0.25">
      <c r="A728" s="71"/>
      <c r="B728" s="71"/>
      <c r="C728" s="71"/>
      <c r="D728" s="71"/>
      <c r="E728" s="71"/>
      <c r="F728" s="71"/>
      <c r="G728" s="71"/>
      <c r="H728" s="71"/>
      <c r="I728" s="71"/>
      <c r="J728" s="71"/>
      <c r="K728" s="71"/>
      <c r="L728" s="71"/>
      <c r="M728" s="71"/>
      <c r="N728" s="71"/>
      <c r="O728" s="71"/>
      <c r="P728" s="71"/>
      <c r="Q728" s="71"/>
      <c r="R728" s="71"/>
      <c r="S728" s="71"/>
    </row>
    <row r="729" spans="1:19" x14ac:dyDescent="0.25">
      <c r="A729" s="71"/>
      <c r="B729" s="71"/>
      <c r="C729" s="71"/>
      <c r="D729" s="71"/>
      <c r="E729" s="71"/>
      <c r="F729" s="71"/>
      <c r="G729" s="71"/>
      <c r="H729" s="71"/>
      <c r="I729" s="71"/>
      <c r="J729" s="71"/>
      <c r="K729" s="71"/>
      <c r="L729" s="71"/>
      <c r="M729" s="71"/>
      <c r="N729" s="71"/>
      <c r="O729" s="71"/>
      <c r="P729" s="71"/>
      <c r="Q729" s="71"/>
      <c r="R729" s="71"/>
      <c r="S729" s="71"/>
    </row>
    <row r="730" spans="1:19" x14ac:dyDescent="0.25">
      <c r="A730" s="71"/>
      <c r="B730" s="71"/>
      <c r="C730" s="71"/>
      <c r="D730" s="71"/>
      <c r="E730" s="71"/>
      <c r="F730" s="71"/>
      <c r="G730" s="71"/>
      <c r="H730" s="71"/>
      <c r="I730" s="71"/>
      <c r="J730" s="71"/>
      <c r="K730" s="71"/>
      <c r="L730" s="71"/>
      <c r="M730" s="71"/>
      <c r="N730" s="71"/>
      <c r="O730" s="71"/>
      <c r="P730" s="71"/>
      <c r="Q730" s="71"/>
      <c r="R730" s="71"/>
      <c r="S730" s="71"/>
    </row>
    <row r="731" spans="1:19" x14ac:dyDescent="0.25">
      <c r="A731" s="71"/>
      <c r="B731" s="71"/>
      <c r="C731" s="71"/>
      <c r="D731" s="71"/>
      <c r="E731" s="71"/>
      <c r="F731" s="71"/>
      <c r="G731" s="71"/>
      <c r="H731" s="71"/>
      <c r="I731" s="71"/>
      <c r="J731" s="71"/>
      <c r="K731" s="71"/>
      <c r="L731" s="71"/>
      <c r="M731" s="71"/>
      <c r="N731" s="71"/>
      <c r="O731" s="71"/>
      <c r="P731" s="71"/>
      <c r="Q731" s="71"/>
      <c r="R731" s="71"/>
      <c r="S731" s="71"/>
    </row>
    <row r="732" spans="1:19" x14ac:dyDescent="0.25">
      <c r="A732" s="71"/>
      <c r="B732" s="71"/>
      <c r="C732" s="71"/>
      <c r="D732" s="71"/>
      <c r="E732" s="71"/>
      <c r="F732" s="71"/>
      <c r="G732" s="71"/>
      <c r="H732" s="71"/>
      <c r="I732" s="71"/>
      <c r="J732" s="71"/>
      <c r="K732" s="71"/>
      <c r="L732" s="71"/>
      <c r="M732" s="71"/>
      <c r="N732" s="71"/>
      <c r="O732" s="71"/>
      <c r="P732" s="71"/>
      <c r="Q732" s="71"/>
      <c r="R732" s="71"/>
      <c r="S732" s="71"/>
    </row>
    <row r="733" spans="1:19" x14ac:dyDescent="0.25">
      <c r="A733" s="71"/>
      <c r="B733" s="71"/>
      <c r="C733" s="71"/>
      <c r="D733" s="71"/>
      <c r="E733" s="71"/>
      <c r="F733" s="71"/>
      <c r="G733" s="71"/>
      <c r="H733" s="71"/>
      <c r="I733" s="71"/>
      <c r="J733" s="71"/>
      <c r="K733" s="71"/>
      <c r="L733" s="71"/>
      <c r="M733" s="71"/>
      <c r="N733" s="71"/>
      <c r="O733" s="71"/>
      <c r="P733" s="71"/>
      <c r="Q733" s="71"/>
      <c r="R733" s="71"/>
      <c r="S733" s="71"/>
    </row>
    <row r="734" spans="1:19" x14ac:dyDescent="0.25">
      <c r="A734" s="71"/>
      <c r="B734" s="71"/>
      <c r="C734" s="71"/>
      <c r="D734" s="71"/>
      <c r="E734" s="71"/>
      <c r="F734" s="71"/>
      <c r="G734" s="71"/>
      <c r="H734" s="71"/>
      <c r="I734" s="71"/>
      <c r="J734" s="71"/>
      <c r="K734" s="71"/>
      <c r="L734" s="71"/>
      <c r="M734" s="71"/>
      <c r="N734" s="71"/>
      <c r="O734" s="71"/>
      <c r="P734" s="71"/>
      <c r="Q734" s="71"/>
      <c r="R734" s="71"/>
      <c r="S734" s="71"/>
    </row>
    <row r="735" spans="1:19" x14ac:dyDescent="0.25">
      <c r="A735" s="71"/>
      <c r="B735" s="71"/>
      <c r="C735" s="71"/>
      <c r="D735" s="71"/>
      <c r="E735" s="71"/>
      <c r="F735" s="71"/>
      <c r="G735" s="71"/>
      <c r="H735" s="71"/>
      <c r="I735" s="71"/>
      <c r="J735" s="71"/>
      <c r="K735" s="71"/>
      <c r="L735" s="71"/>
      <c r="M735" s="71"/>
      <c r="N735" s="71"/>
      <c r="O735" s="71"/>
      <c r="P735" s="71"/>
      <c r="Q735" s="71"/>
      <c r="R735" s="71"/>
      <c r="S735" s="71"/>
    </row>
    <row r="736" spans="1:19" x14ac:dyDescent="0.25">
      <c r="A736" s="71"/>
      <c r="B736" s="71"/>
      <c r="C736" s="71"/>
      <c r="D736" s="71"/>
      <c r="E736" s="71"/>
      <c r="F736" s="71"/>
      <c r="G736" s="71"/>
      <c r="H736" s="71"/>
      <c r="I736" s="71"/>
      <c r="J736" s="71"/>
      <c r="K736" s="71"/>
      <c r="L736" s="71"/>
      <c r="M736" s="71"/>
      <c r="N736" s="71"/>
      <c r="O736" s="71"/>
      <c r="P736" s="71"/>
      <c r="Q736" s="71"/>
      <c r="R736" s="71"/>
      <c r="S736" s="71"/>
    </row>
    <row r="737" spans="1:19" x14ac:dyDescent="0.25">
      <c r="A737" s="71"/>
      <c r="B737" s="71"/>
      <c r="C737" s="71"/>
      <c r="D737" s="71"/>
      <c r="E737" s="71"/>
      <c r="F737" s="71"/>
      <c r="G737" s="71"/>
      <c r="H737" s="71"/>
      <c r="I737" s="71"/>
      <c r="J737" s="71"/>
      <c r="K737" s="71"/>
      <c r="L737" s="71"/>
      <c r="M737" s="71"/>
      <c r="N737" s="71"/>
      <c r="O737" s="71"/>
      <c r="P737" s="71"/>
      <c r="Q737" s="71"/>
      <c r="R737" s="71"/>
      <c r="S737" s="71"/>
    </row>
    <row r="738" spans="1:19" x14ac:dyDescent="0.25">
      <c r="A738" s="71"/>
      <c r="B738" s="71"/>
      <c r="C738" s="71"/>
      <c r="D738" s="71"/>
      <c r="E738" s="71"/>
      <c r="F738" s="71"/>
      <c r="G738" s="71"/>
      <c r="H738" s="71"/>
      <c r="I738" s="71"/>
      <c r="J738" s="71"/>
      <c r="K738" s="71"/>
      <c r="L738" s="71"/>
      <c r="M738" s="71"/>
      <c r="N738" s="71"/>
      <c r="O738" s="71"/>
      <c r="P738" s="71"/>
      <c r="Q738" s="71"/>
      <c r="R738" s="71"/>
      <c r="S738" s="71"/>
    </row>
    <row r="739" spans="1:19" x14ac:dyDescent="0.25">
      <c r="A739" s="71"/>
      <c r="B739" s="71"/>
      <c r="C739" s="71"/>
      <c r="D739" s="71"/>
      <c r="E739" s="71"/>
      <c r="F739" s="71"/>
      <c r="G739" s="71"/>
      <c r="H739" s="71"/>
      <c r="I739" s="71"/>
      <c r="J739" s="71"/>
      <c r="K739" s="71"/>
      <c r="L739" s="71"/>
      <c r="M739" s="71"/>
      <c r="N739" s="71"/>
      <c r="O739" s="71"/>
      <c r="P739" s="71"/>
      <c r="Q739" s="71"/>
      <c r="R739" s="71"/>
      <c r="S739" s="71"/>
    </row>
    <row r="740" spans="1:19" x14ac:dyDescent="0.25">
      <c r="A740" s="71"/>
      <c r="B740" s="71"/>
      <c r="C740" s="71"/>
      <c r="D740" s="71"/>
      <c r="E740" s="71"/>
      <c r="F740" s="71"/>
      <c r="G740" s="71"/>
      <c r="H740" s="71"/>
      <c r="I740" s="71"/>
      <c r="J740" s="71"/>
      <c r="K740" s="71"/>
      <c r="L740" s="71"/>
      <c r="M740" s="71"/>
      <c r="N740" s="71"/>
      <c r="O740" s="71"/>
      <c r="P740" s="71"/>
      <c r="Q740" s="71"/>
      <c r="R740" s="71"/>
      <c r="S740" s="71"/>
    </row>
    <row r="741" spans="1:19" x14ac:dyDescent="0.25">
      <c r="A741" s="71"/>
      <c r="B741" s="71"/>
      <c r="C741" s="71"/>
      <c r="D741" s="71"/>
      <c r="E741" s="71"/>
      <c r="F741" s="71"/>
      <c r="G741" s="71"/>
      <c r="H741" s="71"/>
      <c r="I741" s="71"/>
      <c r="J741" s="71"/>
      <c r="K741" s="71"/>
      <c r="L741" s="71"/>
      <c r="M741" s="71"/>
      <c r="N741" s="71"/>
      <c r="O741" s="71"/>
      <c r="P741" s="71"/>
      <c r="Q741" s="71"/>
      <c r="R741" s="71"/>
      <c r="S741" s="71"/>
    </row>
    <row r="742" spans="1:19" x14ac:dyDescent="0.25">
      <c r="A742" s="71"/>
      <c r="B742" s="71"/>
      <c r="C742" s="71"/>
      <c r="D742" s="71"/>
      <c r="E742" s="71"/>
      <c r="F742" s="71"/>
      <c r="G742" s="71"/>
      <c r="H742" s="71"/>
      <c r="I742" s="71"/>
      <c r="J742" s="71"/>
      <c r="K742" s="71"/>
      <c r="L742" s="71"/>
      <c r="M742" s="71"/>
      <c r="N742" s="71"/>
      <c r="O742" s="71"/>
      <c r="P742" s="71"/>
      <c r="Q742" s="71"/>
      <c r="R742" s="71"/>
      <c r="S742" s="71"/>
    </row>
    <row r="743" spans="1:19" x14ac:dyDescent="0.25">
      <c r="A743" s="71"/>
      <c r="B743" s="71"/>
      <c r="C743" s="71"/>
      <c r="D743" s="71"/>
      <c r="E743" s="71"/>
      <c r="F743" s="71"/>
      <c r="G743" s="71"/>
      <c r="H743" s="71"/>
      <c r="I743" s="71"/>
      <c r="J743" s="71"/>
      <c r="K743" s="71"/>
      <c r="L743" s="71"/>
      <c r="M743" s="71"/>
      <c r="N743" s="71"/>
      <c r="O743" s="71"/>
      <c r="P743" s="71"/>
      <c r="Q743" s="71"/>
      <c r="R743" s="71"/>
      <c r="S743" s="71"/>
    </row>
    <row r="744" spans="1:19" x14ac:dyDescent="0.25">
      <c r="A744" s="71"/>
      <c r="B744" s="71"/>
      <c r="C744" s="71"/>
      <c r="D744" s="71"/>
      <c r="E744" s="71"/>
      <c r="F744" s="71"/>
      <c r="G744" s="71"/>
      <c r="H744" s="71"/>
      <c r="I744" s="71"/>
      <c r="J744" s="71"/>
      <c r="K744" s="71"/>
      <c r="L744" s="71"/>
      <c r="M744" s="71"/>
      <c r="N744" s="71"/>
      <c r="O744" s="71"/>
      <c r="P744" s="71"/>
      <c r="Q744" s="71"/>
      <c r="R744" s="71"/>
      <c r="S744" s="71"/>
    </row>
    <row r="745" spans="1:19" x14ac:dyDescent="0.25">
      <c r="A745" s="71"/>
      <c r="B745" s="71"/>
      <c r="C745" s="71"/>
      <c r="D745" s="71"/>
      <c r="E745" s="71"/>
      <c r="F745" s="71"/>
      <c r="G745" s="71"/>
      <c r="H745" s="71"/>
      <c r="I745" s="71"/>
      <c r="J745" s="71"/>
      <c r="K745" s="71"/>
      <c r="L745" s="71"/>
      <c r="M745" s="71"/>
      <c r="N745" s="71"/>
      <c r="O745" s="71"/>
      <c r="P745" s="71"/>
      <c r="Q745" s="71"/>
      <c r="R745" s="71"/>
      <c r="S745" s="71"/>
    </row>
    <row r="746" spans="1:19" x14ac:dyDescent="0.25">
      <c r="A746" s="71"/>
      <c r="B746" s="71"/>
      <c r="C746" s="71"/>
      <c r="D746" s="71"/>
      <c r="E746" s="71"/>
      <c r="F746" s="71"/>
      <c r="G746" s="71"/>
      <c r="H746" s="71"/>
      <c r="I746" s="71"/>
      <c r="J746" s="71"/>
      <c r="K746" s="71"/>
      <c r="L746" s="71"/>
      <c r="M746" s="71"/>
      <c r="N746" s="71"/>
      <c r="O746" s="71"/>
      <c r="P746" s="71"/>
      <c r="Q746" s="71"/>
      <c r="R746" s="71"/>
      <c r="S746" s="71"/>
    </row>
    <row r="747" spans="1:19" x14ac:dyDescent="0.25">
      <c r="A747" s="71"/>
      <c r="B747" s="71"/>
      <c r="C747" s="71"/>
      <c r="D747" s="71"/>
      <c r="E747" s="71"/>
      <c r="F747" s="71"/>
      <c r="G747" s="71"/>
      <c r="H747" s="71"/>
      <c r="I747" s="71"/>
      <c r="J747" s="71"/>
      <c r="K747" s="71"/>
      <c r="L747" s="71"/>
      <c r="M747" s="71"/>
      <c r="N747" s="71"/>
      <c r="O747" s="71"/>
      <c r="P747" s="71"/>
      <c r="Q747" s="71"/>
      <c r="R747" s="71"/>
      <c r="S747" s="71"/>
    </row>
    <row r="748" spans="1:19" x14ac:dyDescent="0.25">
      <c r="A748" s="71"/>
      <c r="B748" s="71"/>
      <c r="C748" s="71"/>
      <c r="D748" s="71"/>
      <c r="E748" s="71"/>
      <c r="F748" s="71"/>
      <c r="G748" s="71"/>
      <c r="H748" s="71"/>
      <c r="I748" s="71"/>
      <c r="J748" s="71"/>
      <c r="K748" s="71"/>
      <c r="L748" s="71"/>
      <c r="M748" s="71"/>
      <c r="N748" s="71"/>
      <c r="O748" s="71"/>
      <c r="P748" s="71"/>
      <c r="Q748" s="71"/>
      <c r="R748" s="71"/>
      <c r="S748" s="71"/>
    </row>
    <row r="749" spans="1:19" x14ac:dyDescent="0.25">
      <c r="A749" s="71"/>
      <c r="B749" s="71"/>
      <c r="C749" s="71"/>
      <c r="D749" s="71"/>
      <c r="E749" s="71"/>
      <c r="F749" s="71"/>
      <c r="G749" s="71"/>
      <c r="H749" s="71"/>
      <c r="I749" s="71"/>
      <c r="J749" s="71"/>
      <c r="K749" s="71"/>
      <c r="L749" s="71"/>
      <c r="M749" s="71"/>
      <c r="N749" s="71"/>
      <c r="O749" s="71"/>
      <c r="P749" s="71"/>
      <c r="Q749" s="71"/>
      <c r="R749" s="71"/>
      <c r="S749" s="71"/>
    </row>
    <row r="750" spans="1:19" x14ac:dyDescent="0.25">
      <c r="A750" s="71"/>
      <c r="B750" s="71"/>
      <c r="C750" s="71"/>
      <c r="D750" s="71"/>
      <c r="E750" s="71"/>
      <c r="F750" s="71"/>
      <c r="G750" s="71"/>
      <c r="H750" s="71"/>
      <c r="I750" s="71"/>
      <c r="J750" s="71"/>
      <c r="K750" s="71"/>
      <c r="L750" s="71"/>
      <c r="M750" s="71"/>
      <c r="N750" s="71"/>
      <c r="O750" s="71"/>
      <c r="P750" s="71"/>
      <c r="Q750" s="71"/>
      <c r="R750" s="71"/>
      <c r="S750" s="71"/>
    </row>
    <row r="751" spans="1:19" x14ac:dyDescent="0.25">
      <c r="A751" s="71"/>
      <c r="B751" s="71"/>
      <c r="C751" s="71"/>
      <c r="D751" s="71"/>
      <c r="E751" s="71"/>
      <c r="F751" s="71"/>
      <c r="G751" s="71"/>
      <c r="H751" s="71"/>
      <c r="I751" s="71"/>
      <c r="J751" s="71"/>
      <c r="K751" s="71"/>
      <c r="L751" s="71"/>
      <c r="M751" s="71"/>
      <c r="N751" s="71"/>
      <c r="O751" s="71"/>
      <c r="P751" s="71"/>
      <c r="Q751" s="71"/>
      <c r="R751" s="71"/>
      <c r="S751" s="71"/>
    </row>
    <row r="752" spans="1:19" x14ac:dyDescent="0.25">
      <c r="A752" s="71"/>
      <c r="B752" s="71"/>
      <c r="C752" s="71"/>
      <c r="D752" s="71"/>
      <c r="E752" s="71"/>
      <c r="F752" s="71"/>
      <c r="G752" s="71"/>
      <c r="H752" s="71"/>
      <c r="I752" s="71"/>
      <c r="J752" s="71"/>
      <c r="K752" s="71"/>
      <c r="L752" s="71"/>
      <c r="M752" s="71"/>
      <c r="N752" s="71"/>
      <c r="O752" s="71"/>
      <c r="P752" s="71"/>
      <c r="Q752" s="71"/>
      <c r="R752" s="71"/>
      <c r="S752" s="71"/>
    </row>
    <row r="753" spans="1:19" x14ac:dyDescent="0.25">
      <c r="A753" s="71"/>
      <c r="B753" s="71"/>
      <c r="C753" s="71"/>
      <c r="D753" s="71"/>
      <c r="E753" s="71"/>
      <c r="F753" s="71"/>
      <c r="G753" s="71"/>
      <c r="H753" s="71"/>
      <c r="I753" s="71"/>
      <c r="J753" s="71"/>
      <c r="K753" s="71"/>
      <c r="L753" s="71"/>
      <c r="M753" s="71"/>
      <c r="N753" s="71"/>
      <c r="O753" s="71"/>
      <c r="P753" s="71"/>
      <c r="Q753" s="71"/>
      <c r="R753" s="71"/>
      <c r="S753" s="71"/>
    </row>
    <row r="754" spans="1:19" x14ac:dyDescent="0.25">
      <c r="A754" s="71"/>
      <c r="B754" s="71"/>
      <c r="C754" s="71"/>
      <c r="D754" s="71"/>
      <c r="E754" s="71"/>
      <c r="F754" s="71"/>
      <c r="G754" s="71"/>
      <c r="H754" s="71"/>
      <c r="I754" s="71"/>
      <c r="J754" s="71"/>
      <c r="K754" s="71"/>
      <c r="L754" s="71"/>
      <c r="M754" s="71"/>
      <c r="N754" s="71"/>
      <c r="O754" s="71"/>
      <c r="P754" s="71"/>
      <c r="Q754" s="71"/>
      <c r="R754" s="71"/>
      <c r="S754" s="71"/>
    </row>
    <row r="755" spans="1:19" x14ac:dyDescent="0.25">
      <c r="A755" s="71"/>
      <c r="B755" s="71"/>
      <c r="C755" s="71"/>
      <c r="D755" s="71"/>
      <c r="E755" s="71"/>
      <c r="F755" s="71"/>
      <c r="G755" s="71"/>
      <c r="H755" s="71"/>
      <c r="I755" s="71"/>
      <c r="J755" s="71"/>
      <c r="K755" s="71"/>
      <c r="L755" s="71"/>
      <c r="M755" s="71"/>
      <c r="N755" s="71"/>
      <c r="O755" s="71"/>
      <c r="P755" s="71"/>
      <c r="Q755" s="71"/>
      <c r="R755" s="71"/>
      <c r="S755" s="71"/>
    </row>
    <row r="756" spans="1:19" x14ac:dyDescent="0.25">
      <c r="A756" s="71"/>
      <c r="B756" s="71"/>
      <c r="C756" s="71"/>
      <c r="D756" s="71"/>
      <c r="E756" s="71"/>
      <c r="F756" s="71"/>
      <c r="G756" s="71"/>
      <c r="H756" s="71"/>
      <c r="I756" s="71"/>
      <c r="J756" s="71"/>
      <c r="K756" s="71"/>
      <c r="L756" s="71"/>
      <c r="M756" s="71"/>
      <c r="N756" s="71"/>
      <c r="O756" s="71"/>
      <c r="P756" s="71"/>
      <c r="Q756" s="71"/>
      <c r="R756" s="71"/>
      <c r="S756" s="71"/>
    </row>
    <row r="757" spans="1:19" x14ac:dyDescent="0.25">
      <c r="A757" s="71"/>
      <c r="B757" s="71"/>
      <c r="C757" s="71"/>
      <c r="D757" s="71"/>
      <c r="E757" s="71"/>
      <c r="F757" s="71"/>
      <c r="G757" s="71"/>
      <c r="H757" s="71"/>
      <c r="I757" s="71"/>
      <c r="J757" s="71"/>
      <c r="K757" s="71"/>
      <c r="L757" s="71"/>
      <c r="M757" s="71"/>
      <c r="N757" s="71"/>
      <c r="O757" s="71"/>
      <c r="P757" s="71"/>
      <c r="Q757" s="71"/>
      <c r="R757" s="71"/>
      <c r="S757" s="71"/>
    </row>
    <row r="758" spans="1:19" x14ac:dyDescent="0.25">
      <c r="A758" s="71"/>
      <c r="B758" s="71"/>
      <c r="C758" s="71"/>
      <c r="D758" s="71"/>
      <c r="E758" s="71"/>
      <c r="F758" s="71"/>
      <c r="G758" s="71"/>
      <c r="H758" s="71"/>
      <c r="I758" s="71"/>
      <c r="J758" s="71"/>
      <c r="K758" s="71"/>
      <c r="L758" s="71"/>
      <c r="M758" s="71"/>
      <c r="N758" s="71"/>
      <c r="O758" s="71"/>
      <c r="P758" s="71"/>
      <c r="Q758" s="71"/>
      <c r="R758" s="71"/>
      <c r="S758" s="71"/>
    </row>
    <row r="759" spans="1:19" x14ac:dyDescent="0.25">
      <c r="A759" s="71"/>
      <c r="B759" s="71"/>
      <c r="C759" s="71"/>
      <c r="D759" s="71"/>
      <c r="E759" s="71"/>
      <c r="F759" s="71"/>
      <c r="G759" s="71"/>
      <c r="H759" s="71"/>
      <c r="I759" s="71"/>
      <c r="J759" s="71"/>
      <c r="K759" s="71"/>
      <c r="L759" s="71"/>
      <c r="M759" s="71"/>
      <c r="N759" s="71"/>
      <c r="O759" s="71"/>
      <c r="P759" s="71"/>
      <c r="Q759" s="71"/>
      <c r="R759" s="71"/>
      <c r="S759" s="71"/>
    </row>
    <row r="760" spans="1:19" x14ac:dyDescent="0.25">
      <c r="A760" s="71"/>
      <c r="B760" s="71"/>
      <c r="C760" s="71"/>
      <c r="D760" s="71"/>
      <c r="E760" s="71"/>
      <c r="F760" s="71"/>
      <c r="G760" s="71"/>
      <c r="H760" s="71"/>
      <c r="I760" s="71"/>
      <c r="J760" s="71"/>
      <c r="K760" s="71"/>
      <c r="L760" s="71"/>
      <c r="M760" s="71"/>
      <c r="N760" s="71"/>
      <c r="O760" s="71"/>
      <c r="P760" s="71"/>
      <c r="Q760" s="71"/>
      <c r="R760" s="71"/>
      <c r="S760" s="71"/>
    </row>
    <row r="761" spans="1:19" x14ac:dyDescent="0.25">
      <c r="A761" s="71"/>
      <c r="B761" s="71"/>
      <c r="C761" s="71"/>
      <c r="D761" s="71"/>
      <c r="E761" s="71"/>
      <c r="F761" s="71"/>
      <c r="G761" s="71"/>
      <c r="H761" s="71"/>
      <c r="I761" s="71"/>
      <c r="J761" s="71"/>
      <c r="K761" s="71"/>
      <c r="L761" s="71"/>
      <c r="M761" s="71"/>
      <c r="N761" s="71"/>
      <c r="O761" s="71"/>
      <c r="P761" s="71"/>
      <c r="Q761" s="71"/>
      <c r="R761" s="71"/>
      <c r="S761" s="71"/>
    </row>
    <row r="762" spans="1:19" x14ac:dyDescent="0.25">
      <c r="A762" s="71"/>
      <c r="B762" s="71"/>
      <c r="C762" s="71"/>
      <c r="D762" s="71"/>
      <c r="E762" s="71"/>
      <c r="F762" s="71"/>
      <c r="G762" s="71"/>
      <c r="H762" s="71"/>
      <c r="I762" s="71"/>
      <c r="J762" s="71"/>
      <c r="K762" s="71"/>
      <c r="L762" s="71"/>
      <c r="M762" s="71"/>
      <c r="N762" s="71"/>
      <c r="O762" s="71"/>
      <c r="P762" s="71"/>
      <c r="Q762" s="71"/>
      <c r="R762" s="71"/>
      <c r="S762" s="71"/>
    </row>
    <row r="763" spans="1:19" x14ac:dyDescent="0.25">
      <c r="A763" s="71"/>
      <c r="B763" s="71"/>
      <c r="C763" s="71"/>
      <c r="D763" s="71"/>
      <c r="E763" s="71"/>
      <c r="F763" s="71"/>
      <c r="G763" s="71"/>
      <c r="H763" s="71"/>
      <c r="I763" s="71"/>
      <c r="J763" s="71"/>
      <c r="K763" s="71"/>
      <c r="L763" s="71"/>
      <c r="M763" s="71"/>
      <c r="N763" s="71"/>
      <c r="O763" s="71"/>
      <c r="P763" s="71"/>
      <c r="Q763" s="71"/>
      <c r="R763" s="71"/>
      <c r="S763" s="71"/>
    </row>
    <row r="764" spans="1:19" x14ac:dyDescent="0.25">
      <c r="A764" s="71"/>
      <c r="B764" s="71"/>
      <c r="C764" s="71"/>
      <c r="D764" s="71"/>
      <c r="E764" s="71"/>
      <c r="F764" s="71"/>
      <c r="G764" s="71"/>
      <c r="H764" s="71"/>
      <c r="I764" s="71"/>
      <c r="J764" s="71"/>
      <c r="K764" s="71"/>
      <c r="L764" s="71"/>
      <c r="M764" s="71"/>
      <c r="N764" s="71"/>
      <c r="O764" s="71"/>
      <c r="P764" s="71"/>
      <c r="Q764" s="71"/>
      <c r="R764" s="71"/>
      <c r="S764" s="71"/>
    </row>
    <row r="765" spans="1:19" x14ac:dyDescent="0.25">
      <c r="A765" s="71"/>
      <c r="B765" s="71"/>
      <c r="C765" s="71"/>
      <c r="D765" s="71"/>
      <c r="E765" s="71"/>
      <c r="F765" s="71"/>
      <c r="G765" s="71"/>
      <c r="H765" s="71"/>
      <c r="I765" s="71"/>
      <c r="J765" s="71"/>
      <c r="K765" s="71"/>
      <c r="L765" s="71"/>
      <c r="M765" s="71"/>
      <c r="N765" s="71"/>
      <c r="O765" s="71"/>
      <c r="P765" s="71"/>
      <c r="Q765" s="71"/>
      <c r="R765" s="71"/>
      <c r="S765" s="71"/>
    </row>
    <row r="766" spans="1:19" x14ac:dyDescent="0.25">
      <c r="A766" s="71"/>
      <c r="B766" s="71"/>
      <c r="C766" s="71"/>
      <c r="D766" s="71"/>
      <c r="E766" s="71"/>
      <c r="F766" s="71"/>
      <c r="G766" s="71"/>
      <c r="H766" s="71"/>
      <c r="I766" s="71"/>
      <c r="J766" s="71"/>
      <c r="K766" s="71"/>
      <c r="L766" s="71"/>
      <c r="M766" s="71"/>
      <c r="N766" s="71"/>
      <c r="O766" s="71"/>
      <c r="P766" s="71"/>
      <c r="Q766" s="71"/>
      <c r="R766" s="71"/>
      <c r="S766" s="71"/>
    </row>
    <row r="767" spans="1:19" x14ac:dyDescent="0.25">
      <c r="A767" s="71"/>
      <c r="B767" s="71"/>
      <c r="C767" s="71"/>
      <c r="D767" s="71"/>
      <c r="E767" s="71"/>
      <c r="F767" s="71"/>
      <c r="G767" s="71"/>
      <c r="H767" s="71"/>
      <c r="I767" s="71"/>
      <c r="J767" s="71"/>
      <c r="K767" s="71"/>
      <c r="L767" s="71"/>
      <c r="M767" s="71"/>
      <c r="N767" s="71"/>
      <c r="O767" s="71"/>
      <c r="P767" s="71"/>
      <c r="Q767" s="71"/>
      <c r="R767" s="71"/>
      <c r="S767" s="71"/>
    </row>
    <row r="768" spans="1:19" x14ac:dyDescent="0.25">
      <c r="A768" s="71"/>
      <c r="B768" s="71"/>
      <c r="C768" s="71"/>
      <c r="D768" s="71"/>
      <c r="E768" s="71"/>
      <c r="F768" s="71"/>
      <c r="G768" s="71"/>
      <c r="H768" s="71"/>
      <c r="I768" s="71"/>
      <c r="J768" s="71"/>
      <c r="K768" s="71"/>
      <c r="L768" s="71"/>
      <c r="M768" s="71"/>
      <c r="N768" s="71"/>
      <c r="O768" s="71"/>
      <c r="P768" s="71"/>
      <c r="Q768" s="71"/>
      <c r="R768" s="71"/>
      <c r="S768" s="71"/>
    </row>
    <row r="769" spans="1:19" x14ac:dyDescent="0.25">
      <c r="A769" s="71"/>
      <c r="B769" s="71"/>
      <c r="C769" s="71"/>
      <c r="D769" s="71"/>
      <c r="E769" s="71"/>
      <c r="F769" s="71"/>
      <c r="G769" s="71"/>
      <c r="H769" s="71"/>
      <c r="I769" s="71"/>
      <c r="J769" s="71"/>
      <c r="K769" s="71"/>
      <c r="L769" s="71"/>
      <c r="M769" s="71"/>
      <c r="N769" s="71"/>
      <c r="O769" s="71"/>
      <c r="P769" s="71"/>
      <c r="Q769" s="71"/>
      <c r="R769" s="71"/>
      <c r="S769" s="71"/>
    </row>
    <row r="770" spans="1:19" x14ac:dyDescent="0.25">
      <c r="A770" s="71"/>
      <c r="B770" s="71"/>
      <c r="C770" s="71"/>
      <c r="D770" s="71"/>
      <c r="E770" s="71"/>
      <c r="F770" s="71"/>
      <c r="G770" s="71"/>
      <c r="H770" s="71"/>
      <c r="I770" s="71"/>
      <c r="J770" s="71"/>
      <c r="K770" s="71"/>
      <c r="L770" s="71"/>
      <c r="M770" s="71"/>
      <c r="N770" s="71"/>
      <c r="O770" s="71"/>
      <c r="P770" s="71"/>
      <c r="Q770" s="71"/>
      <c r="R770" s="71"/>
      <c r="S770" s="71"/>
    </row>
    <row r="771" spans="1:19" x14ac:dyDescent="0.25">
      <c r="A771" s="71"/>
      <c r="B771" s="71"/>
      <c r="C771" s="71"/>
      <c r="D771" s="71"/>
      <c r="E771" s="71"/>
      <c r="F771" s="71"/>
      <c r="G771" s="71"/>
      <c r="H771" s="71"/>
      <c r="I771" s="71"/>
      <c r="J771" s="71"/>
      <c r="K771" s="71"/>
      <c r="L771" s="71"/>
      <c r="M771" s="71"/>
      <c r="N771" s="71"/>
      <c r="O771" s="71"/>
      <c r="P771" s="71"/>
      <c r="Q771" s="71"/>
      <c r="R771" s="71"/>
      <c r="S771" s="71"/>
    </row>
    <row r="772" spans="1:19" x14ac:dyDescent="0.25">
      <c r="A772" s="71"/>
      <c r="B772" s="71"/>
      <c r="C772" s="71"/>
      <c r="D772" s="71"/>
      <c r="E772" s="71"/>
      <c r="F772" s="71"/>
      <c r="G772" s="71"/>
      <c r="H772" s="71"/>
      <c r="I772" s="71"/>
      <c r="J772" s="71"/>
      <c r="K772" s="71"/>
      <c r="L772" s="71"/>
      <c r="M772" s="71"/>
      <c r="N772" s="71"/>
      <c r="O772" s="71"/>
      <c r="P772" s="71"/>
      <c r="Q772" s="71"/>
      <c r="R772" s="71"/>
      <c r="S772" s="71"/>
    </row>
    <row r="773" spans="1:19" x14ac:dyDescent="0.25">
      <c r="A773" s="71"/>
      <c r="B773" s="71"/>
      <c r="C773" s="71"/>
      <c r="D773" s="71"/>
      <c r="E773" s="71"/>
      <c r="F773" s="71"/>
      <c r="G773" s="71"/>
      <c r="H773" s="71"/>
      <c r="I773" s="71"/>
      <c r="J773" s="71"/>
      <c r="K773" s="71"/>
      <c r="L773" s="71"/>
      <c r="M773" s="71"/>
      <c r="N773" s="71"/>
      <c r="O773" s="71"/>
      <c r="P773" s="71"/>
      <c r="Q773" s="71"/>
      <c r="R773" s="71"/>
      <c r="S773" s="71"/>
    </row>
    <row r="774" spans="1:19" x14ac:dyDescent="0.25">
      <c r="A774" s="71"/>
      <c r="B774" s="71"/>
      <c r="C774" s="71"/>
      <c r="D774" s="71"/>
      <c r="E774" s="71"/>
      <c r="F774" s="71"/>
      <c r="G774" s="71"/>
      <c r="H774" s="71"/>
      <c r="I774" s="71"/>
      <c r="J774" s="71"/>
      <c r="K774" s="71"/>
      <c r="L774" s="71"/>
      <c r="M774" s="71"/>
      <c r="N774" s="71"/>
      <c r="O774" s="71"/>
      <c r="P774" s="71"/>
      <c r="Q774" s="71"/>
      <c r="R774" s="71"/>
      <c r="S774" s="71"/>
    </row>
    <row r="775" spans="1:19" x14ac:dyDescent="0.25">
      <c r="A775" s="71"/>
      <c r="B775" s="71"/>
      <c r="C775" s="71"/>
      <c r="D775" s="71"/>
      <c r="E775" s="71"/>
      <c r="F775" s="71"/>
      <c r="G775" s="71"/>
      <c r="H775" s="71"/>
      <c r="I775" s="71"/>
      <c r="J775" s="71"/>
      <c r="K775" s="71"/>
      <c r="L775" s="71"/>
      <c r="M775" s="71"/>
      <c r="N775" s="71"/>
      <c r="O775" s="71"/>
      <c r="P775" s="71"/>
      <c r="Q775" s="71"/>
      <c r="R775" s="71"/>
      <c r="S775" s="71"/>
    </row>
    <row r="776" spans="1:19" x14ac:dyDescent="0.25">
      <c r="A776" s="71"/>
      <c r="B776" s="71"/>
      <c r="C776" s="71"/>
      <c r="D776" s="71"/>
      <c r="E776" s="71"/>
      <c r="F776" s="71"/>
      <c r="G776" s="71"/>
      <c r="H776" s="71"/>
      <c r="I776" s="71"/>
      <c r="J776" s="71"/>
      <c r="K776" s="71"/>
      <c r="L776" s="71"/>
      <c r="M776" s="71"/>
      <c r="N776" s="71"/>
      <c r="O776" s="71"/>
      <c r="P776" s="71"/>
      <c r="Q776" s="71"/>
      <c r="R776" s="71"/>
      <c r="S776" s="71"/>
    </row>
    <row r="777" spans="1:19" x14ac:dyDescent="0.25">
      <c r="A777" s="71"/>
      <c r="B777" s="71"/>
      <c r="C777" s="71"/>
      <c r="D777" s="71"/>
      <c r="E777" s="71"/>
      <c r="F777" s="71"/>
      <c r="G777" s="71"/>
      <c r="H777" s="71"/>
      <c r="I777" s="71"/>
      <c r="J777" s="71"/>
      <c r="K777" s="71"/>
      <c r="L777" s="71"/>
      <c r="M777" s="71"/>
      <c r="N777" s="71"/>
      <c r="O777" s="71"/>
      <c r="P777" s="71"/>
      <c r="Q777" s="71"/>
      <c r="R777" s="71"/>
      <c r="S777" s="71"/>
    </row>
    <row r="778" spans="1:19" x14ac:dyDescent="0.25">
      <c r="A778" s="71"/>
      <c r="B778" s="71"/>
      <c r="C778" s="71"/>
      <c r="D778" s="71"/>
      <c r="E778" s="71"/>
      <c r="F778" s="71"/>
      <c r="G778" s="71"/>
      <c r="H778" s="71"/>
      <c r="I778" s="71"/>
      <c r="J778" s="71"/>
      <c r="K778" s="71"/>
      <c r="L778" s="71"/>
      <c r="M778" s="71"/>
      <c r="N778" s="71"/>
      <c r="O778" s="71"/>
      <c r="P778" s="71"/>
      <c r="Q778" s="71"/>
      <c r="R778" s="71"/>
      <c r="S778" s="71"/>
    </row>
    <row r="779" spans="1:19" x14ac:dyDescent="0.25">
      <c r="A779" s="71"/>
      <c r="B779" s="71"/>
      <c r="C779" s="71"/>
      <c r="D779" s="71"/>
      <c r="E779" s="71"/>
      <c r="F779" s="71"/>
      <c r="G779" s="71"/>
      <c r="H779" s="71"/>
      <c r="I779" s="71"/>
      <c r="J779" s="71"/>
      <c r="K779" s="71"/>
      <c r="L779" s="71"/>
      <c r="M779" s="71"/>
      <c r="N779" s="71"/>
      <c r="O779" s="71"/>
      <c r="P779" s="71"/>
      <c r="Q779" s="71"/>
      <c r="R779" s="71"/>
      <c r="S779" s="71"/>
    </row>
    <row r="780" spans="1:19" x14ac:dyDescent="0.25">
      <c r="A780" s="71"/>
      <c r="B780" s="71"/>
      <c r="C780" s="71"/>
      <c r="D780" s="71"/>
      <c r="E780" s="71"/>
      <c r="F780" s="71"/>
      <c r="G780" s="71"/>
      <c r="H780" s="71"/>
      <c r="I780" s="71"/>
      <c r="J780" s="71"/>
      <c r="K780" s="71"/>
      <c r="L780" s="71"/>
      <c r="M780" s="71"/>
      <c r="N780" s="71"/>
      <c r="O780" s="71"/>
      <c r="P780" s="71"/>
      <c r="Q780" s="71"/>
      <c r="R780" s="71"/>
      <c r="S780" s="71"/>
    </row>
    <row r="781" spans="1:19" x14ac:dyDescent="0.25">
      <c r="A781" s="71"/>
      <c r="B781" s="71"/>
      <c r="C781" s="71"/>
      <c r="D781" s="71"/>
      <c r="E781" s="71"/>
      <c r="F781" s="71"/>
      <c r="G781" s="71"/>
      <c r="H781" s="71"/>
      <c r="I781" s="71"/>
      <c r="J781" s="71"/>
      <c r="K781" s="71"/>
      <c r="L781" s="71"/>
      <c r="M781" s="71"/>
      <c r="N781" s="71"/>
      <c r="O781" s="71"/>
      <c r="P781" s="71"/>
      <c r="Q781" s="71"/>
      <c r="R781" s="71"/>
      <c r="S781" s="71"/>
    </row>
    <row r="782" spans="1:19" x14ac:dyDescent="0.25">
      <c r="A782" s="71"/>
      <c r="B782" s="71"/>
      <c r="C782" s="71"/>
      <c r="D782" s="71"/>
      <c r="E782" s="71"/>
      <c r="F782" s="71"/>
      <c r="G782" s="71"/>
      <c r="H782" s="71"/>
      <c r="I782" s="71"/>
      <c r="J782" s="71"/>
      <c r="K782" s="71"/>
      <c r="L782" s="71"/>
      <c r="M782" s="71"/>
      <c r="N782" s="71"/>
      <c r="O782" s="71"/>
      <c r="P782" s="71"/>
      <c r="Q782" s="71"/>
      <c r="R782" s="71"/>
      <c r="S782" s="71"/>
    </row>
    <row r="783" spans="1:19" x14ac:dyDescent="0.25">
      <c r="A783" s="71"/>
      <c r="B783" s="71"/>
      <c r="C783" s="71"/>
      <c r="D783" s="71"/>
      <c r="E783" s="71"/>
      <c r="F783" s="71"/>
      <c r="G783" s="71"/>
      <c r="H783" s="71"/>
      <c r="I783" s="71"/>
      <c r="J783" s="71"/>
      <c r="K783" s="71"/>
      <c r="L783" s="71"/>
      <c r="M783" s="71"/>
      <c r="N783" s="71"/>
      <c r="O783" s="71"/>
      <c r="P783" s="71"/>
      <c r="Q783" s="71"/>
      <c r="R783" s="71"/>
      <c r="S783" s="71"/>
    </row>
    <row r="784" spans="1:19" x14ac:dyDescent="0.25">
      <c r="A784" s="71"/>
      <c r="B784" s="71"/>
      <c r="C784" s="71"/>
      <c r="D784" s="71"/>
      <c r="E784" s="71"/>
      <c r="F784" s="71"/>
      <c r="G784" s="71"/>
      <c r="H784" s="71"/>
      <c r="I784" s="71"/>
      <c r="J784" s="71"/>
      <c r="K784" s="71"/>
      <c r="L784" s="71"/>
      <c r="M784" s="71"/>
      <c r="N784" s="71"/>
      <c r="O784" s="71"/>
      <c r="P784" s="71"/>
      <c r="Q784" s="71"/>
      <c r="R784" s="71"/>
      <c r="S784" s="71"/>
    </row>
    <row r="785" spans="1:19" x14ac:dyDescent="0.25">
      <c r="A785" s="71"/>
      <c r="B785" s="71"/>
      <c r="C785" s="71"/>
      <c r="D785" s="71"/>
      <c r="E785" s="71"/>
      <c r="F785" s="71"/>
      <c r="G785" s="71"/>
      <c r="H785" s="71"/>
      <c r="I785" s="71"/>
      <c r="J785" s="71"/>
      <c r="K785" s="71"/>
      <c r="L785" s="71"/>
      <c r="M785" s="71"/>
      <c r="N785" s="71"/>
      <c r="O785" s="71"/>
      <c r="P785" s="71"/>
      <c r="Q785" s="71"/>
      <c r="R785" s="71"/>
      <c r="S785" s="71"/>
    </row>
    <row r="786" spans="1:19" x14ac:dyDescent="0.25">
      <c r="A786" s="71"/>
      <c r="B786" s="71"/>
      <c r="C786" s="71"/>
      <c r="D786" s="71"/>
      <c r="E786" s="71"/>
      <c r="F786" s="71"/>
      <c r="G786" s="71"/>
      <c r="H786" s="71"/>
      <c r="I786" s="71"/>
      <c r="J786" s="71"/>
      <c r="K786" s="71"/>
      <c r="L786" s="71"/>
      <c r="M786" s="71"/>
      <c r="N786" s="71"/>
      <c r="O786" s="71"/>
      <c r="P786" s="71"/>
      <c r="Q786" s="71"/>
      <c r="R786" s="71"/>
      <c r="S786" s="71"/>
    </row>
    <row r="787" spans="1:19" x14ac:dyDescent="0.25">
      <c r="A787" s="71"/>
      <c r="B787" s="71"/>
      <c r="C787" s="71"/>
      <c r="D787" s="71"/>
      <c r="E787" s="71"/>
      <c r="F787" s="71"/>
      <c r="G787" s="71"/>
      <c r="H787" s="71"/>
      <c r="I787" s="71"/>
      <c r="J787" s="71"/>
      <c r="K787" s="71"/>
      <c r="L787" s="71"/>
      <c r="M787" s="71"/>
      <c r="N787" s="71"/>
      <c r="O787" s="71"/>
      <c r="P787" s="71"/>
      <c r="Q787" s="71"/>
      <c r="R787" s="71"/>
      <c r="S787" s="71"/>
    </row>
    <row r="788" spans="1:19" x14ac:dyDescent="0.25">
      <c r="A788" s="71"/>
      <c r="B788" s="71"/>
      <c r="C788" s="71"/>
      <c r="D788" s="71"/>
      <c r="E788" s="71"/>
      <c r="F788" s="71"/>
      <c r="G788" s="71"/>
      <c r="H788" s="71"/>
      <c r="I788" s="71"/>
      <c r="J788" s="71"/>
      <c r="K788" s="71"/>
      <c r="L788" s="71"/>
      <c r="M788" s="71"/>
      <c r="N788" s="71"/>
      <c r="O788" s="71"/>
      <c r="P788" s="71"/>
      <c r="Q788" s="71"/>
      <c r="R788" s="71"/>
      <c r="S788" s="71"/>
    </row>
    <row r="789" spans="1:19" x14ac:dyDescent="0.25">
      <c r="A789" s="71"/>
      <c r="B789" s="71"/>
      <c r="C789" s="71"/>
      <c r="D789" s="71"/>
      <c r="E789" s="71"/>
      <c r="F789" s="71"/>
      <c r="G789" s="71"/>
      <c r="H789" s="71"/>
      <c r="I789" s="71"/>
      <c r="J789" s="71"/>
      <c r="K789" s="71"/>
      <c r="L789" s="71"/>
      <c r="M789" s="71"/>
      <c r="N789" s="71"/>
      <c r="O789" s="71"/>
      <c r="P789" s="71"/>
      <c r="Q789" s="71"/>
      <c r="R789" s="71"/>
      <c r="S789" s="71"/>
    </row>
    <row r="790" spans="1:19" x14ac:dyDescent="0.25">
      <c r="A790" s="71"/>
      <c r="B790" s="71"/>
      <c r="C790" s="71"/>
      <c r="D790" s="71"/>
      <c r="E790" s="71"/>
      <c r="F790" s="71"/>
      <c r="G790" s="71"/>
      <c r="H790" s="71"/>
      <c r="I790" s="71"/>
      <c r="J790" s="71"/>
      <c r="K790" s="71"/>
      <c r="L790" s="71"/>
      <c r="M790" s="71"/>
      <c r="N790" s="71"/>
      <c r="O790" s="71"/>
      <c r="P790" s="71"/>
      <c r="Q790" s="71"/>
      <c r="R790" s="71"/>
      <c r="S790" s="71"/>
    </row>
    <row r="791" spans="1:19" x14ac:dyDescent="0.25">
      <c r="A791" s="71"/>
      <c r="B791" s="71"/>
      <c r="C791" s="71"/>
      <c r="D791" s="71"/>
      <c r="E791" s="71"/>
      <c r="F791" s="71"/>
      <c r="G791" s="71"/>
      <c r="H791" s="71"/>
      <c r="I791" s="71"/>
      <c r="J791" s="71"/>
      <c r="K791" s="71"/>
      <c r="L791" s="71"/>
      <c r="M791" s="71"/>
      <c r="N791" s="71"/>
      <c r="O791" s="71"/>
      <c r="P791" s="71"/>
      <c r="Q791" s="71"/>
      <c r="R791" s="71"/>
      <c r="S791" s="71"/>
    </row>
    <row r="792" spans="1:19" x14ac:dyDescent="0.25">
      <c r="A792" s="71"/>
      <c r="B792" s="71"/>
      <c r="C792" s="71"/>
      <c r="D792" s="71"/>
      <c r="E792" s="71"/>
      <c r="F792" s="71"/>
      <c r="G792" s="71"/>
      <c r="H792" s="71"/>
      <c r="I792" s="71"/>
      <c r="J792" s="71"/>
      <c r="K792" s="71"/>
      <c r="L792" s="71"/>
      <c r="M792" s="71"/>
      <c r="N792" s="71"/>
      <c r="O792" s="71"/>
      <c r="P792" s="71"/>
      <c r="Q792" s="71"/>
      <c r="R792" s="71"/>
      <c r="S792" s="71"/>
    </row>
    <row r="793" spans="1:19" x14ac:dyDescent="0.25">
      <c r="A793" s="71"/>
      <c r="B793" s="71"/>
      <c r="C793" s="71"/>
      <c r="D793" s="71"/>
      <c r="E793" s="71"/>
      <c r="F793" s="71"/>
      <c r="G793" s="71"/>
      <c r="H793" s="71"/>
      <c r="I793" s="71"/>
      <c r="J793" s="71"/>
      <c r="K793" s="71"/>
      <c r="L793" s="71"/>
      <c r="M793" s="71"/>
      <c r="N793" s="71"/>
      <c r="O793" s="71"/>
      <c r="P793" s="71"/>
      <c r="Q793" s="71"/>
      <c r="R793" s="71"/>
      <c r="S793" s="71"/>
    </row>
    <row r="794" spans="1:19" x14ac:dyDescent="0.25">
      <c r="A794" s="71"/>
      <c r="B794" s="71"/>
      <c r="C794" s="71"/>
      <c r="D794" s="71"/>
      <c r="E794" s="71"/>
      <c r="F794" s="71"/>
      <c r="G794" s="71"/>
      <c r="H794" s="71"/>
      <c r="I794" s="71"/>
      <c r="J794" s="71"/>
      <c r="K794" s="71"/>
      <c r="L794" s="71"/>
      <c r="M794" s="71"/>
      <c r="N794" s="71"/>
      <c r="O794" s="71"/>
      <c r="P794" s="71"/>
      <c r="Q794" s="71"/>
      <c r="R794" s="71"/>
      <c r="S794" s="71"/>
    </row>
    <row r="795" spans="1:19" x14ac:dyDescent="0.25">
      <c r="A795" s="71"/>
      <c r="B795" s="71"/>
      <c r="C795" s="71"/>
      <c r="D795" s="71"/>
      <c r="E795" s="71"/>
      <c r="F795" s="71"/>
      <c r="G795" s="71"/>
      <c r="H795" s="71"/>
      <c r="I795" s="71"/>
      <c r="J795" s="71"/>
      <c r="K795" s="71"/>
      <c r="L795" s="71"/>
      <c r="M795" s="71"/>
      <c r="N795" s="71"/>
      <c r="O795" s="71"/>
      <c r="P795" s="71"/>
      <c r="Q795" s="71"/>
      <c r="R795" s="71"/>
      <c r="S795" s="71"/>
    </row>
    <row r="796" spans="1:19" x14ac:dyDescent="0.25">
      <c r="A796" s="71"/>
      <c r="B796" s="71"/>
      <c r="C796" s="71"/>
      <c r="D796" s="71"/>
      <c r="E796" s="71"/>
      <c r="F796" s="71"/>
      <c r="G796" s="71"/>
      <c r="H796" s="71"/>
      <c r="I796" s="71"/>
      <c r="J796" s="71"/>
      <c r="K796" s="71"/>
      <c r="L796" s="71"/>
      <c r="M796" s="71"/>
      <c r="N796" s="71"/>
      <c r="O796" s="71"/>
      <c r="P796" s="71"/>
      <c r="Q796" s="71"/>
      <c r="R796" s="71"/>
      <c r="S796" s="71"/>
    </row>
    <row r="797" spans="1:19" x14ac:dyDescent="0.25">
      <c r="A797" s="71"/>
      <c r="B797" s="71"/>
      <c r="C797" s="71"/>
      <c r="D797" s="71"/>
      <c r="E797" s="71"/>
      <c r="F797" s="71"/>
      <c r="G797" s="71"/>
      <c r="H797" s="71"/>
      <c r="I797" s="71"/>
      <c r="J797" s="71"/>
      <c r="K797" s="71"/>
      <c r="L797" s="71"/>
      <c r="M797" s="71"/>
      <c r="N797" s="71"/>
      <c r="O797" s="71"/>
      <c r="P797" s="71"/>
      <c r="Q797" s="71"/>
      <c r="R797" s="71"/>
      <c r="S797" s="71"/>
    </row>
    <row r="798" spans="1:19" x14ac:dyDescent="0.25">
      <c r="A798" s="71"/>
      <c r="B798" s="71"/>
      <c r="C798" s="71"/>
      <c r="D798" s="71"/>
      <c r="E798" s="71"/>
      <c r="F798" s="71"/>
      <c r="G798" s="71"/>
      <c r="H798" s="71"/>
      <c r="I798" s="71"/>
      <c r="J798" s="71"/>
      <c r="K798" s="71"/>
      <c r="L798" s="71"/>
      <c r="M798" s="71"/>
      <c r="N798" s="71"/>
      <c r="O798" s="71"/>
      <c r="P798" s="71"/>
      <c r="Q798" s="71"/>
      <c r="R798" s="71"/>
      <c r="S798" s="71"/>
    </row>
    <row r="799" spans="1:19" x14ac:dyDescent="0.25">
      <c r="A799" s="71"/>
      <c r="B799" s="71"/>
      <c r="C799" s="71"/>
      <c r="D799" s="71"/>
      <c r="E799" s="71"/>
      <c r="F799" s="71"/>
      <c r="G799" s="71"/>
      <c r="H799" s="71"/>
      <c r="I799" s="71"/>
      <c r="J799" s="71"/>
      <c r="K799" s="71"/>
      <c r="L799" s="71"/>
      <c r="M799" s="71"/>
      <c r="N799" s="71"/>
      <c r="O799" s="71"/>
      <c r="P799" s="71"/>
      <c r="Q799" s="71"/>
      <c r="R799" s="71"/>
      <c r="S799" s="71"/>
    </row>
    <row r="800" spans="1:19" x14ac:dyDescent="0.25">
      <c r="A800" s="71"/>
      <c r="B800" s="71"/>
      <c r="C800" s="71"/>
      <c r="D800" s="71"/>
      <c r="E800" s="71"/>
      <c r="F800" s="71"/>
      <c r="G800" s="71"/>
      <c r="H800" s="71"/>
      <c r="I800" s="71"/>
      <c r="J800" s="71"/>
      <c r="K800" s="71"/>
      <c r="L800" s="71"/>
      <c r="M800" s="71"/>
      <c r="N800" s="71"/>
      <c r="O800" s="71"/>
      <c r="P800" s="71"/>
      <c r="Q800" s="71"/>
      <c r="R800" s="71"/>
      <c r="S800" s="71"/>
    </row>
    <row r="801" spans="1:19" x14ac:dyDescent="0.25">
      <c r="A801" s="71"/>
      <c r="B801" s="71"/>
      <c r="C801" s="71"/>
      <c r="D801" s="71"/>
      <c r="E801" s="71"/>
      <c r="F801" s="71"/>
      <c r="G801" s="71"/>
      <c r="H801" s="71"/>
      <c r="I801" s="71"/>
      <c r="J801" s="71"/>
      <c r="K801" s="71"/>
      <c r="L801" s="71"/>
      <c r="M801" s="71"/>
      <c r="N801" s="71"/>
      <c r="O801" s="71"/>
      <c r="P801" s="71"/>
      <c r="Q801" s="71"/>
      <c r="R801" s="71"/>
      <c r="S801" s="71"/>
    </row>
    <row r="802" spans="1:19" x14ac:dyDescent="0.25">
      <c r="A802" s="71"/>
      <c r="B802" s="71"/>
      <c r="C802" s="71"/>
      <c r="D802" s="71"/>
      <c r="E802" s="71"/>
      <c r="F802" s="71"/>
      <c r="G802" s="71"/>
      <c r="H802" s="71"/>
      <c r="I802" s="71"/>
      <c r="J802" s="71"/>
      <c r="K802" s="71"/>
      <c r="L802" s="71"/>
      <c r="M802" s="71"/>
      <c r="N802" s="71"/>
      <c r="O802" s="71"/>
      <c r="P802" s="71"/>
      <c r="Q802" s="71"/>
      <c r="R802" s="71"/>
      <c r="S802" s="71"/>
    </row>
    <row r="803" spans="1:19" x14ac:dyDescent="0.25">
      <c r="A803" s="71"/>
      <c r="B803" s="71"/>
      <c r="C803" s="71"/>
      <c r="D803" s="71"/>
      <c r="E803" s="71"/>
      <c r="F803" s="71"/>
      <c r="G803" s="71"/>
      <c r="H803" s="71"/>
      <c r="I803" s="71"/>
      <c r="J803" s="71"/>
      <c r="K803" s="71"/>
      <c r="L803" s="71"/>
      <c r="M803" s="71"/>
      <c r="N803" s="71"/>
      <c r="O803" s="71"/>
      <c r="P803" s="71"/>
      <c r="Q803" s="71"/>
      <c r="R803" s="71"/>
      <c r="S803" s="71"/>
    </row>
    <row r="804" spans="1:19" x14ac:dyDescent="0.25">
      <c r="A804" s="71"/>
      <c r="B804" s="71"/>
      <c r="C804" s="71"/>
      <c r="D804" s="71"/>
      <c r="E804" s="71"/>
      <c r="F804" s="71"/>
      <c r="G804" s="71"/>
      <c r="H804" s="71"/>
      <c r="I804" s="71"/>
      <c r="J804" s="71"/>
      <c r="K804" s="71"/>
      <c r="L804" s="71"/>
      <c r="M804" s="71"/>
      <c r="N804" s="71"/>
      <c r="O804" s="71"/>
      <c r="P804" s="71"/>
      <c r="Q804" s="71"/>
      <c r="R804" s="71"/>
      <c r="S804" s="71"/>
    </row>
    <row r="805" spans="1:19" x14ac:dyDescent="0.25">
      <c r="A805" s="71"/>
      <c r="B805" s="71"/>
      <c r="C805" s="71"/>
      <c r="D805" s="71"/>
      <c r="E805" s="71"/>
      <c r="F805" s="71"/>
      <c r="G805" s="71"/>
      <c r="H805" s="71"/>
      <c r="I805" s="71"/>
      <c r="J805" s="71"/>
      <c r="K805" s="71"/>
      <c r="L805" s="71"/>
      <c r="M805" s="71"/>
      <c r="N805" s="71"/>
      <c r="O805" s="71"/>
      <c r="P805" s="71"/>
      <c r="Q805" s="71"/>
      <c r="R805" s="71"/>
      <c r="S805" s="71"/>
    </row>
    <row r="806" spans="1:19" x14ac:dyDescent="0.25">
      <c r="A806" s="71"/>
      <c r="B806" s="71"/>
      <c r="C806" s="71"/>
      <c r="D806" s="71"/>
      <c r="E806" s="71"/>
      <c r="F806" s="71"/>
      <c r="G806" s="71"/>
      <c r="H806" s="71"/>
      <c r="I806" s="71"/>
      <c r="J806" s="71"/>
      <c r="K806" s="71"/>
      <c r="L806" s="71"/>
      <c r="M806" s="71"/>
      <c r="N806" s="71"/>
      <c r="O806" s="71"/>
      <c r="P806" s="71"/>
      <c r="Q806" s="71"/>
      <c r="R806" s="71"/>
      <c r="S806" s="71"/>
    </row>
    <row r="807" spans="1:19" x14ac:dyDescent="0.25">
      <c r="A807" s="71"/>
      <c r="B807" s="71"/>
      <c r="C807" s="71"/>
      <c r="D807" s="71"/>
      <c r="E807" s="71"/>
      <c r="F807" s="71"/>
      <c r="G807" s="71"/>
      <c r="H807" s="71"/>
      <c r="I807" s="71"/>
      <c r="J807" s="71"/>
      <c r="K807" s="71"/>
      <c r="L807" s="71"/>
      <c r="M807" s="71"/>
      <c r="N807" s="71"/>
      <c r="O807" s="71"/>
      <c r="P807" s="71"/>
      <c r="Q807" s="71"/>
      <c r="R807" s="71"/>
      <c r="S807" s="71"/>
    </row>
    <row r="808" spans="1:19" x14ac:dyDescent="0.25">
      <c r="A808" s="71"/>
      <c r="B808" s="71"/>
      <c r="C808" s="71"/>
      <c r="D808" s="71"/>
      <c r="E808" s="71"/>
      <c r="F808" s="71"/>
      <c r="G808" s="71"/>
      <c r="H808" s="71"/>
      <c r="I808" s="71"/>
      <c r="J808" s="71"/>
      <c r="K808" s="71"/>
      <c r="L808" s="71"/>
      <c r="M808" s="71"/>
      <c r="N808" s="71"/>
      <c r="O808" s="71"/>
      <c r="P808" s="71"/>
      <c r="Q808" s="71"/>
      <c r="R808" s="71"/>
      <c r="S808" s="71"/>
    </row>
    <row r="809" spans="1:19" x14ac:dyDescent="0.25">
      <c r="A809" s="71"/>
      <c r="B809" s="71"/>
      <c r="C809" s="71"/>
      <c r="D809" s="71"/>
      <c r="E809" s="71"/>
      <c r="F809" s="71"/>
      <c r="G809" s="71"/>
      <c r="H809" s="71"/>
      <c r="I809" s="71"/>
      <c r="J809" s="71"/>
      <c r="K809" s="71"/>
      <c r="L809" s="71"/>
      <c r="M809" s="71"/>
      <c r="N809" s="71"/>
      <c r="O809" s="71"/>
      <c r="P809" s="71"/>
      <c r="Q809" s="71"/>
      <c r="R809" s="71"/>
      <c r="S809" s="71"/>
    </row>
    <row r="810" spans="1:19" x14ac:dyDescent="0.25">
      <c r="A810" s="71"/>
      <c r="B810" s="71"/>
      <c r="C810" s="71"/>
      <c r="D810" s="71"/>
      <c r="E810" s="71"/>
      <c r="F810" s="71"/>
      <c r="G810" s="71"/>
      <c r="H810" s="71"/>
      <c r="I810" s="71"/>
      <c r="J810" s="71"/>
      <c r="K810" s="71"/>
      <c r="L810" s="71"/>
      <c r="M810" s="71"/>
      <c r="N810" s="71"/>
      <c r="O810" s="71"/>
      <c r="P810" s="71"/>
      <c r="Q810" s="71"/>
      <c r="R810" s="71"/>
      <c r="S810" s="71"/>
    </row>
    <row r="811" spans="1:19" x14ac:dyDescent="0.25">
      <c r="A811" s="71"/>
      <c r="B811" s="71"/>
      <c r="C811" s="71"/>
      <c r="D811" s="71"/>
      <c r="E811" s="71"/>
      <c r="F811" s="71"/>
      <c r="G811" s="71"/>
      <c r="H811" s="71"/>
      <c r="I811" s="71"/>
      <c r="J811" s="71"/>
      <c r="K811" s="71"/>
      <c r="L811" s="71"/>
      <c r="M811" s="71"/>
      <c r="N811" s="71"/>
      <c r="O811" s="71"/>
      <c r="P811" s="71"/>
      <c r="Q811" s="71"/>
      <c r="R811" s="71"/>
      <c r="S811" s="71"/>
    </row>
    <row r="812" spans="1:19" x14ac:dyDescent="0.25">
      <c r="A812" s="71"/>
      <c r="B812" s="71"/>
      <c r="C812" s="71"/>
      <c r="D812" s="71"/>
      <c r="E812" s="71"/>
      <c r="F812" s="71"/>
      <c r="G812" s="71"/>
      <c r="H812" s="71"/>
      <c r="I812" s="71"/>
      <c r="J812" s="71"/>
      <c r="K812" s="71"/>
      <c r="L812" s="71"/>
      <c r="M812" s="71"/>
      <c r="N812" s="71"/>
      <c r="O812" s="71"/>
      <c r="P812" s="71"/>
      <c r="Q812" s="71"/>
      <c r="R812" s="71"/>
      <c r="S812" s="71"/>
    </row>
    <row r="813" spans="1:19" x14ac:dyDescent="0.25">
      <c r="A813" s="71"/>
      <c r="B813" s="71"/>
      <c r="C813" s="71"/>
      <c r="D813" s="71"/>
      <c r="E813" s="71"/>
      <c r="F813" s="71"/>
      <c r="G813" s="71"/>
      <c r="H813" s="71"/>
      <c r="I813" s="71"/>
      <c r="J813" s="71"/>
      <c r="K813" s="71"/>
      <c r="L813" s="71"/>
      <c r="M813" s="71"/>
      <c r="N813" s="71"/>
      <c r="O813" s="71"/>
      <c r="P813" s="71"/>
      <c r="Q813" s="71"/>
      <c r="R813" s="71"/>
      <c r="S813" s="71"/>
    </row>
    <row r="814" spans="1:19" x14ac:dyDescent="0.25">
      <c r="A814" s="71"/>
      <c r="B814" s="71"/>
      <c r="C814" s="71"/>
      <c r="D814" s="71"/>
      <c r="E814" s="71"/>
      <c r="F814" s="71"/>
      <c r="G814" s="71"/>
      <c r="H814" s="71"/>
      <c r="I814" s="71"/>
      <c r="J814" s="71"/>
      <c r="K814" s="71"/>
      <c r="L814" s="71"/>
      <c r="M814" s="71"/>
      <c r="N814" s="71"/>
      <c r="O814" s="71"/>
      <c r="P814" s="71"/>
      <c r="Q814" s="71"/>
      <c r="R814" s="71"/>
      <c r="S814" s="71"/>
    </row>
    <row r="815" spans="1:19" x14ac:dyDescent="0.25">
      <c r="A815" s="71"/>
      <c r="B815" s="71"/>
      <c r="C815" s="71"/>
      <c r="D815" s="71"/>
      <c r="E815" s="71"/>
      <c r="F815" s="71"/>
      <c r="G815" s="71"/>
      <c r="H815" s="71"/>
      <c r="I815" s="71"/>
      <c r="J815" s="71"/>
      <c r="K815" s="71"/>
      <c r="L815" s="71"/>
      <c r="M815" s="71"/>
      <c r="N815" s="71"/>
      <c r="O815" s="71"/>
      <c r="P815" s="71"/>
      <c r="Q815" s="71"/>
      <c r="R815" s="71"/>
      <c r="S815" s="71"/>
    </row>
    <row r="816" spans="1:19" x14ac:dyDescent="0.25">
      <c r="A816" s="71"/>
      <c r="B816" s="71"/>
      <c r="C816" s="71"/>
      <c r="D816" s="71"/>
      <c r="E816" s="71"/>
      <c r="F816" s="71"/>
      <c r="G816" s="71"/>
      <c r="H816" s="71"/>
      <c r="I816" s="71"/>
      <c r="J816" s="71"/>
      <c r="K816" s="71"/>
      <c r="L816" s="71"/>
      <c r="M816" s="71"/>
      <c r="N816" s="71"/>
      <c r="O816" s="71"/>
      <c r="P816" s="71"/>
      <c r="Q816" s="71"/>
      <c r="R816" s="71"/>
      <c r="S816" s="71"/>
    </row>
    <row r="817" spans="1:19" x14ac:dyDescent="0.25">
      <c r="A817" s="71"/>
      <c r="B817" s="71"/>
      <c r="C817" s="71"/>
      <c r="D817" s="71"/>
      <c r="E817" s="71"/>
      <c r="F817" s="71"/>
      <c r="G817" s="71"/>
      <c r="H817" s="71"/>
      <c r="I817" s="71"/>
      <c r="J817" s="71"/>
      <c r="K817" s="71"/>
      <c r="L817" s="71"/>
      <c r="M817" s="71"/>
      <c r="N817" s="71"/>
      <c r="O817" s="71"/>
      <c r="P817" s="71"/>
      <c r="Q817" s="71"/>
      <c r="R817" s="71"/>
      <c r="S817" s="71"/>
    </row>
    <row r="818" spans="1:19" x14ac:dyDescent="0.25">
      <c r="A818" s="71"/>
      <c r="B818" s="71"/>
      <c r="C818" s="71"/>
      <c r="D818" s="71"/>
      <c r="E818" s="71"/>
      <c r="F818" s="71"/>
      <c r="G818" s="71"/>
      <c r="H818" s="71"/>
      <c r="I818" s="71"/>
      <c r="J818" s="71"/>
      <c r="K818" s="71"/>
      <c r="L818" s="71"/>
      <c r="M818" s="71"/>
      <c r="N818" s="71"/>
      <c r="O818" s="71"/>
      <c r="P818" s="71"/>
      <c r="Q818" s="71"/>
      <c r="R818" s="71"/>
      <c r="S818" s="71"/>
    </row>
    <row r="819" spans="1:19" x14ac:dyDescent="0.25">
      <c r="A819" s="71"/>
      <c r="B819" s="71"/>
      <c r="C819" s="71"/>
      <c r="D819" s="71"/>
      <c r="E819" s="71"/>
      <c r="F819" s="71"/>
      <c r="G819" s="71"/>
      <c r="H819" s="71"/>
      <c r="I819" s="71"/>
      <c r="J819" s="71"/>
      <c r="K819" s="71"/>
      <c r="L819" s="71"/>
      <c r="M819" s="71"/>
      <c r="N819" s="71"/>
      <c r="O819" s="71"/>
      <c r="P819" s="71"/>
      <c r="Q819" s="71"/>
      <c r="R819" s="71"/>
      <c r="S819" s="71"/>
    </row>
    <row r="820" spans="1:19" x14ac:dyDescent="0.25">
      <c r="A820" s="71"/>
      <c r="B820" s="71"/>
      <c r="C820" s="71"/>
      <c r="D820" s="71"/>
      <c r="E820" s="71"/>
      <c r="F820" s="71"/>
      <c r="G820" s="71"/>
      <c r="H820" s="71"/>
      <c r="I820" s="71"/>
      <c r="J820" s="71"/>
      <c r="K820" s="71"/>
      <c r="L820" s="71"/>
      <c r="M820" s="71"/>
      <c r="N820" s="71"/>
      <c r="O820" s="71"/>
      <c r="P820" s="71"/>
      <c r="Q820" s="71"/>
      <c r="R820" s="71"/>
      <c r="S820" s="71"/>
    </row>
    <row r="821" spans="1:19" x14ac:dyDescent="0.25">
      <c r="A821" s="71"/>
      <c r="B821" s="71"/>
      <c r="C821" s="71"/>
      <c r="D821" s="71"/>
      <c r="E821" s="71"/>
      <c r="F821" s="71"/>
      <c r="G821" s="71"/>
      <c r="H821" s="71"/>
      <c r="I821" s="71"/>
      <c r="J821" s="71"/>
      <c r="K821" s="71"/>
      <c r="L821" s="71"/>
      <c r="M821" s="71"/>
      <c r="N821" s="71"/>
      <c r="O821" s="71"/>
      <c r="P821" s="71"/>
      <c r="Q821" s="71"/>
      <c r="R821" s="71"/>
      <c r="S821" s="71"/>
    </row>
    <row r="822" spans="1:19" x14ac:dyDescent="0.25">
      <c r="A822" s="71"/>
      <c r="B822" s="71"/>
      <c r="C822" s="71"/>
      <c r="D822" s="71"/>
      <c r="E822" s="71"/>
      <c r="F822" s="71"/>
      <c r="G822" s="71"/>
      <c r="H822" s="71"/>
      <c r="I822" s="71"/>
      <c r="J822" s="71"/>
      <c r="K822" s="71"/>
      <c r="L822" s="71"/>
      <c r="M822" s="71"/>
      <c r="N822" s="71"/>
      <c r="O822" s="71"/>
      <c r="P822" s="71"/>
      <c r="Q822" s="71"/>
      <c r="R822" s="71"/>
      <c r="S822" s="71"/>
    </row>
    <row r="823" spans="1:19" x14ac:dyDescent="0.25">
      <c r="A823" s="71"/>
      <c r="B823" s="71"/>
      <c r="C823" s="71"/>
      <c r="D823" s="71"/>
      <c r="E823" s="71"/>
      <c r="F823" s="71"/>
      <c r="G823" s="71"/>
      <c r="H823" s="71"/>
      <c r="I823" s="71"/>
      <c r="J823" s="71"/>
      <c r="K823" s="71"/>
      <c r="L823" s="71"/>
      <c r="M823" s="71"/>
      <c r="N823" s="71"/>
      <c r="O823" s="71"/>
      <c r="P823" s="71"/>
      <c r="Q823" s="71"/>
      <c r="R823" s="71"/>
      <c r="S823" s="71"/>
    </row>
    <row r="824" spans="1:19" x14ac:dyDescent="0.25">
      <c r="A824" s="71"/>
      <c r="B824" s="71"/>
      <c r="C824" s="71"/>
      <c r="D824" s="71"/>
      <c r="E824" s="71"/>
      <c r="F824" s="71"/>
      <c r="G824" s="71"/>
      <c r="H824" s="71"/>
      <c r="I824" s="71"/>
      <c r="J824" s="71"/>
      <c r="K824" s="71"/>
      <c r="L824" s="71"/>
      <c r="M824" s="71"/>
      <c r="N824" s="71"/>
      <c r="O824" s="71"/>
      <c r="P824" s="71"/>
      <c r="Q824" s="71"/>
      <c r="R824" s="71"/>
      <c r="S824" s="71"/>
    </row>
    <row r="825" spans="1:19" x14ac:dyDescent="0.25">
      <c r="A825" s="71"/>
      <c r="B825" s="71"/>
      <c r="C825" s="71"/>
      <c r="D825" s="71"/>
      <c r="E825" s="71"/>
      <c r="F825" s="71"/>
      <c r="G825" s="71"/>
      <c r="H825" s="71"/>
      <c r="I825" s="71"/>
      <c r="J825" s="71"/>
      <c r="K825" s="71"/>
      <c r="L825" s="71"/>
      <c r="M825" s="71"/>
      <c r="N825" s="71"/>
      <c r="O825" s="71"/>
      <c r="P825" s="71"/>
      <c r="Q825" s="71"/>
      <c r="R825" s="71"/>
      <c r="S825" s="71"/>
    </row>
    <row r="826" spans="1:19" x14ac:dyDescent="0.25">
      <c r="A826" s="71"/>
      <c r="B826" s="71"/>
      <c r="C826" s="71"/>
      <c r="D826" s="71"/>
      <c r="E826" s="71"/>
      <c r="F826" s="71"/>
      <c r="G826" s="71"/>
      <c r="H826" s="71"/>
      <c r="I826" s="71"/>
      <c r="J826" s="71"/>
      <c r="K826" s="71"/>
      <c r="L826" s="71"/>
      <c r="M826" s="71"/>
      <c r="N826" s="71"/>
      <c r="O826" s="71"/>
      <c r="P826" s="71"/>
      <c r="Q826" s="71"/>
      <c r="R826" s="71"/>
      <c r="S826" s="71"/>
    </row>
    <row r="827" spans="1:19" x14ac:dyDescent="0.25">
      <c r="A827" s="71"/>
      <c r="B827" s="71"/>
      <c r="C827" s="71"/>
      <c r="D827" s="71"/>
      <c r="E827" s="71"/>
      <c r="F827" s="71"/>
      <c r="G827" s="71"/>
      <c r="H827" s="71"/>
      <c r="I827" s="71"/>
      <c r="J827" s="71"/>
      <c r="K827" s="71"/>
      <c r="L827" s="71"/>
      <c r="M827" s="71"/>
      <c r="N827" s="71"/>
      <c r="O827" s="71"/>
      <c r="P827" s="71"/>
      <c r="Q827" s="71"/>
      <c r="R827" s="71"/>
      <c r="S827" s="71"/>
    </row>
    <row r="828" spans="1:19" x14ac:dyDescent="0.25">
      <c r="A828" s="71"/>
      <c r="B828" s="71"/>
      <c r="C828" s="71"/>
      <c r="D828" s="71"/>
      <c r="E828" s="71"/>
      <c r="F828" s="71"/>
      <c r="G828" s="71"/>
      <c r="H828" s="71"/>
      <c r="I828" s="71"/>
      <c r="J828" s="71"/>
      <c r="K828" s="71"/>
      <c r="L828" s="71"/>
      <c r="M828" s="71"/>
      <c r="N828" s="71"/>
      <c r="O828" s="71"/>
      <c r="P828" s="71"/>
      <c r="Q828" s="71"/>
      <c r="R828" s="71"/>
      <c r="S828" s="71"/>
    </row>
    <row r="829" spans="1:19" x14ac:dyDescent="0.25">
      <c r="A829" s="71"/>
      <c r="B829" s="71"/>
      <c r="C829" s="71"/>
      <c r="D829" s="71"/>
      <c r="E829" s="71"/>
      <c r="F829" s="71"/>
      <c r="G829" s="71"/>
      <c r="H829" s="71"/>
      <c r="I829" s="71"/>
      <c r="J829" s="71"/>
      <c r="K829" s="71"/>
      <c r="L829" s="71"/>
      <c r="M829" s="71"/>
      <c r="N829" s="71"/>
      <c r="O829" s="71"/>
      <c r="P829" s="71"/>
      <c r="Q829" s="71"/>
      <c r="R829" s="71"/>
      <c r="S829" s="71"/>
    </row>
    <row r="830" spans="1:19" x14ac:dyDescent="0.25">
      <c r="A830" s="71"/>
      <c r="B830" s="71"/>
      <c r="C830" s="71"/>
      <c r="D830" s="71"/>
      <c r="E830" s="71"/>
      <c r="F830" s="71"/>
      <c r="G830" s="71"/>
      <c r="H830" s="71"/>
      <c r="I830" s="71"/>
      <c r="J830" s="71"/>
      <c r="K830" s="71"/>
      <c r="L830" s="71"/>
      <c r="M830" s="71"/>
      <c r="N830" s="71"/>
      <c r="O830" s="71"/>
      <c r="P830" s="71"/>
      <c r="Q830" s="71"/>
      <c r="R830" s="71"/>
      <c r="S830" s="71"/>
    </row>
    <row r="831" spans="1:19" x14ac:dyDescent="0.25">
      <c r="A831" s="71"/>
      <c r="B831" s="71"/>
      <c r="C831" s="71"/>
      <c r="D831" s="71"/>
      <c r="E831" s="71"/>
      <c r="F831" s="71"/>
      <c r="G831" s="71"/>
      <c r="H831" s="71"/>
      <c r="I831" s="71"/>
      <c r="J831" s="71"/>
      <c r="K831" s="71"/>
      <c r="L831" s="71"/>
      <c r="M831" s="71"/>
      <c r="N831" s="71"/>
      <c r="O831" s="71"/>
      <c r="P831" s="71"/>
      <c r="Q831" s="71"/>
      <c r="R831" s="71"/>
      <c r="S831" s="71"/>
    </row>
    <row r="832" spans="1:19" x14ac:dyDescent="0.25">
      <c r="A832" s="71"/>
      <c r="B832" s="71"/>
      <c r="C832" s="71"/>
      <c r="D832" s="71"/>
      <c r="E832" s="71"/>
      <c r="F832" s="71"/>
      <c r="G832" s="71"/>
      <c r="H832" s="71"/>
      <c r="I832" s="71"/>
      <c r="J832" s="71"/>
      <c r="K832" s="71"/>
      <c r="L832" s="71"/>
      <c r="M832" s="71"/>
      <c r="N832" s="71"/>
      <c r="O832" s="71"/>
      <c r="P832" s="71"/>
      <c r="Q832" s="71"/>
      <c r="R832" s="71"/>
      <c r="S832" s="71"/>
    </row>
    <row r="833" spans="1:19" x14ac:dyDescent="0.25">
      <c r="A833" s="71"/>
      <c r="B833" s="71"/>
      <c r="C833" s="71"/>
      <c r="D833" s="71"/>
      <c r="E833" s="71"/>
      <c r="F833" s="71"/>
      <c r="G833" s="71"/>
      <c r="H833" s="71"/>
      <c r="I833" s="71"/>
      <c r="J833" s="71"/>
      <c r="K833" s="71"/>
      <c r="L833" s="71"/>
      <c r="M833" s="71"/>
      <c r="N833" s="71"/>
      <c r="O833" s="71"/>
      <c r="P833" s="71"/>
      <c r="Q833" s="71"/>
      <c r="R833" s="71"/>
      <c r="S833" s="71"/>
    </row>
    <row r="834" spans="1:19" x14ac:dyDescent="0.25">
      <c r="A834" s="71"/>
      <c r="B834" s="71"/>
      <c r="C834" s="71"/>
      <c r="D834" s="71"/>
      <c r="E834" s="71"/>
      <c r="F834" s="71"/>
      <c r="G834" s="71"/>
      <c r="H834" s="71"/>
      <c r="I834" s="71"/>
      <c r="J834" s="71"/>
      <c r="K834" s="71"/>
      <c r="L834" s="71"/>
      <c r="M834" s="71"/>
      <c r="N834" s="71"/>
      <c r="O834" s="71"/>
      <c r="P834" s="71"/>
      <c r="Q834" s="71"/>
      <c r="R834" s="71"/>
      <c r="S834" s="71"/>
    </row>
    <row r="835" spans="1:19" x14ac:dyDescent="0.25">
      <c r="A835" s="71"/>
      <c r="B835" s="71"/>
      <c r="C835" s="71"/>
      <c r="D835" s="71"/>
      <c r="E835" s="71"/>
      <c r="F835" s="71"/>
      <c r="G835" s="71"/>
      <c r="H835" s="71"/>
      <c r="I835" s="71"/>
      <c r="J835" s="71"/>
      <c r="K835" s="71"/>
      <c r="L835" s="71"/>
      <c r="M835" s="71"/>
      <c r="N835" s="71"/>
      <c r="O835" s="71"/>
      <c r="P835" s="71"/>
      <c r="Q835" s="71"/>
      <c r="R835" s="71"/>
      <c r="S835" s="71"/>
    </row>
    <row r="836" spans="1:19" x14ac:dyDescent="0.25">
      <c r="A836" s="71"/>
      <c r="B836" s="71"/>
      <c r="C836" s="71"/>
      <c r="D836" s="71"/>
      <c r="E836" s="71"/>
      <c r="F836" s="71"/>
      <c r="G836" s="71"/>
      <c r="H836" s="71"/>
      <c r="I836" s="71"/>
      <c r="J836" s="71"/>
      <c r="K836" s="71"/>
      <c r="L836" s="71"/>
      <c r="M836" s="71"/>
      <c r="N836" s="71"/>
      <c r="O836" s="71"/>
      <c r="P836" s="71"/>
      <c r="Q836" s="71"/>
      <c r="R836" s="71"/>
      <c r="S836" s="71"/>
    </row>
    <row r="837" spans="1:19" x14ac:dyDescent="0.25">
      <c r="A837" s="71"/>
      <c r="B837" s="71"/>
      <c r="C837" s="71"/>
      <c r="D837" s="71"/>
      <c r="E837" s="71"/>
      <c r="F837" s="71"/>
      <c r="G837" s="71"/>
      <c r="H837" s="71"/>
      <c r="I837" s="71"/>
      <c r="J837" s="71"/>
      <c r="K837" s="71"/>
      <c r="L837" s="71"/>
      <c r="M837" s="71"/>
      <c r="N837" s="71"/>
      <c r="O837" s="71"/>
      <c r="P837" s="71"/>
      <c r="Q837" s="71"/>
      <c r="R837" s="71"/>
      <c r="S837" s="71"/>
    </row>
    <row r="838" spans="1:19" x14ac:dyDescent="0.25">
      <c r="A838" s="71"/>
      <c r="B838" s="71"/>
      <c r="C838" s="71"/>
      <c r="D838" s="71"/>
      <c r="E838" s="71"/>
      <c r="F838" s="71"/>
      <c r="G838" s="71"/>
      <c r="H838" s="71"/>
      <c r="I838" s="71"/>
      <c r="J838" s="71"/>
      <c r="K838" s="71"/>
      <c r="L838" s="71"/>
      <c r="M838" s="71"/>
      <c r="N838" s="71"/>
      <c r="O838" s="71"/>
      <c r="P838" s="71"/>
      <c r="Q838" s="71"/>
      <c r="R838" s="71"/>
      <c r="S838" s="71"/>
    </row>
    <row r="839" spans="1:19" x14ac:dyDescent="0.25">
      <c r="A839" s="71"/>
      <c r="B839" s="71"/>
      <c r="C839" s="71"/>
      <c r="D839" s="71"/>
      <c r="E839" s="71"/>
      <c r="F839" s="71"/>
      <c r="G839" s="71"/>
      <c r="H839" s="71"/>
      <c r="I839" s="71"/>
      <c r="J839" s="71"/>
      <c r="K839" s="71"/>
      <c r="L839" s="71"/>
      <c r="M839" s="71"/>
      <c r="N839" s="71"/>
      <c r="O839" s="71"/>
      <c r="P839" s="71"/>
      <c r="Q839" s="71"/>
      <c r="R839" s="71"/>
      <c r="S839" s="71"/>
    </row>
    <row r="840" spans="1:19" x14ac:dyDescent="0.25">
      <c r="A840" s="71"/>
      <c r="B840" s="71"/>
      <c r="C840" s="71"/>
      <c r="D840" s="71"/>
      <c r="E840" s="71"/>
      <c r="F840" s="71"/>
      <c r="G840" s="71"/>
      <c r="H840" s="71"/>
      <c r="I840" s="71"/>
      <c r="J840" s="71"/>
      <c r="K840" s="71"/>
      <c r="L840" s="71"/>
      <c r="M840" s="71"/>
      <c r="N840" s="71"/>
      <c r="O840" s="71"/>
      <c r="P840" s="71"/>
      <c r="Q840" s="71"/>
      <c r="R840" s="71"/>
      <c r="S840" s="71"/>
    </row>
    <row r="841" spans="1:19" x14ac:dyDescent="0.25">
      <c r="A841" s="71"/>
      <c r="B841" s="71"/>
      <c r="C841" s="71"/>
      <c r="D841" s="71"/>
      <c r="E841" s="71"/>
      <c r="F841" s="71"/>
      <c r="G841" s="71"/>
      <c r="H841" s="71"/>
      <c r="I841" s="71"/>
      <c r="J841" s="71"/>
      <c r="K841" s="71"/>
      <c r="L841" s="71"/>
      <c r="M841" s="71"/>
      <c r="N841" s="71"/>
      <c r="O841" s="71"/>
      <c r="P841" s="71"/>
      <c r="Q841" s="71"/>
      <c r="R841" s="71"/>
      <c r="S841" s="71"/>
    </row>
    <row r="842" spans="1:19" x14ac:dyDescent="0.25">
      <c r="A842" s="71"/>
      <c r="B842" s="71"/>
      <c r="C842" s="71"/>
      <c r="D842" s="71"/>
      <c r="E842" s="71"/>
      <c r="F842" s="71"/>
      <c r="G842" s="71"/>
      <c r="H842" s="71"/>
      <c r="I842" s="71"/>
      <c r="J842" s="71"/>
      <c r="K842" s="71"/>
      <c r="L842" s="71"/>
      <c r="M842" s="71"/>
      <c r="N842" s="71"/>
      <c r="O842" s="71"/>
      <c r="P842" s="71"/>
      <c r="Q842" s="71"/>
      <c r="R842" s="71"/>
      <c r="S842" s="71"/>
    </row>
    <row r="843" spans="1:19" x14ac:dyDescent="0.25">
      <c r="A843" s="71"/>
      <c r="B843" s="71"/>
      <c r="C843" s="71"/>
      <c r="D843" s="71"/>
      <c r="E843" s="71"/>
      <c r="F843" s="71"/>
      <c r="G843" s="71"/>
      <c r="H843" s="71"/>
      <c r="I843" s="71"/>
      <c r="J843" s="71"/>
      <c r="K843" s="71"/>
      <c r="L843" s="71"/>
      <c r="M843" s="71"/>
      <c r="N843" s="71"/>
      <c r="O843" s="71"/>
      <c r="P843" s="71"/>
      <c r="Q843" s="71"/>
      <c r="R843" s="71"/>
      <c r="S843" s="71"/>
    </row>
    <row r="844" spans="1:19" x14ac:dyDescent="0.25">
      <c r="A844" s="71"/>
      <c r="B844" s="71"/>
      <c r="C844" s="71"/>
      <c r="D844" s="71"/>
      <c r="E844" s="71"/>
      <c r="F844" s="71"/>
      <c r="G844" s="71"/>
      <c r="H844" s="71"/>
      <c r="I844" s="71"/>
      <c r="J844" s="71"/>
      <c r="K844" s="71"/>
      <c r="L844" s="71"/>
      <c r="M844" s="71"/>
      <c r="N844" s="71"/>
      <c r="O844" s="71"/>
      <c r="P844" s="71"/>
      <c r="Q844" s="71"/>
      <c r="R844" s="71"/>
      <c r="S844" s="71"/>
    </row>
    <row r="845" spans="1:19" x14ac:dyDescent="0.25">
      <c r="A845" s="71"/>
      <c r="B845" s="71"/>
      <c r="C845" s="71"/>
      <c r="D845" s="71"/>
      <c r="E845" s="71"/>
      <c r="F845" s="71"/>
      <c r="G845" s="71"/>
      <c r="H845" s="71"/>
      <c r="I845" s="71"/>
      <c r="J845" s="71"/>
      <c r="K845" s="71"/>
      <c r="L845" s="71"/>
      <c r="M845" s="71"/>
      <c r="N845" s="71"/>
      <c r="O845" s="71"/>
      <c r="P845" s="71"/>
      <c r="Q845" s="71"/>
      <c r="R845" s="71"/>
      <c r="S845" s="71"/>
    </row>
    <row r="846" spans="1:19" x14ac:dyDescent="0.25">
      <c r="A846" s="71"/>
      <c r="B846" s="71"/>
      <c r="C846" s="71"/>
      <c r="D846" s="71"/>
      <c r="E846" s="71"/>
      <c r="F846" s="71"/>
      <c r="G846" s="71"/>
      <c r="H846" s="71"/>
      <c r="I846" s="71"/>
      <c r="J846" s="71"/>
      <c r="K846" s="71"/>
      <c r="L846" s="71"/>
      <c r="M846" s="71"/>
      <c r="N846" s="71"/>
      <c r="O846" s="71"/>
      <c r="P846" s="71"/>
      <c r="Q846" s="71"/>
      <c r="R846" s="71"/>
      <c r="S846" s="71"/>
    </row>
    <row r="847" spans="1:19" x14ac:dyDescent="0.25">
      <c r="A847" s="71"/>
      <c r="B847" s="71"/>
      <c r="C847" s="71"/>
      <c r="D847" s="71"/>
      <c r="E847" s="71"/>
      <c r="F847" s="71"/>
      <c r="G847" s="71"/>
      <c r="H847" s="71"/>
      <c r="I847" s="71"/>
      <c r="J847" s="71"/>
      <c r="K847" s="71"/>
      <c r="L847" s="71"/>
      <c r="M847" s="71"/>
      <c r="N847" s="71"/>
      <c r="O847" s="71"/>
      <c r="P847" s="71"/>
      <c r="Q847" s="71"/>
      <c r="R847" s="71"/>
      <c r="S847" s="71"/>
    </row>
    <row r="848" spans="1:19" x14ac:dyDescent="0.25">
      <c r="A848" s="71"/>
      <c r="B848" s="71"/>
      <c r="C848" s="71"/>
      <c r="D848" s="71"/>
      <c r="E848" s="71"/>
      <c r="F848" s="71"/>
      <c r="G848" s="71"/>
      <c r="H848" s="71"/>
      <c r="I848" s="71"/>
      <c r="J848" s="71"/>
      <c r="K848" s="71"/>
      <c r="L848" s="71"/>
      <c r="M848" s="71"/>
      <c r="N848" s="71"/>
      <c r="O848" s="71"/>
      <c r="P848" s="71"/>
      <c r="Q848" s="71"/>
      <c r="R848" s="71"/>
      <c r="S848" s="71"/>
    </row>
    <row r="849" spans="1:19" x14ac:dyDescent="0.25">
      <c r="A849" s="71"/>
      <c r="B849" s="71"/>
      <c r="C849" s="71"/>
      <c r="D849" s="71"/>
      <c r="E849" s="71"/>
      <c r="F849" s="71"/>
      <c r="G849" s="71"/>
      <c r="H849" s="71"/>
      <c r="I849" s="71"/>
      <c r="J849" s="71"/>
      <c r="K849" s="71"/>
      <c r="L849" s="71"/>
      <c r="M849" s="71"/>
      <c r="N849" s="71"/>
      <c r="O849" s="71"/>
      <c r="P849" s="71"/>
      <c r="Q849" s="71"/>
      <c r="R849" s="71"/>
      <c r="S849" s="71"/>
    </row>
    <row r="850" spans="1:19" x14ac:dyDescent="0.25">
      <c r="A850" s="71"/>
      <c r="B850" s="71"/>
      <c r="C850" s="71"/>
      <c r="D850" s="71"/>
      <c r="E850" s="71"/>
      <c r="F850" s="71"/>
      <c r="G850" s="71"/>
      <c r="H850" s="71"/>
      <c r="I850" s="71"/>
      <c r="J850" s="71"/>
      <c r="K850" s="71"/>
      <c r="L850" s="71"/>
      <c r="M850" s="71"/>
      <c r="N850" s="71"/>
      <c r="O850" s="71"/>
      <c r="P850" s="71"/>
      <c r="Q850" s="71"/>
      <c r="R850" s="71"/>
      <c r="S850" s="71"/>
    </row>
    <row r="851" spans="1:19" x14ac:dyDescent="0.25">
      <c r="A851" s="71"/>
      <c r="B851" s="71"/>
      <c r="C851" s="71"/>
      <c r="D851" s="71"/>
      <c r="E851" s="71"/>
      <c r="F851" s="71"/>
      <c r="G851" s="71"/>
      <c r="H851" s="71"/>
      <c r="I851" s="71"/>
      <c r="J851" s="71"/>
      <c r="K851" s="71"/>
      <c r="L851" s="71"/>
      <c r="M851" s="71"/>
      <c r="N851" s="71"/>
      <c r="O851" s="71"/>
      <c r="P851" s="71"/>
      <c r="Q851" s="71"/>
      <c r="R851" s="71"/>
      <c r="S851" s="71"/>
    </row>
    <row r="852" spans="1:19" x14ac:dyDescent="0.25">
      <c r="A852" s="71"/>
      <c r="B852" s="71"/>
      <c r="C852" s="71"/>
      <c r="D852" s="71"/>
      <c r="E852" s="71"/>
      <c r="F852" s="71"/>
      <c r="G852" s="71"/>
      <c r="H852" s="71"/>
      <c r="I852" s="71"/>
      <c r="J852" s="71"/>
      <c r="K852" s="71"/>
      <c r="L852" s="71"/>
      <c r="M852" s="71"/>
      <c r="N852" s="71"/>
      <c r="O852" s="71"/>
      <c r="P852" s="71"/>
      <c r="Q852" s="71"/>
      <c r="R852" s="71"/>
      <c r="S852" s="71"/>
    </row>
    <row r="853" spans="1:19" x14ac:dyDescent="0.25">
      <c r="A853" s="71"/>
      <c r="B853" s="71"/>
      <c r="C853" s="71"/>
      <c r="D853" s="71"/>
      <c r="E853" s="71"/>
      <c r="F853" s="71"/>
      <c r="G853" s="71"/>
      <c r="H853" s="71"/>
      <c r="I853" s="71"/>
      <c r="J853" s="71"/>
      <c r="K853" s="71"/>
      <c r="L853" s="71"/>
      <c r="M853" s="71"/>
      <c r="N853" s="71"/>
      <c r="O853" s="71"/>
      <c r="P853" s="71"/>
      <c r="Q853" s="71"/>
      <c r="R853" s="71"/>
      <c r="S853" s="71"/>
    </row>
    <row r="854" spans="1:19" x14ac:dyDescent="0.25">
      <c r="A854" s="71"/>
      <c r="B854" s="71"/>
      <c r="C854" s="71"/>
      <c r="D854" s="71"/>
      <c r="E854" s="71"/>
      <c r="F854" s="71"/>
      <c r="G854" s="71"/>
      <c r="H854" s="71"/>
      <c r="I854" s="71"/>
      <c r="J854" s="71"/>
      <c r="K854" s="71"/>
      <c r="L854" s="71"/>
      <c r="M854" s="71"/>
      <c r="N854" s="71"/>
      <c r="O854" s="71"/>
      <c r="P854" s="71"/>
      <c r="Q854" s="71"/>
      <c r="R854" s="71"/>
      <c r="S854" s="71"/>
    </row>
    <row r="855" spans="1:19" x14ac:dyDescent="0.25">
      <c r="A855" s="71"/>
      <c r="B855" s="71"/>
      <c r="C855" s="71"/>
      <c r="D855" s="71"/>
      <c r="E855" s="71"/>
      <c r="F855" s="71"/>
      <c r="G855" s="71"/>
      <c r="H855" s="71"/>
      <c r="I855" s="71"/>
      <c r="J855" s="71"/>
      <c r="K855" s="71"/>
      <c r="L855" s="71"/>
      <c r="M855" s="71"/>
      <c r="N855" s="71"/>
      <c r="O855" s="71"/>
      <c r="P855" s="71"/>
      <c r="Q855" s="71"/>
      <c r="R855" s="71"/>
      <c r="S855" s="71"/>
    </row>
    <row r="856" spans="1:19" x14ac:dyDescent="0.25">
      <c r="A856" s="71"/>
      <c r="B856" s="71"/>
      <c r="C856" s="71"/>
      <c r="D856" s="71"/>
      <c r="E856" s="71"/>
      <c r="F856" s="71"/>
      <c r="G856" s="71"/>
      <c r="H856" s="71"/>
      <c r="I856" s="71"/>
      <c r="J856" s="71"/>
      <c r="K856" s="71"/>
      <c r="L856" s="71"/>
      <c r="M856" s="71"/>
      <c r="N856" s="71"/>
      <c r="O856" s="71"/>
      <c r="P856" s="71"/>
      <c r="Q856" s="71"/>
      <c r="R856" s="71"/>
      <c r="S856" s="71"/>
    </row>
    <row r="857" spans="1:19" x14ac:dyDescent="0.25">
      <c r="A857" s="71"/>
      <c r="B857" s="71"/>
      <c r="C857" s="71"/>
      <c r="D857" s="71"/>
      <c r="E857" s="71"/>
      <c r="F857" s="71"/>
      <c r="G857" s="71"/>
      <c r="H857" s="71"/>
      <c r="I857" s="71"/>
      <c r="J857" s="71"/>
      <c r="K857" s="71"/>
      <c r="L857" s="71"/>
      <c r="M857" s="71"/>
      <c r="N857" s="71"/>
      <c r="O857" s="71"/>
      <c r="P857" s="71"/>
      <c r="Q857" s="71"/>
      <c r="R857" s="71"/>
      <c r="S857" s="71"/>
    </row>
    <row r="858" spans="1:19" x14ac:dyDescent="0.25">
      <c r="A858" s="71"/>
      <c r="B858" s="71"/>
      <c r="C858" s="71"/>
      <c r="D858" s="71"/>
      <c r="E858" s="71"/>
      <c r="F858" s="71"/>
      <c r="G858" s="71"/>
      <c r="H858" s="71"/>
      <c r="I858" s="71"/>
      <c r="J858" s="71"/>
      <c r="K858" s="71"/>
      <c r="L858" s="71"/>
      <c r="M858" s="71"/>
      <c r="N858" s="71"/>
      <c r="O858" s="71"/>
      <c r="P858" s="71"/>
      <c r="Q858" s="71"/>
      <c r="R858" s="71"/>
      <c r="S858" s="71"/>
    </row>
    <row r="859" spans="1:19" x14ac:dyDescent="0.25">
      <c r="A859" s="71"/>
      <c r="B859" s="71"/>
      <c r="C859" s="71"/>
      <c r="D859" s="71"/>
      <c r="E859" s="71"/>
      <c r="F859" s="71"/>
      <c r="G859" s="71"/>
      <c r="H859" s="71"/>
      <c r="I859" s="71"/>
      <c r="J859" s="71"/>
      <c r="K859" s="71"/>
      <c r="L859" s="71"/>
      <c r="M859" s="71"/>
      <c r="N859" s="71"/>
      <c r="O859" s="71"/>
      <c r="P859" s="71"/>
      <c r="Q859" s="71"/>
      <c r="R859" s="71"/>
      <c r="S859" s="71"/>
    </row>
    <row r="860" spans="1:19" x14ac:dyDescent="0.25">
      <c r="A860" s="71"/>
      <c r="B860" s="71"/>
      <c r="C860" s="71"/>
      <c r="D860" s="71"/>
      <c r="E860" s="71"/>
      <c r="F860" s="71"/>
      <c r="G860" s="71"/>
      <c r="H860" s="71"/>
      <c r="I860" s="71"/>
      <c r="J860" s="71"/>
      <c r="K860" s="71"/>
      <c r="L860" s="71"/>
      <c r="M860" s="71"/>
      <c r="N860" s="71"/>
      <c r="O860" s="71"/>
      <c r="P860" s="71"/>
      <c r="Q860" s="71"/>
      <c r="R860" s="71"/>
      <c r="S860" s="71"/>
    </row>
    <row r="861" spans="1:19" x14ac:dyDescent="0.25">
      <c r="A861" s="71"/>
      <c r="B861" s="71"/>
      <c r="C861" s="71"/>
      <c r="D861" s="71"/>
      <c r="E861" s="71"/>
      <c r="F861" s="71"/>
      <c r="G861" s="71"/>
      <c r="H861" s="71"/>
      <c r="I861" s="71"/>
      <c r="J861" s="71"/>
      <c r="K861" s="71"/>
      <c r="L861" s="71"/>
      <c r="M861" s="71"/>
      <c r="N861" s="71"/>
      <c r="O861" s="71"/>
      <c r="P861" s="71"/>
      <c r="Q861" s="71"/>
      <c r="R861" s="71"/>
      <c r="S861" s="71"/>
    </row>
    <row r="862" spans="1:19" x14ac:dyDescent="0.25">
      <c r="A862" s="71"/>
      <c r="B862" s="71"/>
      <c r="C862" s="71"/>
      <c r="D862" s="71"/>
      <c r="E862" s="71"/>
      <c r="F862" s="71"/>
      <c r="G862" s="71"/>
      <c r="H862" s="71"/>
      <c r="I862" s="71"/>
      <c r="J862" s="71"/>
      <c r="K862" s="71"/>
      <c r="L862" s="71"/>
      <c r="M862" s="71"/>
      <c r="N862" s="71"/>
      <c r="O862" s="71"/>
      <c r="P862" s="71"/>
      <c r="Q862" s="71"/>
      <c r="R862" s="71"/>
      <c r="S862" s="71"/>
    </row>
    <row r="863" spans="1:19" x14ac:dyDescent="0.25">
      <c r="A863" s="71"/>
      <c r="B863" s="71"/>
      <c r="C863" s="71"/>
      <c r="D863" s="71"/>
      <c r="E863" s="71"/>
      <c r="F863" s="71"/>
      <c r="G863" s="71"/>
      <c r="H863" s="71"/>
      <c r="I863" s="71"/>
      <c r="J863" s="71"/>
      <c r="K863" s="71"/>
      <c r="L863" s="71"/>
      <c r="M863" s="71"/>
      <c r="N863" s="71"/>
      <c r="O863" s="71"/>
      <c r="P863" s="71"/>
      <c r="Q863" s="71"/>
      <c r="R863" s="71"/>
      <c r="S863" s="71"/>
    </row>
    <row r="864" spans="1:19" x14ac:dyDescent="0.25">
      <c r="A864" s="71"/>
      <c r="B864" s="71"/>
      <c r="C864" s="71"/>
      <c r="D864" s="71"/>
      <c r="E864" s="71"/>
      <c r="F864" s="71"/>
      <c r="G864" s="71"/>
      <c r="H864" s="71"/>
      <c r="I864" s="71"/>
      <c r="J864" s="71"/>
      <c r="K864" s="71"/>
      <c r="L864" s="71"/>
      <c r="M864" s="71"/>
      <c r="N864" s="71"/>
      <c r="O864" s="71"/>
      <c r="P864" s="71"/>
      <c r="Q864" s="71"/>
      <c r="R864" s="71"/>
      <c r="S864" s="71"/>
    </row>
    <row r="865" spans="1:19" x14ac:dyDescent="0.25">
      <c r="A865" s="71"/>
      <c r="B865" s="71"/>
      <c r="C865" s="71"/>
      <c r="D865" s="71"/>
      <c r="E865" s="71"/>
      <c r="F865" s="71"/>
      <c r="G865" s="71"/>
      <c r="H865" s="71"/>
      <c r="I865" s="71"/>
      <c r="J865" s="71"/>
      <c r="K865" s="71"/>
      <c r="L865" s="71"/>
      <c r="M865" s="71"/>
      <c r="N865" s="71"/>
      <c r="O865" s="71"/>
      <c r="P865" s="71"/>
      <c r="Q865" s="71"/>
      <c r="R865" s="71"/>
      <c r="S865" s="71"/>
    </row>
    <row r="866" spans="1:19" x14ac:dyDescent="0.25">
      <c r="A866" s="71"/>
      <c r="B866" s="71"/>
      <c r="C866" s="71"/>
      <c r="D866" s="71"/>
      <c r="E866" s="71"/>
      <c r="F866" s="71"/>
      <c r="G866" s="71"/>
      <c r="H866" s="71"/>
      <c r="I866" s="71"/>
      <c r="J866" s="71"/>
      <c r="K866" s="71"/>
      <c r="L866" s="71"/>
      <c r="M866" s="71"/>
      <c r="N866" s="71"/>
      <c r="O866" s="71"/>
      <c r="P866" s="71"/>
      <c r="Q866" s="71"/>
      <c r="R866" s="71"/>
      <c r="S866" s="71"/>
    </row>
    <row r="867" spans="1:19" x14ac:dyDescent="0.25">
      <c r="A867" s="71"/>
      <c r="B867" s="71"/>
      <c r="C867" s="71"/>
      <c r="D867" s="71"/>
      <c r="E867" s="71"/>
      <c r="F867" s="71"/>
      <c r="G867" s="71"/>
      <c r="H867" s="71"/>
      <c r="I867" s="71"/>
      <c r="J867" s="71"/>
      <c r="K867" s="71"/>
      <c r="L867" s="71"/>
      <c r="M867" s="71"/>
      <c r="N867" s="71"/>
      <c r="O867" s="71"/>
      <c r="P867" s="71"/>
      <c r="Q867" s="71"/>
      <c r="R867" s="71"/>
      <c r="S867" s="71"/>
    </row>
    <row r="868" spans="1:19" x14ac:dyDescent="0.25">
      <c r="A868" s="71"/>
      <c r="B868" s="71"/>
      <c r="C868" s="71"/>
      <c r="D868" s="71"/>
      <c r="E868" s="71"/>
      <c r="F868" s="71"/>
      <c r="G868" s="71"/>
      <c r="H868" s="71"/>
      <c r="I868" s="71"/>
      <c r="J868" s="71"/>
      <c r="K868" s="71"/>
      <c r="L868" s="71"/>
      <c r="M868" s="71"/>
      <c r="N868" s="71"/>
      <c r="O868" s="71"/>
      <c r="P868" s="71"/>
      <c r="Q868" s="71"/>
      <c r="R868" s="71"/>
      <c r="S868" s="71"/>
    </row>
    <row r="869" spans="1:19" x14ac:dyDescent="0.25">
      <c r="A869" s="71"/>
      <c r="B869" s="71"/>
      <c r="C869" s="71"/>
      <c r="D869" s="71"/>
      <c r="E869" s="71"/>
      <c r="F869" s="71"/>
      <c r="G869" s="71"/>
      <c r="H869" s="71"/>
      <c r="I869" s="71"/>
      <c r="J869" s="71"/>
      <c r="K869" s="71"/>
      <c r="L869" s="71"/>
      <c r="M869" s="71"/>
      <c r="N869" s="71"/>
      <c r="O869" s="71"/>
      <c r="P869" s="71"/>
      <c r="Q869" s="71"/>
      <c r="R869" s="71"/>
      <c r="S869" s="71"/>
    </row>
    <row r="870" spans="1:19" x14ac:dyDescent="0.25">
      <c r="A870" s="71"/>
      <c r="B870" s="71"/>
      <c r="C870" s="71"/>
      <c r="D870" s="71"/>
      <c r="E870" s="71"/>
      <c r="F870" s="71"/>
      <c r="G870" s="71"/>
      <c r="H870" s="71"/>
      <c r="I870" s="71"/>
      <c r="J870" s="71"/>
      <c r="K870" s="71"/>
      <c r="L870" s="71"/>
      <c r="M870" s="71"/>
      <c r="N870" s="71"/>
      <c r="O870" s="71"/>
      <c r="P870" s="71"/>
      <c r="Q870" s="71"/>
      <c r="R870" s="71"/>
      <c r="S870" s="71"/>
    </row>
    <row r="871" spans="1:19" x14ac:dyDescent="0.25">
      <c r="A871" s="71"/>
      <c r="B871" s="71"/>
      <c r="C871" s="71"/>
      <c r="D871" s="71"/>
      <c r="E871" s="71"/>
      <c r="F871" s="71"/>
      <c r="G871" s="71"/>
      <c r="H871" s="71"/>
      <c r="I871" s="71"/>
      <c r="J871" s="71"/>
      <c r="K871" s="71"/>
      <c r="L871" s="71"/>
      <c r="M871" s="71"/>
      <c r="N871" s="71"/>
      <c r="O871" s="71"/>
      <c r="P871" s="71"/>
      <c r="Q871" s="71"/>
      <c r="R871" s="71"/>
      <c r="S871" s="71"/>
    </row>
    <row r="872" spans="1:19" x14ac:dyDescent="0.25">
      <c r="A872" s="71"/>
      <c r="B872" s="71"/>
      <c r="C872" s="71"/>
      <c r="D872" s="71"/>
      <c r="E872" s="71"/>
      <c r="F872" s="71"/>
      <c r="G872" s="71"/>
      <c r="H872" s="71"/>
      <c r="I872" s="71"/>
      <c r="J872" s="71"/>
      <c r="K872" s="71"/>
      <c r="L872" s="71"/>
      <c r="M872" s="71"/>
      <c r="N872" s="71"/>
      <c r="O872" s="71"/>
      <c r="P872" s="71"/>
      <c r="Q872" s="71"/>
      <c r="R872" s="71"/>
      <c r="S872" s="71"/>
    </row>
    <row r="873" spans="1:19" x14ac:dyDescent="0.25">
      <c r="A873" s="71"/>
      <c r="B873" s="71"/>
      <c r="C873" s="71"/>
      <c r="D873" s="71"/>
      <c r="E873" s="71"/>
      <c r="F873" s="71"/>
      <c r="G873" s="71"/>
      <c r="H873" s="71"/>
      <c r="I873" s="71"/>
      <c r="J873" s="71"/>
      <c r="K873" s="71"/>
      <c r="L873" s="71"/>
      <c r="M873" s="71"/>
      <c r="N873" s="71"/>
      <c r="O873" s="71"/>
      <c r="P873" s="71"/>
      <c r="Q873" s="71"/>
      <c r="R873" s="71"/>
      <c r="S873" s="71"/>
    </row>
    <row r="874" spans="1:19" x14ac:dyDescent="0.25">
      <c r="A874" s="71"/>
      <c r="B874" s="71"/>
      <c r="C874" s="71"/>
      <c r="D874" s="71"/>
      <c r="E874" s="71"/>
      <c r="F874" s="71"/>
      <c r="G874" s="71"/>
      <c r="H874" s="71"/>
      <c r="I874" s="71"/>
      <c r="J874" s="71"/>
      <c r="K874" s="71"/>
      <c r="L874" s="71"/>
      <c r="M874" s="71"/>
      <c r="N874" s="71"/>
      <c r="O874" s="71"/>
      <c r="P874" s="71"/>
      <c r="Q874" s="71"/>
      <c r="R874" s="71"/>
      <c r="S874" s="71"/>
    </row>
    <row r="875" spans="1:19" x14ac:dyDescent="0.25">
      <c r="A875" s="71"/>
      <c r="B875" s="71"/>
      <c r="C875" s="71"/>
      <c r="D875" s="71"/>
      <c r="E875" s="71"/>
      <c r="F875" s="71"/>
      <c r="G875" s="71"/>
      <c r="H875" s="71"/>
      <c r="I875" s="71"/>
      <c r="J875" s="71"/>
      <c r="K875" s="71"/>
      <c r="L875" s="71"/>
      <c r="M875" s="71"/>
      <c r="N875" s="71"/>
      <c r="O875" s="71"/>
      <c r="P875" s="71"/>
      <c r="Q875" s="71"/>
      <c r="R875" s="71"/>
      <c r="S875" s="71"/>
    </row>
    <row r="876" spans="1:19" x14ac:dyDescent="0.25">
      <c r="A876" s="71"/>
      <c r="B876" s="71"/>
      <c r="C876" s="71"/>
      <c r="D876" s="71"/>
      <c r="E876" s="71"/>
      <c r="F876" s="71"/>
      <c r="G876" s="71"/>
      <c r="H876" s="71"/>
      <c r="I876" s="71"/>
      <c r="J876" s="71"/>
      <c r="K876" s="71"/>
      <c r="L876" s="71"/>
      <c r="M876" s="71"/>
      <c r="N876" s="71"/>
      <c r="O876" s="71"/>
      <c r="P876" s="71"/>
      <c r="Q876" s="71"/>
      <c r="R876" s="71"/>
      <c r="S876" s="71"/>
    </row>
    <row r="877" spans="1:19" x14ac:dyDescent="0.25">
      <c r="A877" s="71"/>
      <c r="B877" s="71"/>
      <c r="C877" s="71"/>
      <c r="D877" s="71"/>
      <c r="E877" s="71"/>
      <c r="F877" s="71"/>
      <c r="G877" s="71"/>
      <c r="H877" s="71"/>
      <c r="I877" s="71"/>
      <c r="J877" s="71"/>
      <c r="K877" s="71"/>
      <c r="L877" s="71"/>
      <c r="M877" s="71"/>
      <c r="N877" s="71"/>
      <c r="O877" s="71"/>
      <c r="P877" s="71"/>
      <c r="Q877" s="71"/>
      <c r="R877" s="71"/>
      <c r="S877" s="71"/>
    </row>
    <row r="878" spans="1:19" x14ac:dyDescent="0.25">
      <c r="A878" s="71"/>
      <c r="B878" s="71"/>
      <c r="C878" s="71"/>
      <c r="D878" s="71"/>
      <c r="E878" s="71"/>
      <c r="F878" s="71"/>
      <c r="G878" s="71"/>
      <c r="H878" s="71"/>
      <c r="I878" s="71"/>
      <c r="J878" s="71"/>
      <c r="K878" s="71"/>
      <c r="L878" s="71"/>
      <c r="M878" s="71"/>
      <c r="N878" s="71"/>
      <c r="O878" s="71"/>
      <c r="P878" s="71"/>
      <c r="Q878" s="71"/>
      <c r="R878" s="71"/>
      <c r="S878" s="71"/>
    </row>
    <row r="879" spans="1:19" x14ac:dyDescent="0.25">
      <c r="A879" s="71"/>
      <c r="B879" s="71"/>
      <c r="C879" s="71"/>
      <c r="D879" s="71"/>
      <c r="E879" s="71"/>
      <c r="F879" s="71"/>
      <c r="G879" s="71"/>
      <c r="H879" s="71"/>
      <c r="I879" s="71"/>
      <c r="J879" s="71"/>
      <c r="K879" s="71"/>
      <c r="L879" s="71"/>
      <c r="M879" s="71"/>
      <c r="N879" s="71"/>
      <c r="O879" s="71"/>
      <c r="P879" s="71"/>
      <c r="Q879" s="71"/>
      <c r="R879" s="71"/>
      <c r="S879" s="71"/>
    </row>
    <row r="880" spans="1:19" x14ac:dyDescent="0.25">
      <c r="A880" s="71"/>
      <c r="B880" s="71"/>
      <c r="C880" s="71"/>
      <c r="D880" s="71"/>
      <c r="E880" s="71"/>
      <c r="F880" s="71"/>
      <c r="G880" s="71"/>
      <c r="H880" s="71"/>
      <c r="I880" s="71"/>
      <c r="J880" s="71"/>
      <c r="K880" s="71"/>
      <c r="L880" s="71"/>
      <c r="M880" s="71"/>
      <c r="N880" s="71"/>
      <c r="O880" s="71"/>
      <c r="P880" s="71"/>
      <c r="Q880" s="71"/>
      <c r="R880" s="71"/>
      <c r="S880" s="71"/>
    </row>
    <row r="881" spans="1:19" x14ac:dyDescent="0.25">
      <c r="A881" s="71"/>
      <c r="B881" s="71"/>
      <c r="C881" s="71"/>
      <c r="D881" s="71"/>
      <c r="E881" s="71"/>
      <c r="F881" s="71"/>
      <c r="G881" s="71"/>
      <c r="H881" s="71"/>
      <c r="I881" s="71"/>
      <c r="J881" s="71"/>
      <c r="K881" s="71"/>
      <c r="L881" s="71"/>
      <c r="M881" s="71"/>
      <c r="N881" s="71"/>
      <c r="O881" s="71"/>
      <c r="P881" s="71"/>
      <c r="Q881" s="71"/>
      <c r="R881" s="71"/>
      <c r="S881" s="71"/>
    </row>
    <row r="882" spans="1:19" x14ac:dyDescent="0.25">
      <c r="A882" s="71"/>
      <c r="B882" s="71"/>
      <c r="C882" s="71"/>
      <c r="D882" s="71"/>
      <c r="E882" s="71"/>
      <c r="F882" s="71"/>
      <c r="G882" s="71"/>
      <c r="H882" s="71"/>
      <c r="I882" s="71"/>
      <c r="J882" s="71"/>
      <c r="K882" s="71"/>
      <c r="L882" s="71"/>
      <c r="M882" s="71"/>
      <c r="N882" s="71"/>
      <c r="O882" s="71"/>
      <c r="P882" s="71"/>
      <c r="Q882" s="71"/>
      <c r="R882" s="71"/>
      <c r="S882" s="71"/>
    </row>
    <row r="883" spans="1:19" x14ac:dyDescent="0.25">
      <c r="A883" s="71"/>
      <c r="B883" s="71"/>
      <c r="C883" s="71"/>
      <c r="D883" s="71"/>
      <c r="E883" s="71"/>
      <c r="F883" s="71"/>
      <c r="G883" s="71"/>
      <c r="H883" s="71"/>
      <c r="I883" s="71"/>
      <c r="J883" s="71"/>
      <c r="K883" s="71"/>
      <c r="L883" s="71"/>
      <c r="M883" s="71"/>
      <c r="N883" s="71"/>
      <c r="O883" s="71"/>
      <c r="P883" s="71"/>
      <c r="Q883" s="71"/>
      <c r="R883" s="71"/>
      <c r="S883" s="71"/>
    </row>
    <row r="884" spans="1:19" x14ac:dyDescent="0.25">
      <c r="A884" s="71"/>
      <c r="B884" s="71"/>
      <c r="C884" s="71"/>
      <c r="D884" s="71"/>
      <c r="E884" s="71"/>
      <c r="F884" s="71"/>
      <c r="G884" s="71"/>
      <c r="H884" s="71"/>
      <c r="I884" s="71"/>
      <c r="J884" s="71"/>
      <c r="K884" s="71"/>
      <c r="L884" s="71"/>
      <c r="M884" s="71"/>
      <c r="N884" s="71"/>
      <c r="O884" s="71"/>
      <c r="P884" s="71"/>
      <c r="Q884" s="71"/>
      <c r="R884" s="71"/>
      <c r="S884" s="71"/>
    </row>
    <row r="885" spans="1:19" x14ac:dyDescent="0.25">
      <c r="A885" s="71"/>
      <c r="B885" s="71"/>
      <c r="C885" s="71"/>
      <c r="D885" s="71"/>
      <c r="E885" s="71"/>
      <c r="F885" s="71"/>
      <c r="G885" s="71"/>
      <c r="H885" s="71"/>
      <c r="I885" s="71"/>
      <c r="J885" s="71"/>
      <c r="K885" s="71"/>
      <c r="L885" s="71"/>
      <c r="M885" s="71"/>
      <c r="N885" s="71"/>
      <c r="O885" s="71"/>
      <c r="P885" s="71"/>
      <c r="Q885" s="71"/>
      <c r="R885" s="71"/>
      <c r="S885" s="71"/>
    </row>
    <row r="886" spans="1:19" x14ac:dyDescent="0.25">
      <c r="A886" s="71"/>
      <c r="B886" s="71"/>
      <c r="C886" s="71"/>
      <c r="D886" s="71"/>
      <c r="E886" s="71"/>
      <c r="F886" s="71"/>
      <c r="G886" s="71"/>
      <c r="H886" s="71"/>
      <c r="I886" s="71"/>
      <c r="J886" s="71"/>
      <c r="K886" s="71"/>
      <c r="L886" s="71"/>
      <c r="M886" s="71"/>
      <c r="N886" s="71"/>
      <c r="O886" s="71"/>
      <c r="P886" s="71"/>
      <c r="Q886" s="71"/>
      <c r="R886" s="71"/>
      <c r="S886" s="71"/>
    </row>
    <row r="887" spans="1:19" x14ac:dyDescent="0.25">
      <c r="A887" s="71"/>
      <c r="B887" s="71"/>
      <c r="C887" s="71"/>
      <c r="D887" s="71"/>
      <c r="E887" s="71"/>
      <c r="F887" s="71"/>
      <c r="G887" s="71"/>
      <c r="H887" s="71"/>
      <c r="I887" s="71"/>
      <c r="J887" s="71"/>
      <c r="K887" s="71"/>
      <c r="L887" s="71"/>
      <c r="M887" s="71"/>
      <c r="N887" s="71"/>
      <c r="O887" s="71"/>
      <c r="P887" s="71"/>
      <c r="Q887" s="71"/>
      <c r="R887" s="71"/>
      <c r="S887" s="71"/>
    </row>
    <row r="888" spans="1:19" x14ac:dyDescent="0.25">
      <c r="A888" s="71"/>
      <c r="B888" s="71"/>
      <c r="C888" s="71"/>
      <c r="D888" s="71"/>
      <c r="E888" s="71"/>
      <c r="F888" s="71"/>
      <c r="G888" s="71"/>
      <c r="H888" s="71"/>
      <c r="I888" s="71"/>
      <c r="J888" s="71"/>
      <c r="K888" s="71"/>
      <c r="L888" s="71"/>
      <c r="M888" s="71"/>
      <c r="N888" s="71"/>
      <c r="O888" s="71"/>
      <c r="P888" s="71"/>
      <c r="Q888" s="71"/>
      <c r="R888" s="71"/>
      <c r="S888" s="71"/>
    </row>
    <row r="889" spans="1:19" x14ac:dyDescent="0.25">
      <c r="A889" s="71"/>
      <c r="B889" s="71"/>
      <c r="C889" s="71"/>
      <c r="D889" s="71"/>
      <c r="E889" s="71"/>
      <c r="F889" s="71"/>
      <c r="G889" s="71"/>
      <c r="H889" s="71"/>
      <c r="I889" s="71"/>
      <c r="J889" s="71"/>
      <c r="K889" s="71"/>
      <c r="L889" s="71"/>
      <c r="M889" s="71"/>
      <c r="N889" s="71"/>
      <c r="O889" s="71"/>
      <c r="P889" s="71"/>
      <c r="Q889" s="71"/>
      <c r="R889" s="71"/>
      <c r="S889" s="71"/>
    </row>
    <row r="890" spans="1:19" x14ac:dyDescent="0.25">
      <c r="A890" s="71"/>
      <c r="B890" s="71"/>
      <c r="C890" s="71"/>
      <c r="D890" s="71"/>
      <c r="E890" s="71"/>
      <c r="F890" s="71"/>
      <c r="G890" s="71"/>
      <c r="H890" s="71"/>
      <c r="I890" s="71"/>
      <c r="J890" s="71"/>
      <c r="K890" s="71"/>
      <c r="L890" s="71"/>
      <c r="M890" s="71"/>
      <c r="N890" s="71"/>
      <c r="O890" s="71"/>
      <c r="P890" s="71"/>
      <c r="Q890" s="71"/>
      <c r="R890" s="71"/>
      <c r="S890" s="71"/>
    </row>
    <row r="891" spans="1:19" x14ac:dyDescent="0.25">
      <c r="A891" s="71"/>
      <c r="B891" s="71"/>
      <c r="C891" s="71"/>
      <c r="D891" s="71"/>
      <c r="E891" s="71"/>
      <c r="F891" s="71"/>
      <c r="G891" s="71"/>
      <c r="H891" s="71"/>
      <c r="I891" s="71"/>
      <c r="J891" s="71"/>
      <c r="K891" s="71"/>
      <c r="L891" s="71"/>
      <c r="M891" s="71"/>
      <c r="N891" s="71"/>
      <c r="O891" s="71"/>
      <c r="P891" s="71"/>
      <c r="Q891" s="71"/>
      <c r="R891" s="71"/>
      <c r="S891" s="71"/>
    </row>
    <row r="892" spans="1:19" x14ac:dyDescent="0.25">
      <c r="A892" s="71"/>
      <c r="B892" s="71"/>
      <c r="C892" s="71"/>
      <c r="D892" s="71"/>
      <c r="E892" s="71"/>
      <c r="F892" s="71"/>
      <c r="G892" s="71"/>
      <c r="H892" s="71"/>
      <c r="I892" s="71"/>
      <c r="J892" s="71"/>
      <c r="K892" s="71"/>
      <c r="L892" s="71"/>
      <c r="M892" s="71"/>
      <c r="N892" s="71"/>
      <c r="O892" s="71"/>
      <c r="P892" s="71"/>
      <c r="Q892" s="71"/>
      <c r="R892" s="71"/>
      <c r="S892" s="71"/>
    </row>
    <row r="893" spans="1:19" x14ac:dyDescent="0.25">
      <c r="A893" s="71"/>
      <c r="B893" s="71"/>
      <c r="C893" s="71"/>
      <c r="D893" s="71"/>
      <c r="E893" s="71"/>
      <c r="F893" s="71"/>
      <c r="G893" s="71"/>
      <c r="H893" s="71"/>
      <c r="I893" s="71"/>
      <c r="J893" s="71"/>
      <c r="K893" s="71"/>
      <c r="L893" s="71"/>
      <c r="M893" s="71"/>
      <c r="N893" s="71"/>
      <c r="O893" s="71"/>
      <c r="P893" s="71"/>
      <c r="Q893" s="71"/>
      <c r="R893" s="71"/>
      <c r="S893" s="71"/>
    </row>
    <row r="894" spans="1:19" x14ac:dyDescent="0.25">
      <c r="A894" s="71"/>
      <c r="B894" s="71"/>
      <c r="C894" s="71"/>
      <c r="D894" s="71"/>
      <c r="E894" s="71"/>
      <c r="F894" s="71"/>
      <c r="G894" s="71"/>
      <c r="H894" s="71"/>
      <c r="I894" s="71"/>
      <c r="J894" s="71"/>
      <c r="K894" s="71"/>
      <c r="L894" s="71"/>
      <c r="M894" s="71"/>
      <c r="N894" s="71"/>
      <c r="O894" s="71"/>
      <c r="P894" s="71"/>
      <c r="Q894" s="71"/>
      <c r="R894" s="71"/>
      <c r="S894" s="71"/>
    </row>
    <row r="895" spans="1:19" x14ac:dyDescent="0.25">
      <c r="A895" s="71"/>
      <c r="B895" s="71"/>
      <c r="C895" s="71"/>
      <c r="D895" s="71"/>
      <c r="E895" s="71"/>
      <c r="F895" s="71"/>
      <c r="G895" s="71"/>
      <c r="H895" s="71"/>
      <c r="I895" s="71"/>
      <c r="J895" s="71"/>
      <c r="K895" s="71"/>
      <c r="L895" s="71"/>
      <c r="M895" s="71"/>
      <c r="N895" s="71"/>
      <c r="O895" s="71"/>
      <c r="P895" s="71"/>
      <c r="Q895" s="71"/>
      <c r="R895" s="71"/>
      <c r="S895" s="71"/>
    </row>
    <row r="896" spans="1:19" x14ac:dyDescent="0.25">
      <c r="A896" s="71"/>
      <c r="B896" s="71"/>
      <c r="C896" s="71"/>
      <c r="D896" s="71"/>
      <c r="E896" s="71"/>
      <c r="F896" s="71"/>
      <c r="G896" s="71"/>
      <c r="H896" s="71"/>
      <c r="I896" s="71"/>
      <c r="J896" s="71"/>
      <c r="K896" s="71"/>
      <c r="L896" s="71"/>
      <c r="M896" s="71"/>
      <c r="N896" s="71"/>
      <c r="O896" s="71"/>
      <c r="P896" s="71"/>
      <c r="Q896" s="71"/>
      <c r="R896" s="71"/>
      <c r="S896" s="71"/>
    </row>
    <row r="897" spans="1:19" x14ac:dyDescent="0.25">
      <c r="A897" s="71"/>
      <c r="B897" s="71"/>
      <c r="C897" s="71"/>
      <c r="D897" s="71"/>
      <c r="E897" s="71"/>
      <c r="F897" s="71"/>
      <c r="G897" s="71"/>
      <c r="H897" s="71"/>
      <c r="I897" s="71"/>
      <c r="J897" s="71"/>
      <c r="K897" s="71"/>
      <c r="L897" s="71"/>
      <c r="M897" s="71"/>
      <c r="N897" s="71"/>
      <c r="O897" s="71"/>
      <c r="P897" s="71"/>
      <c r="Q897" s="71"/>
      <c r="R897" s="71"/>
      <c r="S897" s="71"/>
    </row>
    <row r="898" spans="1:19" x14ac:dyDescent="0.25">
      <c r="A898" s="71"/>
      <c r="B898" s="71"/>
      <c r="C898" s="71"/>
      <c r="D898" s="71"/>
      <c r="E898" s="71"/>
      <c r="F898" s="71"/>
      <c r="G898" s="71"/>
      <c r="H898" s="71"/>
      <c r="I898" s="71"/>
      <c r="J898" s="71"/>
      <c r="K898" s="71"/>
      <c r="L898" s="71"/>
      <c r="M898" s="71"/>
      <c r="N898" s="71"/>
      <c r="O898" s="71"/>
      <c r="P898" s="71"/>
      <c r="Q898" s="71"/>
      <c r="R898" s="71"/>
      <c r="S898" s="71"/>
    </row>
    <row r="899" spans="1:19" x14ac:dyDescent="0.25">
      <c r="A899" s="71"/>
      <c r="B899" s="71"/>
      <c r="C899" s="71"/>
      <c r="D899" s="71"/>
      <c r="E899" s="71"/>
      <c r="F899" s="71"/>
      <c r="G899" s="71"/>
      <c r="H899" s="71"/>
      <c r="I899" s="71"/>
      <c r="J899" s="71"/>
      <c r="K899" s="71"/>
      <c r="L899" s="71"/>
      <c r="M899" s="71"/>
      <c r="N899" s="71"/>
      <c r="O899" s="71"/>
      <c r="P899" s="71"/>
      <c r="Q899" s="71"/>
      <c r="R899" s="71"/>
      <c r="S899" s="71"/>
    </row>
    <row r="900" spans="1:19" x14ac:dyDescent="0.25">
      <c r="A900" s="71"/>
      <c r="B900" s="71"/>
      <c r="C900" s="71"/>
      <c r="D900" s="71"/>
      <c r="E900" s="71"/>
      <c r="F900" s="71"/>
      <c r="G900" s="71"/>
      <c r="H900" s="71"/>
      <c r="I900" s="71"/>
      <c r="J900" s="71"/>
      <c r="K900" s="71"/>
      <c r="L900" s="71"/>
      <c r="M900" s="71"/>
      <c r="N900" s="71"/>
      <c r="O900" s="71"/>
      <c r="P900" s="71"/>
      <c r="Q900" s="71"/>
      <c r="R900" s="71"/>
      <c r="S900" s="71"/>
    </row>
    <row r="901" spans="1:19" x14ac:dyDescent="0.25">
      <c r="A901" s="71"/>
      <c r="B901" s="71"/>
      <c r="C901" s="71"/>
      <c r="D901" s="71"/>
      <c r="E901" s="71"/>
      <c r="F901" s="71"/>
      <c r="G901" s="71"/>
      <c r="H901" s="71"/>
      <c r="I901" s="71"/>
      <c r="J901" s="71"/>
      <c r="K901" s="71"/>
      <c r="L901" s="71"/>
      <c r="M901" s="71"/>
      <c r="N901" s="71"/>
      <c r="O901" s="71"/>
      <c r="P901" s="71"/>
      <c r="Q901" s="71"/>
      <c r="R901" s="71"/>
      <c r="S901" s="71"/>
    </row>
    <row r="902" spans="1:19" x14ac:dyDescent="0.25">
      <c r="A902" s="71"/>
      <c r="B902" s="71"/>
      <c r="C902" s="71"/>
      <c r="D902" s="71"/>
      <c r="E902" s="71"/>
      <c r="F902" s="71"/>
      <c r="G902" s="71"/>
      <c r="H902" s="71"/>
      <c r="I902" s="71"/>
      <c r="J902" s="71"/>
      <c r="K902" s="71"/>
      <c r="L902" s="71"/>
      <c r="M902" s="71"/>
      <c r="N902" s="71"/>
      <c r="O902" s="71"/>
      <c r="P902" s="71"/>
      <c r="Q902" s="71"/>
      <c r="R902" s="71"/>
      <c r="S902" s="71"/>
    </row>
    <row r="903" spans="1:19" x14ac:dyDescent="0.25">
      <c r="A903" s="71"/>
      <c r="B903" s="71"/>
      <c r="C903" s="71"/>
      <c r="D903" s="71"/>
      <c r="E903" s="71"/>
      <c r="F903" s="71"/>
      <c r="G903" s="71"/>
      <c r="H903" s="71"/>
      <c r="I903" s="71"/>
      <c r="J903" s="71"/>
      <c r="K903" s="71"/>
      <c r="L903" s="71"/>
      <c r="M903" s="71"/>
      <c r="N903" s="71"/>
      <c r="O903" s="71"/>
      <c r="P903" s="71"/>
      <c r="Q903" s="71"/>
      <c r="R903" s="71"/>
      <c r="S903" s="71"/>
    </row>
    <row r="904" spans="1:19" x14ac:dyDescent="0.25">
      <c r="A904" s="71"/>
      <c r="B904" s="71"/>
      <c r="C904" s="71"/>
      <c r="D904" s="71"/>
      <c r="E904" s="71"/>
      <c r="F904" s="71"/>
      <c r="G904" s="71"/>
      <c r="H904" s="71"/>
      <c r="I904" s="71"/>
      <c r="J904" s="71"/>
      <c r="K904" s="71"/>
      <c r="L904" s="71"/>
      <c r="M904" s="71"/>
      <c r="N904" s="71"/>
      <c r="O904" s="71"/>
      <c r="P904" s="71"/>
      <c r="Q904" s="71"/>
      <c r="R904" s="71"/>
      <c r="S904" s="71"/>
    </row>
    <row r="905" spans="1:19" x14ac:dyDescent="0.25">
      <c r="A905" s="71"/>
      <c r="B905" s="71"/>
      <c r="C905" s="71"/>
      <c r="D905" s="71"/>
      <c r="E905" s="71"/>
      <c r="F905" s="71"/>
      <c r="G905" s="71"/>
      <c r="H905" s="71"/>
      <c r="I905" s="71"/>
      <c r="J905" s="71"/>
      <c r="K905" s="71"/>
      <c r="L905" s="71"/>
      <c r="M905" s="71"/>
      <c r="N905" s="71"/>
      <c r="O905" s="71"/>
      <c r="P905" s="71"/>
      <c r="Q905" s="71"/>
      <c r="R905" s="71"/>
      <c r="S905" s="71"/>
    </row>
    <row r="906" spans="1:19" x14ac:dyDescent="0.25">
      <c r="A906" s="71"/>
      <c r="B906" s="71"/>
      <c r="C906" s="71"/>
      <c r="D906" s="71"/>
      <c r="E906" s="71"/>
      <c r="F906" s="71"/>
      <c r="G906" s="71"/>
      <c r="H906" s="71"/>
      <c r="I906" s="71"/>
      <c r="J906" s="71"/>
      <c r="K906" s="71"/>
      <c r="L906" s="71"/>
      <c r="M906" s="71"/>
      <c r="N906" s="71"/>
      <c r="O906" s="71"/>
      <c r="P906" s="71"/>
      <c r="Q906" s="71"/>
      <c r="R906" s="71"/>
      <c r="S906" s="71"/>
    </row>
    <row r="907" spans="1:19" x14ac:dyDescent="0.25">
      <c r="A907" s="71"/>
      <c r="B907" s="71"/>
      <c r="C907" s="71"/>
      <c r="D907" s="71"/>
      <c r="E907" s="71"/>
      <c r="F907" s="71"/>
      <c r="G907" s="71"/>
      <c r="H907" s="71"/>
      <c r="I907" s="71"/>
      <c r="J907" s="71"/>
      <c r="K907" s="71"/>
      <c r="L907" s="71"/>
      <c r="M907" s="71"/>
      <c r="N907" s="71"/>
      <c r="O907" s="71"/>
      <c r="P907" s="71"/>
      <c r="Q907" s="71"/>
      <c r="R907" s="71"/>
      <c r="S907" s="71"/>
    </row>
    <row r="908" spans="1:19" x14ac:dyDescent="0.25">
      <c r="A908" s="71"/>
      <c r="B908" s="71"/>
      <c r="C908" s="71"/>
      <c r="D908" s="71"/>
      <c r="E908" s="71"/>
      <c r="F908" s="71"/>
      <c r="G908" s="71"/>
      <c r="H908" s="71"/>
      <c r="I908" s="71"/>
      <c r="J908" s="71"/>
      <c r="K908" s="71"/>
      <c r="L908" s="71"/>
      <c r="M908" s="71"/>
      <c r="N908" s="71"/>
      <c r="O908" s="71"/>
      <c r="P908" s="71"/>
      <c r="Q908" s="71"/>
      <c r="R908" s="71"/>
      <c r="S908" s="71"/>
    </row>
    <row r="909" spans="1:19" x14ac:dyDescent="0.25">
      <c r="A909" s="71"/>
      <c r="B909" s="71"/>
      <c r="C909" s="71"/>
      <c r="D909" s="71"/>
      <c r="E909" s="71"/>
      <c r="F909" s="71"/>
      <c r="G909" s="71"/>
      <c r="H909" s="71"/>
      <c r="I909" s="71"/>
      <c r="J909" s="71"/>
      <c r="K909" s="71"/>
      <c r="L909" s="71"/>
      <c r="M909" s="71"/>
      <c r="N909" s="71"/>
      <c r="O909" s="71"/>
      <c r="P909" s="71"/>
      <c r="Q909" s="71"/>
      <c r="R909" s="71"/>
      <c r="S909" s="71"/>
    </row>
    <row r="910" spans="1:19" x14ac:dyDescent="0.25">
      <c r="A910" s="71"/>
      <c r="B910" s="71"/>
      <c r="C910" s="71"/>
      <c r="D910" s="71"/>
      <c r="E910" s="71"/>
      <c r="F910" s="71"/>
      <c r="G910" s="71"/>
      <c r="H910" s="71"/>
      <c r="I910" s="71"/>
      <c r="J910" s="71"/>
      <c r="K910" s="71"/>
      <c r="L910" s="71"/>
      <c r="M910" s="71"/>
      <c r="N910" s="71"/>
      <c r="O910" s="71"/>
      <c r="P910" s="71"/>
      <c r="Q910" s="71"/>
      <c r="R910" s="71"/>
      <c r="S910" s="71"/>
    </row>
    <row r="911" spans="1:19" x14ac:dyDescent="0.25">
      <c r="A911" s="71"/>
      <c r="B911" s="71"/>
      <c r="C911" s="71"/>
      <c r="D911" s="71"/>
      <c r="E911" s="71"/>
      <c r="F911" s="71"/>
      <c r="G911" s="71"/>
      <c r="H911" s="71"/>
      <c r="I911" s="71"/>
      <c r="J911" s="71"/>
      <c r="K911" s="71"/>
      <c r="L911" s="71"/>
      <c r="M911" s="71"/>
      <c r="N911" s="71"/>
      <c r="O911" s="71"/>
      <c r="P911" s="71"/>
      <c r="Q911" s="71"/>
      <c r="R911" s="71"/>
      <c r="S911" s="71"/>
    </row>
    <row r="912" spans="1:19" x14ac:dyDescent="0.25">
      <c r="A912" s="71"/>
      <c r="B912" s="71"/>
      <c r="C912" s="71"/>
      <c r="D912" s="71"/>
      <c r="E912" s="71"/>
      <c r="F912" s="71"/>
      <c r="G912" s="71"/>
      <c r="H912" s="71"/>
      <c r="I912" s="71"/>
      <c r="J912" s="71"/>
      <c r="K912" s="71"/>
      <c r="L912" s="71"/>
      <c r="M912" s="71"/>
      <c r="N912" s="71"/>
      <c r="O912" s="71"/>
      <c r="P912" s="71"/>
      <c r="Q912" s="71"/>
      <c r="R912" s="71"/>
      <c r="S912" s="71"/>
    </row>
    <row r="913" spans="1:19" x14ac:dyDescent="0.25">
      <c r="A913" s="71"/>
      <c r="B913" s="71"/>
      <c r="C913" s="71"/>
      <c r="D913" s="71"/>
      <c r="E913" s="71"/>
      <c r="F913" s="71"/>
      <c r="G913" s="71"/>
      <c r="H913" s="71"/>
      <c r="I913" s="71"/>
      <c r="J913" s="71"/>
      <c r="K913" s="71"/>
      <c r="L913" s="71"/>
      <c r="M913" s="71"/>
      <c r="N913" s="71"/>
      <c r="O913" s="71"/>
      <c r="P913" s="71"/>
      <c r="Q913" s="71"/>
      <c r="R913" s="71"/>
      <c r="S913" s="71"/>
    </row>
    <row r="914" spans="1:19" x14ac:dyDescent="0.25">
      <c r="A914" s="71"/>
      <c r="B914" s="71"/>
      <c r="C914" s="71"/>
      <c r="D914" s="71"/>
      <c r="E914" s="71"/>
      <c r="F914" s="71"/>
      <c r="G914" s="71"/>
      <c r="H914" s="71"/>
      <c r="I914" s="71"/>
      <c r="J914" s="71"/>
      <c r="K914" s="71"/>
      <c r="L914" s="71"/>
      <c r="M914" s="71"/>
      <c r="N914" s="71"/>
      <c r="O914" s="71"/>
      <c r="P914" s="71"/>
      <c r="Q914" s="71"/>
      <c r="R914" s="71"/>
      <c r="S914" s="71"/>
    </row>
    <row r="915" spans="1:19" x14ac:dyDescent="0.25">
      <c r="A915" s="71"/>
      <c r="B915" s="71"/>
      <c r="C915" s="71"/>
      <c r="D915" s="71"/>
      <c r="E915" s="71"/>
      <c r="F915" s="71"/>
      <c r="G915" s="71"/>
      <c r="H915" s="71"/>
      <c r="I915" s="71"/>
      <c r="J915" s="71"/>
      <c r="K915" s="71"/>
      <c r="L915" s="71"/>
      <c r="M915" s="71"/>
      <c r="N915" s="71"/>
      <c r="O915" s="71"/>
      <c r="P915" s="71"/>
      <c r="Q915" s="71"/>
      <c r="R915" s="71"/>
      <c r="S915" s="71"/>
    </row>
    <row r="916" spans="1:19" x14ac:dyDescent="0.25">
      <c r="A916" s="71"/>
      <c r="B916" s="71"/>
      <c r="C916" s="71"/>
      <c r="D916" s="71"/>
      <c r="E916" s="71"/>
      <c r="F916" s="71"/>
      <c r="G916" s="71"/>
      <c r="H916" s="71"/>
      <c r="I916" s="71"/>
      <c r="J916" s="71"/>
      <c r="K916" s="71"/>
      <c r="L916" s="71"/>
      <c r="M916" s="71"/>
      <c r="N916" s="71"/>
      <c r="O916" s="71"/>
      <c r="P916" s="71"/>
      <c r="Q916" s="71"/>
      <c r="R916" s="71"/>
      <c r="S916" s="71"/>
    </row>
    <row r="917" spans="1:19" x14ac:dyDescent="0.25">
      <c r="A917" s="71"/>
      <c r="B917" s="71"/>
      <c r="C917" s="71"/>
      <c r="D917" s="71"/>
      <c r="E917" s="71"/>
      <c r="F917" s="71"/>
      <c r="G917" s="71"/>
      <c r="H917" s="71"/>
      <c r="I917" s="71"/>
      <c r="J917" s="71"/>
      <c r="K917" s="71"/>
      <c r="L917" s="71"/>
      <c r="M917" s="71"/>
      <c r="N917" s="71"/>
      <c r="O917" s="71"/>
      <c r="P917" s="71"/>
      <c r="Q917" s="71"/>
      <c r="R917" s="71"/>
      <c r="S917" s="71"/>
    </row>
    <row r="918" spans="1:19" x14ac:dyDescent="0.25">
      <c r="A918" s="71"/>
      <c r="B918" s="71"/>
      <c r="C918" s="71"/>
      <c r="D918" s="71"/>
      <c r="E918" s="71"/>
      <c r="F918" s="71"/>
      <c r="G918" s="71"/>
      <c r="H918" s="71"/>
      <c r="I918" s="71"/>
      <c r="J918" s="71"/>
      <c r="K918" s="71"/>
      <c r="L918" s="71"/>
      <c r="M918" s="71"/>
      <c r="N918" s="71"/>
      <c r="O918" s="71"/>
      <c r="P918" s="71"/>
      <c r="Q918" s="71"/>
      <c r="R918" s="71"/>
      <c r="S918" s="71"/>
    </row>
    <row r="919" spans="1:19" x14ac:dyDescent="0.25">
      <c r="A919" s="71"/>
      <c r="B919" s="71"/>
      <c r="C919" s="71"/>
      <c r="D919" s="71"/>
      <c r="E919" s="71"/>
      <c r="F919" s="71"/>
      <c r="G919" s="71"/>
      <c r="H919" s="71"/>
      <c r="I919" s="71"/>
      <c r="J919" s="71"/>
      <c r="K919" s="71"/>
      <c r="L919" s="71"/>
      <c r="M919" s="71"/>
      <c r="N919" s="71"/>
      <c r="O919" s="71"/>
      <c r="P919" s="71"/>
      <c r="Q919" s="71"/>
      <c r="R919" s="71"/>
      <c r="S919" s="71"/>
    </row>
    <row r="920" spans="1:19" x14ac:dyDescent="0.25">
      <c r="A920" s="71"/>
      <c r="B920" s="71"/>
      <c r="C920" s="71"/>
      <c r="D920" s="71"/>
      <c r="E920" s="71"/>
      <c r="F920" s="71"/>
      <c r="G920" s="71"/>
      <c r="H920" s="71"/>
      <c r="I920" s="71"/>
      <c r="J920" s="71"/>
      <c r="K920" s="71"/>
      <c r="L920" s="71"/>
      <c r="M920" s="71"/>
      <c r="N920" s="71"/>
      <c r="O920" s="71"/>
      <c r="P920" s="71"/>
      <c r="Q920" s="71"/>
      <c r="R920" s="71"/>
      <c r="S920" s="71"/>
    </row>
    <row r="921" spans="1:19" x14ac:dyDescent="0.25">
      <c r="A921" s="71"/>
      <c r="B921" s="71"/>
      <c r="C921" s="71"/>
      <c r="D921" s="71"/>
      <c r="E921" s="71"/>
      <c r="F921" s="71"/>
      <c r="G921" s="71"/>
      <c r="H921" s="71"/>
      <c r="I921" s="71"/>
      <c r="J921" s="71"/>
      <c r="K921" s="71"/>
      <c r="L921" s="71"/>
      <c r="M921" s="71"/>
      <c r="N921" s="71"/>
      <c r="O921" s="71"/>
      <c r="P921" s="71"/>
      <c r="Q921" s="71"/>
      <c r="R921" s="71"/>
      <c r="S921" s="71"/>
    </row>
    <row r="922" spans="1:19" x14ac:dyDescent="0.25">
      <c r="A922" s="71"/>
      <c r="B922" s="71"/>
      <c r="C922" s="71"/>
      <c r="D922" s="71"/>
      <c r="E922" s="71"/>
      <c r="F922" s="71"/>
      <c r="G922" s="71"/>
      <c r="H922" s="71"/>
      <c r="I922" s="71"/>
      <c r="J922" s="71"/>
      <c r="K922" s="71"/>
      <c r="L922" s="71"/>
      <c r="M922" s="71"/>
      <c r="N922" s="71"/>
      <c r="O922" s="71"/>
      <c r="P922" s="71"/>
      <c r="Q922" s="71"/>
      <c r="R922" s="71"/>
      <c r="S922" s="71"/>
    </row>
    <row r="923" spans="1:19" x14ac:dyDescent="0.25">
      <c r="A923" s="71"/>
      <c r="B923" s="71"/>
      <c r="C923" s="71"/>
      <c r="D923" s="71"/>
      <c r="E923" s="71"/>
      <c r="F923" s="71"/>
      <c r="G923" s="71"/>
      <c r="H923" s="71"/>
      <c r="I923" s="71"/>
      <c r="J923" s="71"/>
      <c r="K923" s="71"/>
      <c r="L923" s="71"/>
      <c r="M923" s="71"/>
      <c r="N923" s="71"/>
      <c r="O923" s="71"/>
      <c r="P923" s="71"/>
      <c r="Q923" s="71"/>
      <c r="R923" s="71"/>
      <c r="S923" s="71"/>
    </row>
    <row r="924" spans="1:19" x14ac:dyDescent="0.25">
      <c r="A924" s="71"/>
      <c r="B924" s="71"/>
      <c r="C924" s="71"/>
      <c r="D924" s="71"/>
      <c r="E924" s="71"/>
      <c r="F924" s="71"/>
      <c r="G924" s="71"/>
      <c r="H924" s="71"/>
      <c r="I924" s="71"/>
      <c r="J924" s="71"/>
      <c r="K924" s="71"/>
      <c r="L924" s="71"/>
      <c r="M924" s="71"/>
      <c r="N924" s="71"/>
      <c r="O924" s="71"/>
      <c r="P924" s="71"/>
      <c r="Q924" s="71"/>
      <c r="R924" s="71"/>
      <c r="S924" s="71"/>
    </row>
    <row r="925" spans="1:19" x14ac:dyDescent="0.25">
      <c r="A925" s="71"/>
      <c r="B925" s="71"/>
      <c r="C925" s="71"/>
      <c r="D925" s="71"/>
      <c r="E925" s="71"/>
      <c r="F925" s="71"/>
      <c r="G925" s="71"/>
      <c r="H925" s="71"/>
      <c r="I925" s="71"/>
      <c r="J925" s="71"/>
      <c r="K925" s="71"/>
      <c r="L925" s="71"/>
      <c r="M925" s="71"/>
      <c r="N925" s="71"/>
      <c r="O925" s="71"/>
      <c r="P925" s="71"/>
      <c r="Q925" s="71"/>
      <c r="R925" s="71"/>
      <c r="S925" s="71"/>
    </row>
    <row r="926" spans="1:19" x14ac:dyDescent="0.25">
      <c r="A926" s="71"/>
      <c r="B926" s="71"/>
      <c r="C926" s="71"/>
      <c r="D926" s="71"/>
      <c r="E926" s="71"/>
      <c r="F926" s="71"/>
      <c r="G926" s="71"/>
      <c r="H926" s="71"/>
      <c r="I926" s="71"/>
      <c r="J926" s="71"/>
      <c r="K926" s="71"/>
      <c r="L926" s="71"/>
      <c r="M926" s="71"/>
      <c r="N926" s="71"/>
      <c r="O926" s="71"/>
      <c r="P926" s="71"/>
      <c r="Q926" s="71"/>
      <c r="R926" s="71"/>
      <c r="S926" s="71"/>
    </row>
    <row r="927" spans="1:19" x14ac:dyDescent="0.25">
      <c r="A927" s="71"/>
      <c r="B927" s="71"/>
      <c r="C927" s="71"/>
      <c r="D927" s="71"/>
      <c r="E927" s="71"/>
      <c r="F927" s="71"/>
      <c r="G927" s="71"/>
      <c r="H927" s="71"/>
      <c r="I927" s="71"/>
      <c r="J927" s="71"/>
      <c r="K927" s="71"/>
      <c r="L927" s="71"/>
      <c r="M927" s="71"/>
      <c r="N927" s="71"/>
      <c r="O927" s="71"/>
      <c r="P927" s="71"/>
      <c r="Q927" s="71"/>
      <c r="R927" s="71"/>
      <c r="S927" s="71"/>
    </row>
    <row r="928" spans="1:19" x14ac:dyDescent="0.25">
      <c r="A928" s="71"/>
      <c r="B928" s="71"/>
      <c r="C928" s="71"/>
      <c r="D928" s="71"/>
      <c r="E928" s="71"/>
      <c r="F928" s="71"/>
      <c r="G928" s="71"/>
      <c r="H928" s="71"/>
      <c r="I928" s="71"/>
      <c r="J928" s="71"/>
      <c r="K928" s="71"/>
      <c r="L928" s="71"/>
      <c r="M928" s="71"/>
      <c r="N928" s="71"/>
      <c r="O928" s="71"/>
      <c r="P928" s="71"/>
      <c r="Q928" s="71"/>
      <c r="R928" s="71"/>
      <c r="S928" s="71"/>
    </row>
    <row r="929" spans="1:19" x14ac:dyDescent="0.25">
      <c r="A929" s="71"/>
      <c r="B929" s="71"/>
      <c r="C929" s="71"/>
      <c r="D929" s="71"/>
      <c r="E929" s="71"/>
      <c r="F929" s="71"/>
      <c r="G929" s="71"/>
      <c r="H929" s="71"/>
      <c r="I929" s="71"/>
      <c r="J929" s="71"/>
      <c r="K929" s="71"/>
      <c r="L929" s="71"/>
      <c r="M929" s="71"/>
      <c r="N929" s="71"/>
      <c r="O929" s="71"/>
      <c r="P929" s="71"/>
      <c r="Q929" s="71"/>
      <c r="R929" s="71"/>
      <c r="S929" s="71"/>
    </row>
    <row r="930" spans="1:19" x14ac:dyDescent="0.25">
      <c r="A930" s="71"/>
      <c r="B930" s="71"/>
      <c r="C930" s="71"/>
      <c r="D930" s="71"/>
      <c r="E930" s="71"/>
      <c r="F930" s="71"/>
      <c r="G930" s="71"/>
      <c r="H930" s="71"/>
      <c r="I930" s="71"/>
      <c r="J930" s="71"/>
      <c r="K930" s="71"/>
      <c r="L930" s="71"/>
      <c r="M930" s="71"/>
      <c r="N930" s="71"/>
      <c r="O930" s="71"/>
      <c r="P930" s="71"/>
      <c r="Q930" s="71"/>
      <c r="R930" s="71"/>
      <c r="S930" s="71"/>
    </row>
    <row r="931" spans="1:19" x14ac:dyDescent="0.25">
      <c r="A931" s="71"/>
      <c r="B931" s="71"/>
      <c r="C931" s="71"/>
      <c r="D931" s="71"/>
      <c r="E931" s="71"/>
      <c r="F931" s="71"/>
      <c r="G931" s="71"/>
      <c r="H931" s="71"/>
      <c r="I931" s="71"/>
      <c r="J931" s="71"/>
      <c r="K931" s="71"/>
      <c r="L931" s="71"/>
      <c r="M931" s="71"/>
      <c r="N931" s="71"/>
      <c r="O931" s="71"/>
      <c r="P931" s="71"/>
      <c r="Q931" s="71"/>
      <c r="R931" s="71"/>
      <c r="S931" s="71"/>
    </row>
    <row r="932" spans="1:19" x14ac:dyDescent="0.25">
      <c r="A932" s="71"/>
      <c r="B932" s="71"/>
      <c r="C932" s="71"/>
      <c r="D932" s="71"/>
      <c r="E932" s="71"/>
      <c r="F932" s="71"/>
      <c r="G932" s="71"/>
      <c r="H932" s="71"/>
      <c r="I932" s="71"/>
      <c r="J932" s="71"/>
      <c r="K932" s="71"/>
      <c r="L932" s="71"/>
      <c r="M932" s="71"/>
      <c r="N932" s="71"/>
      <c r="O932" s="71"/>
      <c r="P932" s="71"/>
      <c r="Q932" s="71"/>
      <c r="R932" s="71"/>
      <c r="S932" s="71"/>
    </row>
    <row r="933" spans="1:19" x14ac:dyDescent="0.25">
      <c r="A933" s="71"/>
      <c r="B933" s="71"/>
      <c r="C933" s="71"/>
      <c r="D933" s="71"/>
      <c r="E933" s="71"/>
      <c r="F933" s="71"/>
      <c r="G933" s="71"/>
      <c r="H933" s="71"/>
      <c r="I933" s="71"/>
      <c r="J933" s="71"/>
      <c r="K933" s="71"/>
      <c r="L933" s="71"/>
      <c r="M933" s="71"/>
      <c r="N933" s="71"/>
      <c r="O933" s="71"/>
      <c r="P933" s="71"/>
      <c r="Q933" s="71"/>
      <c r="R933" s="71"/>
      <c r="S933" s="71"/>
    </row>
    <row r="934" spans="1:19" x14ac:dyDescent="0.25">
      <c r="A934" s="71"/>
      <c r="B934" s="71"/>
      <c r="C934" s="71"/>
      <c r="D934" s="71"/>
      <c r="E934" s="71"/>
      <c r="F934" s="71"/>
      <c r="G934" s="71"/>
      <c r="H934" s="71"/>
      <c r="I934" s="71"/>
      <c r="J934" s="71"/>
      <c r="K934" s="71"/>
      <c r="L934" s="71"/>
      <c r="M934" s="71"/>
      <c r="N934" s="71"/>
      <c r="O934" s="71"/>
      <c r="P934" s="71"/>
      <c r="Q934" s="71"/>
      <c r="R934" s="71"/>
      <c r="S934" s="71"/>
    </row>
    <row r="935" spans="1:19" x14ac:dyDescent="0.25">
      <c r="A935" s="71"/>
      <c r="B935" s="71"/>
      <c r="C935" s="71"/>
      <c r="D935" s="71"/>
      <c r="E935" s="71"/>
      <c r="F935" s="71"/>
      <c r="G935" s="71"/>
      <c r="H935" s="71"/>
      <c r="I935" s="71"/>
      <c r="J935" s="71"/>
      <c r="K935" s="71"/>
      <c r="L935" s="71"/>
      <c r="M935" s="71"/>
      <c r="N935" s="71"/>
      <c r="O935" s="71"/>
      <c r="P935" s="71"/>
      <c r="Q935" s="71"/>
      <c r="R935" s="71"/>
      <c r="S935" s="71"/>
    </row>
    <row r="936" spans="1:19" x14ac:dyDescent="0.25">
      <c r="E936" s="71"/>
      <c r="F936" s="71"/>
      <c r="G936" s="71"/>
      <c r="H936" s="71"/>
      <c r="I936" s="71"/>
      <c r="J936" s="71"/>
      <c r="K936" s="71"/>
      <c r="L936" s="71"/>
      <c r="M936" s="71"/>
      <c r="N936" s="71"/>
      <c r="O936" s="71"/>
      <c r="P936" s="71"/>
      <c r="Q936" s="71"/>
      <c r="R936" s="71"/>
      <c r="S936" s="71"/>
    </row>
  </sheetData>
  <sheetProtection password="C4B6" sheet="1" objects="1" scenarios="1"/>
  <mergeCells count="16">
    <mergeCell ref="B1:D1"/>
    <mergeCell ref="G6:G7"/>
    <mergeCell ref="H6:H7"/>
    <mergeCell ref="C2:G3"/>
    <mergeCell ref="B6:B7"/>
    <mergeCell ref="C6:C7"/>
    <mergeCell ref="D6:D7"/>
    <mergeCell ref="E6:E7"/>
    <mergeCell ref="F6:F7"/>
    <mergeCell ref="B28:D28"/>
    <mergeCell ref="B22:D22"/>
    <mergeCell ref="B23:D23"/>
    <mergeCell ref="B24:D24"/>
    <mergeCell ref="B25:D25"/>
    <mergeCell ref="B26:D26"/>
    <mergeCell ref="B27:D27"/>
  </mergeCells>
  <printOptions horizontalCentered="1"/>
  <pageMargins left="1" right="1" top="0.75" bottom="0.75" header="0.5" footer="0.5"/>
  <pageSetup paperSize="5" scale="96" orientation="landscape" r:id="rId1"/>
  <headerFooter>
    <oddFooter>&amp;C&amp;1#&amp;"Calibri"&amp;10&amp;K000000I n t e r n a l</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3400-000000000000}">
          <x14:formula1>
            <xm:f>Currency!$B$2:$B$18</xm:f>
          </x14:formula1>
          <xm:sqref>B8:B19</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
    <pageSetUpPr fitToPage="1"/>
  </sheetPr>
  <dimension ref="A1:BX536"/>
  <sheetViews>
    <sheetView showGridLines="0" zoomScaleNormal="100" workbookViewId="0">
      <selection activeCell="B7" sqref="B7"/>
    </sheetView>
  </sheetViews>
  <sheetFormatPr defaultColWidth="9.1796875" defaultRowHeight="12.5" x14ac:dyDescent="0.25"/>
  <cols>
    <col min="1" max="1" width="2.81640625" style="3" customWidth="1" collapsed="1"/>
    <col min="2" max="2" width="30.81640625" style="3" customWidth="1" collapsed="1"/>
    <col min="3" max="8" width="15.81640625" style="3" customWidth="1" collapsed="1"/>
    <col min="9" max="9" width="2.81640625" style="3" customWidth="1" collapsed="1"/>
    <col min="10" max="16384" width="9.1796875" style="3" collapsed="1"/>
  </cols>
  <sheetData>
    <row r="1" spans="1:76" ht="15" customHeight="1" x14ac:dyDescent="0.25">
      <c r="A1" s="4"/>
      <c r="B1" s="5"/>
      <c r="C1" s="5"/>
      <c r="D1" s="5"/>
      <c r="E1" s="5"/>
      <c r="F1" s="5"/>
      <c r="G1" s="5"/>
      <c r="H1" s="5"/>
      <c r="I1" s="6"/>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row>
    <row r="2" spans="1:76" ht="30" customHeight="1" x14ac:dyDescent="0.3">
      <c r="A2" s="7"/>
      <c r="C2" s="2271" t="s">
        <v>1788</v>
      </c>
      <c r="D2" s="2271"/>
      <c r="E2" s="2271"/>
      <c r="F2" s="2271"/>
      <c r="G2" s="2271"/>
      <c r="H2" s="61"/>
      <c r="I2" s="10"/>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row>
    <row r="3" spans="1:76" ht="15" customHeight="1" x14ac:dyDescent="0.3">
      <c r="A3" s="7"/>
      <c r="C3" s="35"/>
      <c r="D3" s="35"/>
      <c r="E3" s="1543" t="s">
        <v>1704</v>
      </c>
      <c r="F3" s="35"/>
      <c r="G3" s="35"/>
      <c r="H3" s="25" t="s">
        <v>947</v>
      </c>
      <c r="I3" s="10"/>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row>
    <row r="4" spans="1:76" ht="20" customHeight="1" x14ac:dyDescent="0.25">
      <c r="A4" s="7"/>
      <c r="C4" s="1336" t="s">
        <v>0</v>
      </c>
      <c r="D4" s="1336" t="s">
        <v>1</v>
      </c>
      <c r="E4" s="1336" t="s">
        <v>2</v>
      </c>
      <c r="F4" s="1336" t="s">
        <v>31</v>
      </c>
      <c r="G4" s="1336" t="s">
        <v>32</v>
      </c>
      <c r="H4" s="1336" t="s">
        <v>33</v>
      </c>
      <c r="I4" s="10"/>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row>
    <row r="5" spans="1:76" ht="30" customHeight="1" x14ac:dyDescent="0.3">
      <c r="A5" s="7"/>
      <c r="B5" s="1326" t="s">
        <v>875</v>
      </c>
      <c r="C5" s="1327" t="s">
        <v>35</v>
      </c>
      <c r="D5" s="1327" t="s">
        <v>36</v>
      </c>
      <c r="E5" s="1139" t="s">
        <v>37</v>
      </c>
      <c r="F5" s="1139" t="s">
        <v>38</v>
      </c>
      <c r="G5" s="1139" t="s">
        <v>876</v>
      </c>
      <c r="H5" s="1139" t="s">
        <v>877</v>
      </c>
      <c r="I5" s="10"/>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row>
    <row r="6" spans="1:76" ht="15" customHeight="1" x14ac:dyDescent="0.25">
      <c r="A6" s="7"/>
      <c r="B6" s="1328"/>
      <c r="C6" s="1140"/>
      <c r="D6" s="1140"/>
      <c r="E6" s="1329" t="s">
        <v>41</v>
      </c>
      <c r="F6" s="1329" t="s">
        <v>42</v>
      </c>
      <c r="G6" s="1329" t="s">
        <v>878</v>
      </c>
      <c r="H6" s="1329" t="s">
        <v>879</v>
      </c>
      <c r="I6" s="10"/>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row>
    <row r="7" spans="1:76" ht="20" customHeight="1" x14ac:dyDescent="0.25">
      <c r="A7" s="7"/>
      <c r="B7" s="1335"/>
      <c r="C7" s="633"/>
      <c r="D7" s="633"/>
      <c r="E7" s="586">
        <f>C7 +D7</f>
        <v>0</v>
      </c>
      <c r="F7" s="586">
        <f>C7- D7</f>
        <v>0</v>
      </c>
      <c r="G7" s="1334">
        <f>0.08 * E7</f>
        <v>0</v>
      </c>
      <c r="H7" s="1334">
        <f>0.08 * F7</f>
        <v>0</v>
      </c>
      <c r="I7" s="10"/>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row>
    <row r="8" spans="1:76" ht="20" customHeight="1" x14ac:dyDescent="0.25">
      <c r="A8" s="7"/>
      <c r="B8" s="1335"/>
      <c r="C8" s="633"/>
      <c r="D8" s="633"/>
      <c r="E8" s="586">
        <f t="shared" ref="E8:E26" si="0">C8 +D8</f>
        <v>0</v>
      </c>
      <c r="F8" s="586">
        <f t="shared" ref="F8:F26" si="1">C8- D8</f>
        <v>0</v>
      </c>
      <c r="G8" s="1334">
        <f t="shared" ref="G8:H27" si="2">0.08 * E8</f>
        <v>0</v>
      </c>
      <c r="H8" s="1334">
        <f t="shared" si="2"/>
        <v>0</v>
      </c>
      <c r="I8" s="10"/>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row>
    <row r="9" spans="1:76" ht="20" customHeight="1" x14ac:dyDescent="0.25">
      <c r="A9" s="7"/>
      <c r="B9" s="1335"/>
      <c r="C9" s="633"/>
      <c r="D9" s="633"/>
      <c r="E9" s="586">
        <f t="shared" si="0"/>
        <v>0</v>
      </c>
      <c r="F9" s="586">
        <f t="shared" si="1"/>
        <v>0</v>
      </c>
      <c r="G9" s="1334">
        <f t="shared" si="2"/>
        <v>0</v>
      </c>
      <c r="H9" s="1334">
        <f t="shared" si="2"/>
        <v>0</v>
      </c>
      <c r="I9" s="10"/>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row>
    <row r="10" spans="1:76" ht="20" customHeight="1" x14ac:dyDescent="0.25">
      <c r="A10" s="7"/>
      <c r="B10" s="1335"/>
      <c r="C10" s="633"/>
      <c r="D10" s="633"/>
      <c r="E10" s="586">
        <f t="shared" si="0"/>
        <v>0</v>
      </c>
      <c r="F10" s="586">
        <f t="shared" si="1"/>
        <v>0</v>
      </c>
      <c r="G10" s="1334">
        <f t="shared" si="2"/>
        <v>0</v>
      </c>
      <c r="H10" s="1334">
        <f t="shared" si="2"/>
        <v>0</v>
      </c>
      <c r="I10" s="10"/>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row>
    <row r="11" spans="1:76" ht="20" customHeight="1" x14ac:dyDescent="0.25">
      <c r="A11" s="7"/>
      <c r="B11" s="1335"/>
      <c r="C11" s="633"/>
      <c r="D11" s="633"/>
      <c r="E11" s="586">
        <f t="shared" si="0"/>
        <v>0</v>
      </c>
      <c r="F11" s="586">
        <f t="shared" si="1"/>
        <v>0</v>
      </c>
      <c r="G11" s="1334">
        <f t="shared" si="2"/>
        <v>0</v>
      </c>
      <c r="H11" s="1334">
        <f t="shared" si="2"/>
        <v>0</v>
      </c>
      <c r="I11" s="10"/>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row>
    <row r="12" spans="1:76" ht="20" customHeight="1" x14ac:dyDescent="0.25">
      <c r="A12" s="7"/>
      <c r="B12" s="1335"/>
      <c r="C12" s="633"/>
      <c r="D12" s="633"/>
      <c r="E12" s="586">
        <f t="shared" si="0"/>
        <v>0</v>
      </c>
      <c r="F12" s="586">
        <f t="shared" si="1"/>
        <v>0</v>
      </c>
      <c r="G12" s="1334">
        <f t="shared" si="2"/>
        <v>0</v>
      </c>
      <c r="H12" s="1334">
        <f t="shared" si="2"/>
        <v>0</v>
      </c>
      <c r="I12" s="10"/>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row>
    <row r="13" spans="1:76" ht="20" customHeight="1" x14ac:dyDescent="0.25">
      <c r="A13" s="7"/>
      <c r="B13" s="1335"/>
      <c r="C13" s="633"/>
      <c r="D13" s="633"/>
      <c r="E13" s="586">
        <f t="shared" si="0"/>
        <v>0</v>
      </c>
      <c r="F13" s="586">
        <f t="shared" si="1"/>
        <v>0</v>
      </c>
      <c r="G13" s="1334">
        <f t="shared" si="2"/>
        <v>0</v>
      </c>
      <c r="H13" s="1334">
        <f t="shared" si="2"/>
        <v>0</v>
      </c>
      <c r="I13" s="10"/>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row>
    <row r="14" spans="1:76" ht="20" customHeight="1" x14ac:dyDescent="0.25">
      <c r="A14" s="7"/>
      <c r="B14" s="1335"/>
      <c r="C14" s="633"/>
      <c r="D14" s="633"/>
      <c r="E14" s="586">
        <f t="shared" si="0"/>
        <v>0</v>
      </c>
      <c r="F14" s="586">
        <f t="shared" si="1"/>
        <v>0</v>
      </c>
      <c r="G14" s="1334">
        <f t="shared" si="2"/>
        <v>0</v>
      </c>
      <c r="H14" s="1334">
        <f t="shared" si="2"/>
        <v>0</v>
      </c>
      <c r="I14" s="10"/>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row>
    <row r="15" spans="1:76" ht="20" customHeight="1" x14ac:dyDescent="0.25">
      <c r="A15" s="7"/>
      <c r="B15" s="1335"/>
      <c r="C15" s="633"/>
      <c r="D15" s="633"/>
      <c r="E15" s="586">
        <f t="shared" si="0"/>
        <v>0</v>
      </c>
      <c r="F15" s="586">
        <f t="shared" si="1"/>
        <v>0</v>
      </c>
      <c r="G15" s="1334">
        <f t="shared" si="2"/>
        <v>0</v>
      </c>
      <c r="H15" s="1334">
        <f t="shared" si="2"/>
        <v>0</v>
      </c>
      <c r="I15" s="10"/>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row>
    <row r="16" spans="1:76" ht="20" customHeight="1" x14ac:dyDescent="0.25">
      <c r="A16" s="7"/>
      <c r="B16" s="1335"/>
      <c r="C16" s="633"/>
      <c r="D16" s="633"/>
      <c r="E16" s="586">
        <f t="shared" si="0"/>
        <v>0</v>
      </c>
      <c r="F16" s="586">
        <f t="shared" si="1"/>
        <v>0</v>
      </c>
      <c r="G16" s="1334">
        <f t="shared" si="2"/>
        <v>0</v>
      </c>
      <c r="H16" s="1334">
        <f t="shared" si="2"/>
        <v>0</v>
      </c>
      <c r="I16" s="10"/>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row>
    <row r="17" spans="1:76" ht="20" customHeight="1" x14ac:dyDescent="0.25">
      <c r="A17" s="7"/>
      <c r="B17" s="1335"/>
      <c r="C17" s="633"/>
      <c r="D17" s="633"/>
      <c r="E17" s="586">
        <f t="shared" si="0"/>
        <v>0</v>
      </c>
      <c r="F17" s="586">
        <f t="shared" si="1"/>
        <v>0</v>
      </c>
      <c r="G17" s="1334">
        <f t="shared" si="2"/>
        <v>0</v>
      </c>
      <c r="H17" s="1334">
        <f t="shared" si="2"/>
        <v>0</v>
      </c>
      <c r="I17" s="10"/>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row>
    <row r="18" spans="1:76" ht="20" customHeight="1" x14ac:dyDescent="0.25">
      <c r="A18" s="7"/>
      <c r="B18" s="1335"/>
      <c r="C18" s="633"/>
      <c r="D18" s="633"/>
      <c r="E18" s="586">
        <f t="shared" si="0"/>
        <v>0</v>
      </c>
      <c r="F18" s="586">
        <f t="shared" si="1"/>
        <v>0</v>
      </c>
      <c r="G18" s="1334">
        <f t="shared" si="2"/>
        <v>0</v>
      </c>
      <c r="H18" s="1334">
        <f t="shared" si="2"/>
        <v>0</v>
      </c>
      <c r="I18" s="10"/>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row>
    <row r="19" spans="1:76" ht="20" customHeight="1" x14ac:dyDescent="0.25">
      <c r="A19" s="7"/>
      <c r="B19" s="1335"/>
      <c r="C19" s="633"/>
      <c r="D19" s="633"/>
      <c r="E19" s="586">
        <f t="shared" si="0"/>
        <v>0</v>
      </c>
      <c r="F19" s="586">
        <f t="shared" si="1"/>
        <v>0</v>
      </c>
      <c r="G19" s="1334">
        <f t="shared" si="2"/>
        <v>0</v>
      </c>
      <c r="H19" s="1334">
        <f t="shared" si="2"/>
        <v>0</v>
      </c>
      <c r="I19" s="10"/>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row>
    <row r="20" spans="1:76" ht="20" customHeight="1" x14ac:dyDescent="0.25">
      <c r="A20" s="7"/>
      <c r="B20" s="1335"/>
      <c r="C20" s="633"/>
      <c r="D20" s="633"/>
      <c r="E20" s="586">
        <f t="shared" si="0"/>
        <v>0</v>
      </c>
      <c r="F20" s="586">
        <f t="shared" si="1"/>
        <v>0</v>
      </c>
      <c r="G20" s="1334">
        <f t="shared" si="2"/>
        <v>0</v>
      </c>
      <c r="H20" s="1334">
        <f t="shared" si="2"/>
        <v>0</v>
      </c>
      <c r="I20" s="10"/>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row>
    <row r="21" spans="1:76" ht="20" customHeight="1" x14ac:dyDescent="0.25">
      <c r="A21" s="7"/>
      <c r="B21" s="1335"/>
      <c r="C21" s="633"/>
      <c r="D21" s="633"/>
      <c r="E21" s="586">
        <f t="shared" si="0"/>
        <v>0</v>
      </c>
      <c r="F21" s="586">
        <f t="shared" si="1"/>
        <v>0</v>
      </c>
      <c r="G21" s="1334">
        <f t="shared" si="2"/>
        <v>0</v>
      </c>
      <c r="H21" s="1334">
        <f t="shared" si="2"/>
        <v>0</v>
      </c>
      <c r="I21" s="10"/>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row>
    <row r="22" spans="1:76" ht="20" customHeight="1" x14ac:dyDescent="0.25">
      <c r="A22" s="7"/>
      <c r="B22" s="1335"/>
      <c r="C22" s="633"/>
      <c r="D22" s="633"/>
      <c r="E22" s="586">
        <f t="shared" si="0"/>
        <v>0</v>
      </c>
      <c r="F22" s="586">
        <f t="shared" si="1"/>
        <v>0</v>
      </c>
      <c r="G22" s="1334">
        <f t="shared" si="2"/>
        <v>0</v>
      </c>
      <c r="H22" s="1334">
        <f t="shared" si="2"/>
        <v>0</v>
      </c>
      <c r="I22" s="10"/>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row>
    <row r="23" spans="1:76" ht="20" customHeight="1" x14ac:dyDescent="0.25">
      <c r="A23" s="7"/>
      <c r="B23" s="1335"/>
      <c r="C23" s="633"/>
      <c r="D23" s="633"/>
      <c r="E23" s="586">
        <f t="shared" si="0"/>
        <v>0</v>
      </c>
      <c r="F23" s="586">
        <f t="shared" si="1"/>
        <v>0</v>
      </c>
      <c r="G23" s="1334">
        <f t="shared" si="2"/>
        <v>0</v>
      </c>
      <c r="H23" s="1334">
        <f t="shared" si="2"/>
        <v>0</v>
      </c>
      <c r="I23" s="10"/>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row>
    <row r="24" spans="1:76" ht="20" customHeight="1" x14ac:dyDescent="0.25">
      <c r="A24" s="7"/>
      <c r="B24" s="1335"/>
      <c r="C24" s="633"/>
      <c r="D24" s="633"/>
      <c r="E24" s="586">
        <f t="shared" si="0"/>
        <v>0</v>
      </c>
      <c r="F24" s="586">
        <f t="shared" si="1"/>
        <v>0</v>
      </c>
      <c r="G24" s="1334">
        <f t="shared" si="2"/>
        <v>0</v>
      </c>
      <c r="H24" s="1334">
        <f t="shared" si="2"/>
        <v>0</v>
      </c>
      <c r="I24" s="10"/>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row>
    <row r="25" spans="1:76" ht="20" customHeight="1" x14ac:dyDescent="0.25">
      <c r="A25" s="7"/>
      <c r="B25" s="1335"/>
      <c r="C25" s="633"/>
      <c r="D25" s="633"/>
      <c r="E25" s="586">
        <f t="shared" si="0"/>
        <v>0</v>
      </c>
      <c r="F25" s="586">
        <f t="shared" si="1"/>
        <v>0</v>
      </c>
      <c r="G25" s="1334">
        <f t="shared" si="2"/>
        <v>0</v>
      </c>
      <c r="H25" s="1334">
        <f t="shared" si="2"/>
        <v>0</v>
      </c>
      <c r="I25" s="10"/>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row>
    <row r="26" spans="1:76" ht="20" customHeight="1" x14ac:dyDescent="0.25">
      <c r="A26" s="7"/>
      <c r="B26" s="1335"/>
      <c r="C26" s="633"/>
      <c r="D26" s="633"/>
      <c r="E26" s="586">
        <f t="shared" si="0"/>
        <v>0</v>
      </c>
      <c r="F26" s="586">
        <f t="shared" si="1"/>
        <v>0</v>
      </c>
      <c r="G26" s="1334">
        <f t="shared" si="2"/>
        <v>0</v>
      </c>
      <c r="H26" s="1334">
        <f t="shared" si="2"/>
        <v>0</v>
      </c>
      <c r="I26" s="10"/>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row>
    <row r="27" spans="1:76" ht="20" customHeight="1" x14ac:dyDescent="0.3">
      <c r="A27" s="7"/>
      <c r="B27" s="1330" t="s">
        <v>880</v>
      </c>
      <c r="C27" s="1331">
        <f>SUM(C7:C26)</f>
        <v>0</v>
      </c>
      <c r="D27" s="1331">
        <f>SUM(D7:D26)</f>
        <v>0</v>
      </c>
      <c r="E27" s="1331">
        <f>C27 + D27</f>
        <v>0</v>
      </c>
      <c r="F27" s="1332">
        <f>C27 - D27</f>
        <v>0</v>
      </c>
      <c r="G27" s="1331">
        <f t="shared" si="2"/>
        <v>0</v>
      </c>
      <c r="H27" s="1331">
        <f t="shared" si="2"/>
        <v>0</v>
      </c>
      <c r="I27" s="10"/>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row>
    <row r="28" spans="1:76" ht="20" customHeight="1" x14ac:dyDescent="0.3">
      <c r="A28" s="7"/>
      <c r="B28" s="3201" t="s">
        <v>1789</v>
      </c>
      <c r="C28" s="3202"/>
      <c r="D28" s="3202"/>
      <c r="E28" s="3202"/>
      <c r="F28" s="3202"/>
      <c r="G28" s="3203"/>
      <c r="H28" s="1333">
        <f>G27</f>
        <v>0</v>
      </c>
      <c r="I28" s="10"/>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row>
    <row r="29" spans="1:76" ht="20" customHeight="1" x14ac:dyDescent="0.3">
      <c r="A29" s="7"/>
      <c r="B29" s="3204" t="s">
        <v>1790</v>
      </c>
      <c r="C29" s="3205"/>
      <c r="D29" s="3205"/>
      <c r="E29" s="3205"/>
      <c r="F29" s="3205"/>
      <c r="G29" s="3206"/>
      <c r="H29" s="1333">
        <f>H27</f>
        <v>0</v>
      </c>
      <c r="I29" s="10"/>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row>
    <row r="30" spans="1:76" ht="20" customHeight="1" x14ac:dyDescent="0.3">
      <c r="A30" s="7"/>
      <c r="B30" s="3204" t="s">
        <v>2060</v>
      </c>
      <c r="C30" s="3205"/>
      <c r="D30" s="3205"/>
      <c r="E30" s="3205"/>
      <c r="F30" s="3205"/>
      <c r="G30" s="3206"/>
      <c r="H30" s="1333">
        <f>'Equity Forex Commodity OptionP1'!G51</f>
        <v>0</v>
      </c>
      <c r="I30" s="10"/>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row>
    <row r="31" spans="1:76" ht="20" customHeight="1" x14ac:dyDescent="0.3">
      <c r="A31" s="7"/>
      <c r="B31" s="3204" t="s">
        <v>1791</v>
      </c>
      <c r="C31" s="3205"/>
      <c r="D31" s="3205"/>
      <c r="E31" s="3205"/>
      <c r="F31" s="3205"/>
      <c r="G31" s="3206"/>
      <c r="H31" s="1333">
        <f>SUM(H28 + H29+ H30)</f>
        <v>0</v>
      </c>
      <c r="I31" s="10"/>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row>
    <row r="32" spans="1:76" ht="20" customHeight="1" x14ac:dyDescent="0.3">
      <c r="A32" s="7"/>
      <c r="B32" s="3198" t="s">
        <v>1792</v>
      </c>
      <c r="C32" s="3199"/>
      <c r="D32" s="3199"/>
      <c r="E32" s="3199"/>
      <c r="F32" s="3199"/>
      <c r="G32" s="3200"/>
      <c r="H32" s="1333">
        <f>H31 * 12.5</f>
        <v>0</v>
      </c>
      <c r="I32" s="10"/>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row>
    <row r="33" spans="1:76" ht="15" customHeight="1" thickBot="1" x14ac:dyDescent="0.3">
      <c r="A33" s="19"/>
      <c r="B33" s="20"/>
      <c r="C33" s="20"/>
      <c r="D33" s="20"/>
      <c r="E33" s="20"/>
      <c r="F33" s="20"/>
      <c r="G33" s="20"/>
      <c r="H33" s="20"/>
      <c r="I33" s="21"/>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row>
    <row r="34" spans="1:76" ht="15" customHeight="1" x14ac:dyDescent="0.25">
      <c r="A34" s="5"/>
      <c r="B34" s="5"/>
      <c r="C34" s="5"/>
      <c r="D34" s="5"/>
      <c r="E34" s="5"/>
      <c r="F34" s="5"/>
      <c r="G34" s="5"/>
      <c r="H34" s="5"/>
      <c r="I34" s="5"/>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row>
    <row r="35" spans="1:76" x14ac:dyDescent="0.2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row>
    <row r="36" spans="1:76"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row>
    <row r="37" spans="1:76" x14ac:dyDescent="0.2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row>
    <row r="38" spans="1:76"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row>
    <row r="39" spans="1:76"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row>
    <row r="40" spans="1:76"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row>
    <row r="41" spans="1:76" x14ac:dyDescent="0.2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row>
    <row r="42" spans="1:76"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row>
    <row r="43" spans="1:76" x14ac:dyDescent="0.2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row>
    <row r="44" spans="1:76"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row>
    <row r="45" spans="1:76"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row>
    <row r="46" spans="1:76"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row>
    <row r="47" spans="1:76"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row>
    <row r="48" spans="1:76"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row>
    <row r="49" spans="1:76" x14ac:dyDescent="0.2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row>
    <row r="50" spans="1:76"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row>
    <row r="51" spans="1:76" x14ac:dyDescent="0.2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row>
    <row r="52" spans="1:76"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row>
    <row r="53" spans="1:76"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row>
    <row r="54" spans="1:76" x14ac:dyDescent="0.2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row>
    <row r="55" spans="1:76" x14ac:dyDescent="0.2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row>
    <row r="56" spans="1:76" x14ac:dyDescent="0.2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row>
    <row r="57" spans="1:76" x14ac:dyDescent="0.2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row>
    <row r="58" spans="1:76" x14ac:dyDescent="0.2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row>
    <row r="59" spans="1:76" x14ac:dyDescent="0.2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row>
    <row r="60" spans="1:76" x14ac:dyDescent="0.2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row>
    <row r="61" spans="1:76" x14ac:dyDescent="0.2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row>
    <row r="62" spans="1:76"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row>
    <row r="63" spans="1:76" x14ac:dyDescent="0.2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row>
    <row r="64" spans="1:76"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row>
    <row r="65" spans="1:76"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row>
    <row r="66" spans="1:76"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row>
    <row r="67" spans="1:76"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row>
    <row r="68" spans="1:76"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row>
    <row r="69" spans="1:76"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row>
    <row r="70" spans="1:76"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row>
    <row r="71" spans="1:76"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row>
    <row r="72" spans="1:76"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row>
    <row r="73" spans="1:76"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row>
    <row r="74" spans="1:76"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row>
    <row r="75" spans="1:76"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row>
    <row r="76" spans="1:76"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row>
    <row r="77" spans="1:76" x14ac:dyDescent="0.2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row>
    <row r="78" spans="1:76"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row>
    <row r="79" spans="1:76"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row>
    <row r="80" spans="1:76" x14ac:dyDescent="0.2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row>
    <row r="81" spans="1:76"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row>
    <row r="82" spans="1:76"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row>
    <row r="83" spans="1:76"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row>
    <row r="84" spans="1:76"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row>
    <row r="85" spans="1:76"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row>
    <row r="86" spans="1:76"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row>
    <row r="87" spans="1:76"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row>
    <row r="88" spans="1:76"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row>
    <row r="89" spans="1:76"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row>
    <row r="90" spans="1:76"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row>
    <row r="91" spans="1:76"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row>
    <row r="92" spans="1:76"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row>
    <row r="93" spans="1:76"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row>
    <row r="94" spans="1:76"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row>
    <row r="95" spans="1:76"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row>
    <row r="96" spans="1:76"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row>
    <row r="97" spans="1:76"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row>
    <row r="98" spans="1:76"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row>
    <row r="99" spans="1:76"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row>
    <row r="100" spans="1:76"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row>
    <row r="101" spans="1:76"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row>
    <row r="102" spans="1:76"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row>
    <row r="103" spans="1:76"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row>
    <row r="104" spans="1:76"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row>
    <row r="105" spans="1:76"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row>
    <row r="106" spans="1:76"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row>
    <row r="107" spans="1:76"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row>
    <row r="108" spans="1:76"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row>
    <row r="109" spans="1:76"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row>
    <row r="110" spans="1:76"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row>
    <row r="111" spans="1:76"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row>
    <row r="112" spans="1:76"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row>
    <row r="113" spans="1:76"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row>
    <row r="114" spans="1:76"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row>
    <row r="115" spans="1:76"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row>
    <row r="116" spans="1:76"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row>
    <row r="117" spans="1:76"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row>
    <row r="118" spans="1:76"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row>
    <row r="119" spans="1:76"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row>
    <row r="120" spans="1:76"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row>
    <row r="121" spans="1:76"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row>
    <row r="122" spans="1:76"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row>
    <row r="123" spans="1:76"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row>
    <row r="124" spans="1:76"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row>
    <row r="125" spans="1:76"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row>
    <row r="126" spans="1:76"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row>
    <row r="127" spans="1:76"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row>
    <row r="128" spans="1:76"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row>
    <row r="129" spans="1:76"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row>
    <row r="130" spans="1:76"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row>
    <row r="131" spans="1:76"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row>
    <row r="132" spans="1:76"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row>
    <row r="133" spans="1:76"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row>
    <row r="134" spans="1:76"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row>
    <row r="135" spans="1:76"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row>
    <row r="136" spans="1:76"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row>
    <row r="137" spans="1:76"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row>
    <row r="138" spans="1:76"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row>
    <row r="139" spans="1:76"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row>
    <row r="140" spans="1:76"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row>
    <row r="141" spans="1:76"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row>
    <row r="142" spans="1:76"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row>
    <row r="143" spans="1:76"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row>
    <row r="144" spans="1:76"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row>
    <row r="145" spans="1:76"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row>
    <row r="146" spans="1:76"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row>
    <row r="147" spans="1:76"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row>
    <row r="148" spans="1:76"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row>
    <row r="149" spans="1:76"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row>
    <row r="150" spans="1:76"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row>
    <row r="151" spans="1:76"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row>
    <row r="152" spans="1:76"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row>
    <row r="153" spans="1:76"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row>
    <row r="154" spans="1:76"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row>
    <row r="155" spans="1:76"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row>
    <row r="156" spans="1:76"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row>
    <row r="157" spans="1:76"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row>
    <row r="158" spans="1:76"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row>
    <row r="159" spans="1:76"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row>
    <row r="160" spans="1:76"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row>
    <row r="161" spans="1:76"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row>
    <row r="162" spans="1:76"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row>
    <row r="163" spans="1:76"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row>
    <row r="164" spans="1:76"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row>
    <row r="165" spans="1:76"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row>
    <row r="166" spans="1:76"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row>
    <row r="167" spans="1:76"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row>
    <row r="168" spans="1:76"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row>
    <row r="169" spans="1:76"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row>
    <row r="170" spans="1:76"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row>
    <row r="171" spans="1:76"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row>
    <row r="172" spans="1:76"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row>
    <row r="173" spans="1:76"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row>
    <row r="174" spans="1:76"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row>
    <row r="175" spans="1:76"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row>
    <row r="176" spans="1:76"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row>
    <row r="177" spans="1:76"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row>
    <row r="178" spans="1:76"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row>
    <row r="179" spans="1:76"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row>
    <row r="180" spans="1:76"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row>
    <row r="181" spans="1:76"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row>
    <row r="182" spans="1:76"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row>
    <row r="183" spans="1:76"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row>
    <row r="184" spans="1:76"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row>
    <row r="185" spans="1:76"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row>
    <row r="186" spans="1:76"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row>
    <row r="187" spans="1:76"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row>
    <row r="188" spans="1:76"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row>
    <row r="189" spans="1:76"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row>
    <row r="190" spans="1:76"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row>
    <row r="191" spans="1:76"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row>
    <row r="192" spans="1:76"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row>
    <row r="193" spans="1:76"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row>
    <row r="194" spans="1:76"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row>
    <row r="195" spans="1:76"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row>
    <row r="196" spans="1:76"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row>
    <row r="197" spans="1:76"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row>
    <row r="198" spans="1:76"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row>
    <row r="199" spans="1:76"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row>
    <row r="200" spans="1:76"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row>
    <row r="201" spans="1:76"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row>
    <row r="202" spans="1:76"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row>
    <row r="203" spans="1:76"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row>
    <row r="204" spans="1:76"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row>
    <row r="205" spans="1:76"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row>
    <row r="206" spans="1:76"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row>
    <row r="207" spans="1:76"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row>
    <row r="208" spans="1:76"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row>
    <row r="209" spans="1:76"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row>
    <row r="210" spans="1:76"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row>
    <row r="211" spans="1:76"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row>
    <row r="212" spans="1:76"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row>
    <row r="213" spans="1:76"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row>
    <row r="214" spans="1:76"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row>
    <row r="215" spans="1:76"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row>
    <row r="216" spans="1:76"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row>
    <row r="217" spans="1:76"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row>
    <row r="218" spans="1:76"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row>
    <row r="219" spans="1:76"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row>
    <row r="220" spans="1:76"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row>
    <row r="221" spans="1:76"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row>
    <row r="222" spans="1:76"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row>
    <row r="223" spans="1:76"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row>
    <row r="224" spans="1:76"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row>
    <row r="225" spans="1:45"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row>
    <row r="226" spans="1:45"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row>
    <row r="227" spans="1:45"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row>
    <row r="228" spans="1:45"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row>
    <row r="229" spans="1:45"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row>
    <row r="230" spans="1:45"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row>
    <row r="231" spans="1:45"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row>
    <row r="232" spans="1:45"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row>
    <row r="233" spans="1:45"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row>
    <row r="234" spans="1:45"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row>
    <row r="235" spans="1:45"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row>
    <row r="236" spans="1:45"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row>
    <row r="237" spans="1:45"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row>
    <row r="238" spans="1:45"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row>
    <row r="239" spans="1:45"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row>
    <row r="240" spans="1:45"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row>
    <row r="241" spans="1:45"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row>
    <row r="242" spans="1:45"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row>
    <row r="243" spans="1:45"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row>
    <row r="244" spans="1:45"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row>
    <row r="245" spans="1:45"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row>
    <row r="246" spans="1:45"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row>
    <row r="247" spans="1:45"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row>
    <row r="248" spans="1:45"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row>
    <row r="249" spans="1:45"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row>
    <row r="250" spans="1:45"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row>
    <row r="251" spans="1:45"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row>
    <row r="252" spans="1:45"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row>
    <row r="253" spans="1:45"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row>
    <row r="254" spans="1:45"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row>
    <row r="255" spans="1:45"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row>
    <row r="256" spans="1:45"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row>
    <row r="257" spans="1:45"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row>
    <row r="258" spans="1:45"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row>
    <row r="259" spans="1:45"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row>
    <row r="260" spans="1:45"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row>
    <row r="261" spans="1:45"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row>
    <row r="262" spans="1:45"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row>
    <row r="263" spans="1:45"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row>
    <row r="264" spans="1:45"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row>
    <row r="265" spans="1:45"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row>
    <row r="266" spans="1:45"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row>
    <row r="267" spans="1:45"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row>
    <row r="268" spans="1:45"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row>
    <row r="269" spans="1:45"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row>
    <row r="270" spans="1:45"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row>
    <row r="271" spans="1:45"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row>
    <row r="272" spans="1:45"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row>
    <row r="273" spans="1:45"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row>
    <row r="274" spans="1:45"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row>
    <row r="275" spans="1:45"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row>
    <row r="276" spans="1:45"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row>
    <row r="277" spans="1:45"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row>
    <row r="278" spans="1:45"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row>
    <row r="279" spans="1:45"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row>
    <row r="280" spans="1:45"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row>
    <row r="281" spans="1:45"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row>
    <row r="282" spans="1:45"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row>
    <row r="283" spans="1:45"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row>
    <row r="284" spans="1:45"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row>
    <row r="285" spans="1:45"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row>
    <row r="286" spans="1:45"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row>
    <row r="287" spans="1:45"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row>
    <row r="288" spans="1:45"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row>
    <row r="289" spans="1:45"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row>
    <row r="290" spans="1:45"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row>
    <row r="291" spans="1:45"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row>
    <row r="292" spans="1:45"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row>
    <row r="293" spans="1:45"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row>
    <row r="294" spans="1:45"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row>
    <row r="295" spans="1:45"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row>
    <row r="296" spans="1:45"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row>
    <row r="297" spans="1:45"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row>
    <row r="298" spans="1:45"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row>
    <row r="299" spans="1:45"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row>
    <row r="300" spans="1:45"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row>
    <row r="301" spans="1:45"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row>
    <row r="302" spans="1:45"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row>
    <row r="303" spans="1:45"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row>
    <row r="304" spans="1:45"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row>
    <row r="305" spans="1:45"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row>
    <row r="306" spans="1:45"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row>
    <row r="307" spans="1:45"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row>
    <row r="308" spans="1:45"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row>
    <row r="309" spans="1:45"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row>
    <row r="310" spans="1:45"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row>
    <row r="311" spans="1:45"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row>
    <row r="312" spans="1:45"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row>
    <row r="313" spans="1:45"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row>
    <row r="314" spans="1:45"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row>
    <row r="315" spans="1:45"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row>
    <row r="316" spans="1:45"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row>
    <row r="317" spans="1:45"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row>
    <row r="318" spans="1:45"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row>
    <row r="319" spans="1:45"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row>
    <row r="320" spans="1:45"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row>
    <row r="321" spans="1:45"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row>
    <row r="322" spans="1:45"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row>
    <row r="323" spans="1:45"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row>
    <row r="324" spans="1:45"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row>
    <row r="325" spans="1:45"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row>
    <row r="326" spans="1:45"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row>
    <row r="327" spans="1:45"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row>
    <row r="328" spans="1:45"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row>
    <row r="329" spans="1:45"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row>
    <row r="330" spans="1:45"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row>
    <row r="331" spans="1:45"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row>
    <row r="332" spans="1:45"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row>
    <row r="333" spans="1:45"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row>
    <row r="334" spans="1:45"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row>
    <row r="335" spans="1:45"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row>
    <row r="336" spans="1:45"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row>
    <row r="337" spans="1:45"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row>
    <row r="338" spans="1:45"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row>
    <row r="339" spans="1:45"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row>
    <row r="340" spans="1:45"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row>
    <row r="341" spans="1:45"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row>
    <row r="342" spans="1:45"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row>
    <row r="343" spans="1:45"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row>
    <row r="344" spans="1:45"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row>
    <row r="345" spans="1:45"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row>
    <row r="346" spans="1:45"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row>
    <row r="347" spans="1:45"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row>
    <row r="348" spans="1:45"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row>
    <row r="349" spans="1:45"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row>
    <row r="350" spans="1:45"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row>
    <row r="351" spans="1:45"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row>
    <row r="352" spans="1:45"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row>
    <row r="353" spans="1:45"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row>
    <row r="354" spans="1:45"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row>
    <row r="355" spans="1:45"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row>
    <row r="356" spans="1:45"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row>
    <row r="357" spans="1:45"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row>
    <row r="358" spans="1:45"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row>
    <row r="359" spans="1:45"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row>
    <row r="360" spans="1:45"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row>
    <row r="361" spans="1:45"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row>
    <row r="362" spans="1:45"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row>
    <row r="363" spans="1:45"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row>
    <row r="364" spans="1:45"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row>
    <row r="365" spans="1:45"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row>
    <row r="366" spans="1:45"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row>
    <row r="367" spans="1:45"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row>
    <row r="368" spans="1:45"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row>
    <row r="369" spans="1:45"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row>
    <row r="370" spans="1:45"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row>
    <row r="371" spans="1:45"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row>
    <row r="372" spans="1:45"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row>
    <row r="373" spans="1:45"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row>
    <row r="374" spans="1:45"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row>
    <row r="375" spans="1:45"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row>
    <row r="376" spans="1:45"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row>
    <row r="377" spans="1:45"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row>
    <row r="378" spans="1:45"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row>
    <row r="379" spans="1:45"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row>
    <row r="380" spans="1:45"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row>
    <row r="381" spans="1:45"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row>
    <row r="382" spans="1:45"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row>
    <row r="383" spans="1:45"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row>
    <row r="384" spans="1:45"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row>
    <row r="385" spans="1:45"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row>
    <row r="386" spans="1:45"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row>
    <row r="387" spans="1:45"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row>
    <row r="388" spans="1:45"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row>
    <row r="389" spans="1:45"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row>
    <row r="390" spans="1:45"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row>
    <row r="391" spans="1:45"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row>
    <row r="392" spans="1:45"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row>
    <row r="393" spans="1:45"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row>
    <row r="394" spans="1:45"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row>
    <row r="395" spans="1:45"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row>
    <row r="396" spans="1:45"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row>
    <row r="397" spans="1:45"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row>
    <row r="398" spans="1:45"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row>
    <row r="399" spans="1:45"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row>
    <row r="400" spans="1:45"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row>
    <row r="401" spans="1:45"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row>
    <row r="402" spans="1:45"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row>
    <row r="403" spans="1:45"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row>
    <row r="404" spans="1:45"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row>
    <row r="405" spans="1:45"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row>
    <row r="406" spans="1:45"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row>
    <row r="407" spans="1:45"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row>
    <row r="408" spans="1:45"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row>
    <row r="409" spans="1:45"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row>
    <row r="410" spans="1:45"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row>
    <row r="411" spans="1:45"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row>
    <row r="412" spans="1:45"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row>
    <row r="413" spans="1:45"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row>
    <row r="414" spans="1:45"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row>
    <row r="415" spans="1:45"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row>
    <row r="416" spans="1:45"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row>
    <row r="417" spans="1:45"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row>
    <row r="418" spans="1:45"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row>
    <row r="419" spans="1:45"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row>
    <row r="420" spans="1:45"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row>
    <row r="421" spans="1:45"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row>
    <row r="422" spans="1:45"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row>
    <row r="423" spans="1:45"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row>
    <row r="424" spans="1:45"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row>
    <row r="425" spans="1:45"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row>
    <row r="426" spans="1:45"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row>
    <row r="427" spans="1:45"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row>
    <row r="428" spans="1:45"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row>
    <row r="429" spans="1:45"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row>
    <row r="430" spans="1:45"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row>
    <row r="431" spans="1:45"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row>
    <row r="432" spans="1:45"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row>
    <row r="433" spans="1:45"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row>
    <row r="434" spans="1:45"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row>
    <row r="435" spans="1:45"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row>
    <row r="436" spans="1:45"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row>
    <row r="437" spans="1:45"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row>
    <row r="438" spans="1:45"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row>
    <row r="439" spans="1:45"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row>
    <row r="440" spans="1:45"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row>
    <row r="441" spans="1:45"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row>
    <row r="442" spans="1:45"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row>
    <row r="443" spans="1:45"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row>
    <row r="444" spans="1:45"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row>
    <row r="445" spans="1:45"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row>
    <row r="446" spans="1:45"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row>
    <row r="447" spans="1:45"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row>
    <row r="448" spans="1:45"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row>
    <row r="449" spans="1:45"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row>
    <row r="450" spans="1:45"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row>
    <row r="451" spans="1:45"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row>
    <row r="452" spans="1:45"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row>
    <row r="453" spans="1:45"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row>
    <row r="454" spans="1:45"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row>
    <row r="455" spans="1:45"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row>
    <row r="456" spans="1:45"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row>
    <row r="457" spans="1:45"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row>
    <row r="458" spans="1:45"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row>
    <row r="459" spans="1:45"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row>
    <row r="460" spans="1:45"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row>
    <row r="461" spans="1:45"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row>
    <row r="462" spans="1:45"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row>
    <row r="463" spans="1:45"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row>
    <row r="464" spans="1:45"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row>
    <row r="465" spans="1:45"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row>
    <row r="466" spans="1:45"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row>
    <row r="467" spans="1:45"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row>
    <row r="468" spans="1:45"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row>
    <row r="469" spans="1:45"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row>
    <row r="470" spans="1:45"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row>
    <row r="471" spans="1:45"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row>
    <row r="472" spans="1:45"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row>
    <row r="473" spans="1:45"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row>
    <row r="474" spans="1:45"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row>
    <row r="475" spans="1:45"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row>
    <row r="476" spans="1:45"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row>
    <row r="477" spans="1:45"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row>
    <row r="478" spans="1:45"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row>
    <row r="479" spans="1:45"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row>
    <row r="480" spans="1:45"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row>
    <row r="481" spans="1:45"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row>
    <row r="482" spans="1:45"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row>
    <row r="483" spans="1:45"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row>
    <row r="484" spans="1:45"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row>
    <row r="485" spans="1:45"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row>
    <row r="486" spans="1:45"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row>
    <row r="487" spans="1:45"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row>
    <row r="488" spans="1:45"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row>
    <row r="489" spans="1:45"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row>
    <row r="490" spans="1:45"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row>
    <row r="491" spans="1:45"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row>
    <row r="492" spans="1:45"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row>
    <row r="493" spans="1:45"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row>
    <row r="494" spans="1:45"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row>
    <row r="495" spans="1:45"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row>
    <row r="496" spans="1:45"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row>
    <row r="497" spans="1:45"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row>
    <row r="498" spans="1:45"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row>
    <row r="499" spans="1:45"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row>
    <row r="500" spans="1:45"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row>
    <row r="501" spans="1:45"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row>
    <row r="502" spans="1:45"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row>
    <row r="503" spans="1:45"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row>
    <row r="504" spans="1:45"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row>
    <row r="505" spans="1:45"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row>
    <row r="506" spans="1:45"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row>
    <row r="507" spans="1:45"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row>
    <row r="508" spans="1:45"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row>
    <row r="509" spans="1:45"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row>
    <row r="510" spans="1:45"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row>
    <row r="511" spans="1:45"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row>
    <row r="512" spans="1:45"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row>
    <row r="513" spans="1:45"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row>
    <row r="514" spans="1:45"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row>
    <row r="515" spans="1:45"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row>
    <row r="516" spans="1:45"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row>
    <row r="517" spans="1:45"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row>
    <row r="518" spans="1:45"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row>
    <row r="519" spans="1:45"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row>
    <row r="520" spans="1:45"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row>
    <row r="521" spans="1:45"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row>
    <row r="522" spans="1:45"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row>
    <row r="523" spans="1:45"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row>
    <row r="524" spans="1:45"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row>
    <row r="525" spans="1:45"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row>
    <row r="526" spans="1:45"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row>
    <row r="527" spans="1:45"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row>
    <row r="528" spans="1:45"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row>
    <row r="529" spans="1:45"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row>
    <row r="530" spans="1:45"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row>
    <row r="531" spans="1:45"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row>
    <row r="532" spans="1:45"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row>
    <row r="533" spans="1:45"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row>
    <row r="534" spans="1:45"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row>
    <row r="535" spans="1:45"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row>
    <row r="536" spans="1:45"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row>
  </sheetData>
  <sheetProtection password="C4B6" sheet="1" objects="1" scenarios="1"/>
  <mergeCells count="6">
    <mergeCell ref="C2:G2"/>
    <mergeCell ref="B32:G32"/>
    <mergeCell ref="B28:G28"/>
    <mergeCell ref="B29:G29"/>
    <mergeCell ref="B30:G30"/>
    <mergeCell ref="B31:G31"/>
  </mergeCells>
  <pageMargins left="0.7" right="0.7" top="0.75" bottom="0.75" header="0.3" footer="0.3"/>
  <pageSetup scale="76" orientation="landscape" r:id="rId1"/>
  <headerFooter>
    <oddFooter>&amp;C&amp;1#&amp;"Calibri"&amp;10&amp;K000000I n t e r n a l</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6">
    <pageSetUpPr fitToPage="1"/>
  </sheetPr>
  <dimension ref="A1:CA173"/>
  <sheetViews>
    <sheetView topLeftCell="A25" zoomScaleNormal="100" workbookViewId="0">
      <selection activeCell="B21" sqref="B21"/>
    </sheetView>
  </sheetViews>
  <sheetFormatPr defaultColWidth="9.1796875" defaultRowHeight="12.5" x14ac:dyDescent="0.25"/>
  <cols>
    <col min="1" max="1" width="2.81640625" style="3" customWidth="1" collapsed="1"/>
    <col min="2" max="2" width="30.81640625" style="3" customWidth="1" collapsed="1"/>
    <col min="3" max="8" width="15.81640625" style="3" customWidth="1" collapsed="1"/>
    <col min="9" max="9" width="2.81640625" style="3" customWidth="1" collapsed="1"/>
    <col min="10" max="16384" width="9.1796875" style="3" collapsed="1"/>
  </cols>
  <sheetData>
    <row r="1" spans="1:26" ht="15" customHeight="1" x14ac:dyDescent="0.25">
      <c r="A1" s="271"/>
      <c r="B1" s="272"/>
      <c r="C1" s="272"/>
      <c r="D1" s="272"/>
      <c r="E1" s="272"/>
      <c r="F1" s="272"/>
      <c r="G1" s="272"/>
      <c r="H1" s="272"/>
      <c r="I1" s="273"/>
      <c r="J1" s="2"/>
      <c r="K1" s="2"/>
      <c r="L1" s="2"/>
      <c r="M1" s="2"/>
      <c r="N1" s="2"/>
      <c r="O1" s="2"/>
      <c r="P1" s="2"/>
      <c r="Q1" s="2"/>
      <c r="R1" s="2"/>
      <c r="S1" s="2"/>
      <c r="T1" s="2"/>
      <c r="U1" s="2"/>
      <c r="V1" s="2"/>
      <c r="W1" s="2"/>
      <c r="X1" s="2"/>
      <c r="Y1" s="2"/>
      <c r="Z1" s="2"/>
    </row>
    <row r="2" spans="1:26" ht="30" customHeight="1" x14ac:dyDescent="0.25">
      <c r="A2" s="274"/>
      <c r="B2" s="2317" t="s">
        <v>1782</v>
      </c>
      <c r="C2" s="2317"/>
      <c r="D2" s="2317"/>
      <c r="E2" s="2317"/>
      <c r="F2" s="2317"/>
      <c r="G2" s="2317"/>
      <c r="H2" s="2317"/>
      <c r="I2" s="277"/>
      <c r="J2" s="107"/>
      <c r="K2" s="2"/>
      <c r="L2" s="2"/>
      <c r="M2" s="2"/>
      <c r="N2" s="2"/>
      <c r="O2" s="2"/>
      <c r="P2" s="2"/>
      <c r="Q2" s="2"/>
      <c r="R2" s="2"/>
      <c r="S2" s="2"/>
      <c r="T2" s="2"/>
      <c r="U2" s="2"/>
      <c r="V2" s="2"/>
      <c r="W2" s="2"/>
      <c r="X2" s="2"/>
      <c r="Y2" s="2"/>
      <c r="Z2" s="2"/>
    </row>
    <row r="3" spans="1:26" ht="15" customHeight="1" x14ac:dyDescent="0.25">
      <c r="A3" s="274"/>
      <c r="B3" s="3207" t="s">
        <v>1704</v>
      </c>
      <c r="C3" s="3207"/>
      <c r="D3" s="3207"/>
      <c r="E3" s="3207"/>
      <c r="F3" s="3207"/>
      <c r="G3" s="3207"/>
      <c r="H3" s="3207"/>
      <c r="I3" s="277"/>
      <c r="J3" s="107"/>
      <c r="K3" s="2"/>
      <c r="L3" s="2"/>
      <c r="M3" s="2"/>
      <c r="N3" s="2"/>
      <c r="O3" s="2"/>
      <c r="P3" s="2"/>
      <c r="Q3" s="2"/>
      <c r="R3" s="2"/>
      <c r="S3" s="2"/>
      <c r="T3" s="2"/>
      <c r="U3" s="2"/>
      <c r="V3" s="2"/>
      <c r="W3" s="2"/>
      <c r="X3" s="2"/>
      <c r="Y3" s="2"/>
      <c r="Z3" s="2"/>
    </row>
    <row r="4" spans="1:26" ht="20" customHeight="1" x14ac:dyDescent="0.25">
      <c r="A4" s="274"/>
      <c r="B4" s="107"/>
      <c r="C4" s="1337" t="s">
        <v>0</v>
      </c>
      <c r="D4" s="1337" t="s">
        <v>1</v>
      </c>
      <c r="E4" s="1337" t="s">
        <v>2</v>
      </c>
      <c r="F4" s="1337" t="s">
        <v>31</v>
      </c>
      <c r="G4" s="1337" t="s">
        <v>32</v>
      </c>
      <c r="H4" s="1337" t="s">
        <v>33</v>
      </c>
      <c r="I4" s="277"/>
      <c r="J4" s="107"/>
      <c r="K4" s="2"/>
      <c r="L4" s="2"/>
      <c r="M4" s="2"/>
      <c r="N4" s="2"/>
      <c r="O4" s="2"/>
      <c r="P4" s="2"/>
      <c r="Q4" s="2"/>
      <c r="R4" s="2"/>
      <c r="S4" s="2"/>
      <c r="T4" s="2"/>
      <c r="U4" s="2"/>
      <c r="V4" s="2"/>
      <c r="W4" s="2"/>
      <c r="X4" s="2"/>
      <c r="Y4" s="2"/>
      <c r="Z4" s="2"/>
    </row>
    <row r="5" spans="1:26" ht="30" customHeight="1" x14ac:dyDescent="0.3">
      <c r="A5" s="274"/>
      <c r="B5" s="1326" t="s">
        <v>34</v>
      </c>
      <c r="C5" s="1327" t="s">
        <v>35</v>
      </c>
      <c r="D5" s="1327" t="s">
        <v>36</v>
      </c>
      <c r="E5" s="1139" t="s">
        <v>37</v>
      </c>
      <c r="F5" s="1139" t="s">
        <v>38</v>
      </c>
      <c r="G5" s="1139" t="s">
        <v>39</v>
      </c>
      <c r="H5" s="1139" t="s">
        <v>40</v>
      </c>
      <c r="I5" s="277"/>
      <c r="J5" s="107"/>
      <c r="K5" s="2"/>
      <c r="L5" s="2"/>
      <c r="M5" s="2"/>
      <c r="N5" s="2"/>
      <c r="O5" s="2"/>
      <c r="P5" s="2"/>
      <c r="Q5" s="2"/>
      <c r="R5" s="2"/>
      <c r="S5" s="2"/>
      <c r="T5" s="2"/>
      <c r="U5" s="2"/>
      <c r="V5" s="2"/>
      <c r="W5" s="2"/>
      <c r="X5" s="2"/>
      <c r="Y5" s="2"/>
      <c r="Z5" s="2"/>
    </row>
    <row r="6" spans="1:26" ht="15" customHeight="1" x14ac:dyDescent="0.25">
      <c r="A6" s="274"/>
      <c r="B6" s="1338"/>
      <c r="C6" s="1140"/>
      <c r="D6" s="1140"/>
      <c r="E6" s="1329" t="s">
        <v>41</v>
      </c>
      <c r="F6" s="1329" t="s">
        <v>42</v>
      </c>
      <c r="G6" s="1329" t="s">
        <v>43</v>
      </c>
      <c r="H6" s="1329" t="s">
        <v>44</v>
      </c>
      <c r="I6" s="277"/>
      <c r="J6" s="107"/>
      <c r="K6" s="2"/>
      <c r="L6" s="2"/>
      <c r="M6" s="2"/>
      <c r="N6" s="2"/>
      <c r="O6" s="2"/>
      <c r="P6" s="2"/>
      <c r="Q6" s="2"/>
      <c r="R6" s="2"/>
      <c r="S6" s="2"/>
      <c r="T6" s="2"/>
      <c r="U6" s="2"/>
      <c r="V6" s="2"/>
      <c r="W6" s="2"/>
      <c r="X6" s="2"/>
      <c r="Y6" s="2"/>
      <c r="Z6" s="2"/>
    </row>
    <row r="7" spans="1:26" ht="20" customHeight="1" x14ac:dyDescent="0.25">
      <c r="A7" s="274"/>
      <c r="B7" s="1335"/>
      <c r="C7" s="633"/>
      <c r="D7" s="633"/>
      <c r="E7" s="635">
        <f>C7 +D7</f>
        <v>0</v>
      </c>
      <c r="F7" s="1342">
        <f>C7- D7</f>
        <v>0</v>
      </c>
      <c r="G7" s="1341">
        <f>0.15 * F7</f>
        <v>0</v>
      </c>
      <c r="H7" s="1341">
        <f>0.03 * E7</f>
        <v>0</v>
      </c>
      <c r="I7" s="277"/>
      <c r="J7" s="107"/>
      <c r="K7" s="2"/>
      <c r="L7" s="2"/>
      <c r="M7" s="2"/>
      <c r="N7" s="2"/>
      <c r="O7" s="2"/>
      <c r="P7" s="2"/>
      <c r="Q7" s="2"/>
      <c r="R7" s="2"/>
      <c r="S7" s="2"/>
      <c r="T7" s="2"/>
      <c r="U7" s="2"/>
      <c r="V7" s="2"/>
      <c r="W7" s="2"/>
      <c r="X7" s="2"/>
      <c r="Y7" s="2"/>
      <c r="Z7" s="2"/>
    </row>
    <row r="8" spans="1:26" ht="20" customHeight="1" x14ac:dyDescent="0.25">
      <c r="A8" s="274"/>
      <c r="B8" s="1335"/>
      <c r="C8" s="633"/>
      <c r="D8" s="633"/>
      <c r="E8" s="635">
        <f t="shared" ref="E8:E26" si="0">C8 +D8</f>
        <v>0</v>
      </c>
      <c r="F8" s="1342">
        <f t="shared" ref="F8:F26" si="1">C8- D8</f>
        <v>0</v>
      </c>
      <c r="G8" s="1341">
        <f t="shared" ref="G8:G26" si="2">0.15 * F8</f>
        <v>0</v>
      </c>
      <c r="H8" s="1341">
        <f t="shared" ref="H8:H26" si="3">0.03 * E8</f>
        <v>0</v>
      </c>
      <c r="I8" s="277"/>
      <c r="J8" s="107"/>
      <c r="K8" s="2"/>
      <c r="L8" s="2"/>
      <c r="M8" s="2"/>
      <c r="N8" s="2"/>
      <c r="O8" s="2"/>
      <c r="P8" s="2"/>
      <c r="Q8" s="2"/>
      <c r="R8" s="2"/>
      <c r="S8" s="2"/>
      <c r="T8" s="2"/>
      <c r="U8" s="2"/>
      <c r="V8" s="2"/>
      <c r="W8" s="2"/>
      <c r="X8" s="2"/>
      <c r="Y8" s="2"/>
      <c r="Z8" s="2"/>
    </row>
    <row r="9" spans="1:26" ht="20" customHeight="1" x14ac:dyDescent="0.25">
      <c r="A9" s="274"/>
      <c r="B9" s="1335"/>
      <c r="C9" s="633"/>
      <c r="D9" s="633"/>
      <c r="E9" s="635">
        <f t="shared" si="0"/>
        <v>0</v>
      </c>
      <c r="F9" s="1342">
        <f t="shared" si="1"/>
        <v>0</v>
      </c>
      <c r="G9" s="1341">
        <f t="shared" si="2"/>
        <v>0</v>
      </c>
      <c r="H9" s="1341">
        <f t="shared" si="3"/>
        <v>0</v>
      </c>
      <c r="I9" s="277"/>
      <c r="J9" s="107"/>
      <c r="K9" s="2"/>
      <c r="L9" s="2"/>
      <c r="M9" s="2"/>
      <c r="N9" s="2"/>
      <c r="O9" s="2"/>
      <c r="P9" s="2"/>
      <c r="Q9" s="2"/>
      <c r="R9" s="2"/>
      <c r="S9" s="2"/>
      <c r="T9" s="2"/>
      <c r="U9" s="2"/>
      <c r="V9" s="2"/>
      <c r="W9" s="2"/>
      <c r="X9" s="2"/>
      <c r="Y9" s="2"/>
      <c r="Z9" s="2"/>
    </row>
    <row r="10" spans="1:26" ht="20" customHeight="1" x14ac:dyDescent="0.25">
      <c r="A10" s="274"/>
      <c r="B10" s="1335"/>
      <c r="C10" s="633"/>
      <c r="D10" s="633"/>
      <c r="E10" s="635">
        <f t="shared" si="0"/>
        <v>0</v>
      </c>
      <c r="F10" s="1342">
        <f t="shared" si="1"/>
        <v>0</v>
      </c>
      <c r="G10" s="1341">
        <f t="shared" si="2"/>
        <v>0</v>
      </c>
      <c r="H10" s="1341">
        <f t="shared" si="3"/>
        <v>0</v>
      </c>
      <c r="I10" s="277"/>
      <c r="J10" s="107"/>
      <c r="K10" s="2"/>
      <c r="L10" s="2"/>
      <c r="M10" s="2"/>
      <c r="N10" s="2"/>
      <c r="O10" s="2"/>
      <c r="P10" s="2"/>
      <c r="Q10" s="2"/>
      <c r="R10" s="2"/>
      <c r="S10" s="2"/>
      <c r="T10" s="2"/>
      <c r="U10" s="2"/>
      <c r="V10" s="2"/>
      <c r="W10" s="2"/>
      <c r="X10" s="2"/>
      <c r="Y10" s="2"/>
      <c r="Z10" s="2"/>
    </row>
    <row r="11" spans="1:26" ht="20" customHeight="1" x14ac:dyDescent="0.25">
      <c r="A11" s="274"/>
      <c r="B11" s="1335"/>
      <c r="C11" s="633"/>
      <c r="D11" s="633"/>
      <c r="E11" s="635">
        <f t="shared" si="0"/>
        <v>0</v>
      </c>
      <c r="F11" s="1342">
        <f t="shared" si="1"/>
        <v>0</v>
      </c>
      <c r="G11" s="1341">
        <f t="shared" si="2"/>
        <v>0</v>
      </c>
      <c r="H11" s="1341">
        <f t="shared" si="3"/>
        <v>0</v>
      </c>
      <c r="I11" s="277"/>
      <c r="J11" s="107"/>
      <c r="K11" s="2"/>
      <c r="L11" s="2"/>
      <c r="M11" s="2"/>
      <c r="N11" s="2"/>
      <c r="O11" s="2"/>
      <c r="P11" s="2"/>
      <c r="Q11" s="2"/>
      <c r="R11" s="2"/>
      <c r="S11" s="2"/>
      <c r="T11" s="2"/>
      <c r="U11" s="2"/>
      <c r="V11" s="2"/>
      <c r="W11" s="2"/>
      <c r="X11" s="2"/>
      <c r="Y11" s="2"/>
      <c r="Z11" s="2"/>
    </row>
    <row r="12" spans="1:26" ht="20" customHeight="1" x14ac:dyDescent="0.25">
      <c r="A12" s="274"/>
      <c r="B12" s="1335"/>
      <c r="C12" s="633"/>
      <c r="D12" s="633"/>
      <c r="E12" s="635">
        <f t="shared" si="0"/>
        <v>0</v>
      </c>
      <c r="F12" s="1342">
        <f t="shared" si="1"/>
        <v>0</v>
      </c>
      <c r="G12" s="1341">
        <f t="shared" si="2"/>
        <v>0</v>
      </c>
      <c r="H12" s="1341">
        <f t="shared" si="3"/>
        <v>0</v>
      </c>
      <c r="I12" s="277"/>
      <c r="J12" s="107"/>
      <c r="K12" s="2"/>
      <c r="L12" s="2"/>
      <c r="M12" s="2"/>
      <c r="N12" s="2"/>
      <c r="O12" s="2"/>
      <c r="P12" s="2"/>
      <c r="Q12" s="2"/>
      <c r="R12" s="2"/>
      <c r="S12" s="2"/>
      <c r="T12" s="2"/>
      <c r="U12" s="2"/>
      <c r="V12" s="2"/>
      <c r="W12" s="2"/>
      <c r="X12" s="2"/>
      <c r="Y12" s="2"/>
      <c r="Z12" s="2"/>
    </row>
    <row r="13" spans="1:26" ht="20" customHeight="1" x14ac:dyDescent="0.25">
      <c r="A13" s="274"/>
      <c r="B13" s="1335"/>
      <c r="C13" s="633"/>
      <c r="D13" s="633"/>
      <c r="E13" s="635">
        <f t="shared" si="0"/>
        <v>0</v>
      </c>
      <c r="F13" s="1342">
        <f t="shared" si="1"/>
        <v>0</v>
      </c>
      <c r="G13" s="1341">
        <f t="shared" si="2"/>
        <v>0</v>
      </c>
      <c r="H13" s="1341">
        <f t="shared" si="3"/>
        <v>0</v>
      </c>
      <c r="I13" s="277"/>
      <c r="J13" s="107"/>
      <c r="K13" s="2"/>
      <c r="L13" s="2"/>
      <c r="M13" s="2"/>
      <c r="N13" s="2"/>
      <c r="O13" s="2"/>
      <c r="P13" s="2"/>
      <c r="Q13" s="2"/>
      <c r="R13" s="2"/>
      <c r="S13" s="2"/>
      <c r="T13" s="2"/>
      <c r="U13" s="2"/>
      <c r="V13" s="2"/>
      <c r="W13" s="2"/>
      <c r="X13" s="2"/>
      <c r="Y13" s="2"/>
      <c r="Z13" s="2"/>
    </row>
    <row r="14" spans="1:26" ht="20" customHeight="1" x14ac:dyDescent="0.25">
      <c r="A14" s="274"/>
      <c r="B14" s="1335"/>
      <c r="C14" s="633"/>
      <c r="D14" s="633"/>
      <c r="E14" s="635">
        <f t="shared" si="0"/>
        <v>0</v>
      </c>
      <c r="F14" s="1342">
        <f t="shared" si="1"/>
        <v>0</v>
      </c>
      <c r="G14" s="1341">
        <f t="shared" si="2"/>
        <v>0</v>
      </c>
      <c r="H14" s="1341">
        <f t="shared" si="3"/>
        <v>0</v>
      </c>
      <c r="I14" s="277"/>
      <c r="J14" s="107"/>
      <c r="K14" s="2"/>
      <c r="L14" s="2"/>
      <c r="M14" s="2"/>
      <c r="N14" s="2"/>
      <c r="O14" s="2"/>
      <c r="P14" s="2"/>
      <c r="Q14" s="2"/>
      <c r="R14" s="2"/>
      <c r="S14" s="2"/>
      <c r="T14" s="2"/>
      <c r="U14" s="2"/>
      <c r="V14" s="2"/>
      <c r="W14" s="2"/>
      <c r="X14" s="2"/>
      <c r="Y14" s="2"/>
      <c r="Z14" s="2"/>
    </row>
    <row r="15" spans="1:26" ht="20" customHeight="1" x14ac:dyDescent="0.25">
      <c r="A15" s="274"/>
      <c r="B15" s="1335"/>
      <c r="C15" s="633"/>
      <c r="D15" s="633"/>
      <c r="E15" s="635">
        <f t="shared" si="0"/>
        <v>0</v>
      </c>
      <c r="F15" s="1342">
        <f t="shared" si="1"/>
        <v>0</v>
      </c>
      <c r="G15" s="1341">
        <f t="shared" si="2"/>
        <v>0</v>
      </c>
      <c r="H15" s="1341">
        <f t="shared" si="3"/>
        <v>0</v>
      </c>
      <c r="I15" s="277"/>
      <c r="J15" s="107"/>
      <c r="K15" s="2"/>
      <c r="L15" s="2"/>
      <c r="M15" s="2"/>
      <c r="N15" s="2"/>
      <c r="O15" s="2"/>
      <c r="P15" s="2"/>
      <c r="Q15" s="2"/>
      <c r="R15" s="2"/>
      <c r="S15" s="2"/>
      <c r="T15" s="2"/>
      <c r="U15" s="2"/>
      <c r="V15" s="2"/>
      <c r="W15" s="2"/>
      <c r="X15" s="2"/>
      <c r="Y15" s="2"/>
      <c r="Z15" s="2"/>
    </row>
    <row r="16" spans="1:26" ht="20" customHeight="1" x14ac:dyDescent="0.25">
      <c r="A16" s="274"/>
      <c r="B16" s="1335"/>
      <c r="C16" s="633"/>
      <c r="D16" s="633"/>
      <c r="E16" s="635">
        <f t="shared" si="0"/>
        <v>0</v>
      </c>
      <c r="F16" s="1342">
        <f t="shared" si="1"/>
        <v>0</v>
      </c>
      <c r="G16" s="1341">
        <f t="shared" si="2"/>
        <v>0</v>
      </c>
      <c r="H16" s="1341">
        <f t="shared" si="3"/>
        <v>0</v>
      </c>
      <c r="I16" s="277"/>
      <c r="J16" s="107"/>
      <c r="K16" s="2"/>
      <c r="L16" s="2"/>
      <c r="M16" s="2"/>
      <c r="N16" s="2"/>
      <c r="O16" s="2"/>
      <c r="P16" s="2"/>
      <c r="Q16" s="2"/>
      <c r="R16" s="2"/>
      <c r="S16" s="2"/>
      <c r="T16" s="2"/>
      <c r="U16" s="2"/>
      <c r="V16" s="2"/>
      <c r="W16" s="2"/>
      <c r="X16" s="2"/>
      <c r="Y16" s="2"/>
      <c r="Z16" s="2"/>
    </row>
    <row r="17" spans="1:26" ht="20" customHeight="1" x14ac:dyDescent="0.25">
      <c r="A17" s="274"/>
      <c r="B17" s="1335"/>
      <c r="C17" s="633"/>
      <c r="D17" s="633"/>
      <c r="E17" s="635">
        <f t="shared" si="0"/>
        <v>0</v>
      </c>
      <c r="F17" s="1342">
        <f t="shared" si="1"/>
        <v>0</v>
      </c>
      <c r="G17" s="1341">
        <f t="shared" si="2"/>
        <v>0</v>
      </c>
      <c r="H17" s="1341">
        <f t="shared" si="3"/>
        <v>0</v>
      </c>
      <c r="I17" s="277"/>
      <c r="J17" s="107"/>
      <c r="K17" s="2"/>
      <c r="L17" s="2"/>
      <c r="M17" s="2"/>
      <c r="N17" s="2"/>
      <c r="O17" s="2"/>
      <c r="P17" s="2"/>
      <c r="Q17" s="2"/>
      <c r="R17" s="2"/>
      <c r="S17" s="2"/>
      <c r="T17" s="2"/>
      <c r="U17" s="2"/>
      <c r="V17" s="2"/>
      <c r="W17" s="2"/>
      <c r="X17" s="2"/>
      <c r="Y17" s="2"/>
      <c r="Z17" s="2"/>
    </row>
    <row r="18" spans="1:26" ht="20" customHeight="1" x14ac:dyDescent="0.25">
      <c r="A18" s="274"/>
      <c r="B18" s="1335"/>
      <c r="C18" s="633"/>
      <c r="D18" s="633"/>
      <c r="E18" s="635">
        <f t="shared" si="0"/>
        <v>0</v>
      </c>
      <c r="F18" s="1342">
        <f t="shared" si="1"/>
        <v>0</v>
      </c>
      <c r="G18" s="1341">
        <f t="shared" si="2"/>
        <v>0</v>
      </c>
      <c r="H18" s="1341">
        <f t="shared" si="3"/>
        <v>0</v>
      </c>
      <c r="I18" s="277"/>
      <c r="J18" s="107"/>
      <c r="K18" s="2"/>
      <c r="L18" s="2"/>
      <c r="M18" s="2"/>
      <c r="N18" s="2"/>
      <c r="O18" s="2"/>
      <c r="P18" s="2"/>
      <c r="Q18" s="2"/>
      <c r="R18" s="2"/>
      <c r="S18" s="2"/>
      <c r="T18" s="2"/>
      <c r="U18" s="2"/>
      <c r="V18" s="2"/>
      <c r="W18" s="2"/>
      <c r="X18" s="2"/>
      <c r="Y18" s="2"/>
      <c r="Z18" s="2"/>
    </row>
    <row r="19" spans="1:26" ht="20" customHeight="1" x14ac:dyDescent="0.25">
      <c r="A19" s="274"/>
      <c r="B19" s="1335"/>
      <c r="C19" s="633"/>
      <c r="D19" s="633"/>
      <c r="E19" s="635">
        <f t="shared" si="0"/>
        <v>0</v>
      </c>
      <c r="F19" s="1342">
        <f t="shared" si="1"/>
        <v>0</v>
      </c>
      <c r="G19" s="1341">
        <f t="shared" si="2"/>
        <v>0</v>
      </c>
      <c r="H19" s="1341">
        <f t="shared" si="3"/>
        <v>0</v>
      </c>
      <c r="I19" s="277"/>
      <c r="J19" s="107"/>
      <c r="K19" s="2"/>
      <c r="L19" s="2"/>
      <c r="M19" s="2"/>
      <c r="N19" s="2"/>
      <c r="O19" s="2"/>
      <c r="P19" s="2"/>
      <c r="Q19" s="2"/>
      <c r="R19" s="2"/>
      <c r="S19" s="2"/>
      <c r="T19" s="2"/>
      <c r="U19" s="2"/>
      <c r="V19" s="2"/>
      <c r="W19" s="2"/>
      <c r="X19" s="2"/>
      <c r="Y19" s="2"/>
      <c r="Z19" s="2"/>
    </row>
    <row r="20" spans="1:26" ht="20" customHeight="1" x14ac:dyDescent="0.25">
      <c r="A20" s="274"/>
      <c r="B20" s="1335"/>
      <c r="C20" s="633"/>
      <c r="D20" s="633"/>
      <c r="E20" s="635">
        <f t="shared" si="0"/>
        <v>0</v>
      </c>
      <c r="F20" s="1342">
        <f t="shared" si="1"/>
        <v>0</v>
      </c>
      <c r="G20" s="1341">
        <f t="shared" si="2"/>
        <v>0</v>
      </c>
      <c r="H20" s="1341">
        <f t="shared" si="3"/>
        <v>0</v>
      </c>
      <c r="I20" s="277"/>
      <c r="J20" s="107"/>
      <c r="K20" s="2"/>
      <c r="L20" s="2"/>
      <c r="M20" s="2"/>
      <c r="N20" s="2"/>
      <c r="O20" s="2"/>
      <c r="P20" s="2"/>
      <c r="Q20" s="2"/>
      <c r="R20" s="2"/>
      <c r="S20" s="2"/>
      <c r="T20" s="2"/>
      <c r="U20" s="2"/>
      <c r="V20" s="2"/>
      <c r="W20" s="2"/>
      <c r="X20" s="2"/>
      <c r="Y20" s="2"/>
      <c r="Z20" s="2"/>
    </row>
    <row r="21" spans="1:26" ht="20" customHeight="1" x14ac:dyDescent="0.25">
      <c r="A21" s="274"/>
      <c r="B21" s="1335"/>
      <c r="C21" s="633"/>
      <c r="D21" s="633"/>
      <c r="E21" s="635">
        <f t="shared" si="0"/>
        <v>0</v>
      </c>
      <c r="F21" s="1342">
        <f t="shared" si="1"/>
        <v>0</v>
      </c>
      <c r="G21" s="1341">
        <f t="shared" si="2"/>
        <v>0</v>
      </c>
      <c r="H21" s="1341">
        <f t="shared" si="3"/>
        <v>0</v>
      </c>
      <c r="I21" s="277"/>
      <c r="J21" s="107"/>
      <c r="K21" s="2"/>
      <c r="L21" s="2"/>
      <c r="M21" s="2"/>
      <c r="N21" s="2"/>
      <c r="O21" s="2"/>
      <c r="P21" s="2"/>
      <c r="Q21" s="2"/>
      <c r="R21" s="2"/>
      <c r="S21" s="2"/>
      <c r="T21" s="2"/>
      <c r="U21" s="2"/>
      <c r="V21" s="2"/>
      <c r="W21" s="2"/>
      <c r="X21" s="2"/>
      <c r="Y21" s="2"/>
      <c r="Z21" s="2"/>
    </row>
    <row r="22" spans="1:26" ht="20" customHeight="1" x14ac:dyDescent="0.25">
      <c r="A22" s="274"/>
      <c r="B22" s="1335"/>
      <c r="C22" s="633"/>
      <c r="D22" s="633"/>
      <c r="E22" s="635">
        <f t="shared" si="0"/>
        <v>0</v>
      </c>
      <c r="F22" s="1342">
        <f t="shared" si="1"/>
        <v>0</v>
      </c>
      <c r="G22" s="1341">
        <f t="shared" si="2"/>
        <v>0</v>
      </c>
      <c r="H22" s="1341">
        <f t="shared" si="3"/>
        <v>0</v>
      </c>
      <c r="I22" s="277"/>
      <c r="J22" s="107"/>
      <c r="K22" s="2"/>
      <c r="L22" s="2"/>
      <c r="M22" s="2"/>
      <c r="N22" s="2"/>
      <c r="O22" s="2"/>
      <c r="P22" s="2"/>
      <c r="Q22" s="2"/>
      <c r="R22" s="2"/>
      <c r="S22" s="2"/>
      <c r="T22" s="2"/>
      <c r="U22" s="2"/>
      <c r="V22" s="2"/>
      <c r="W22" s="2"/>
      <c r="X22" s="2"/>
      <c r="Y22" s="2"/>
      <c r="Z22" s="2"/>
    </row>
    <row r="23" spans="1:26" ht="20" customHeight="1" x14ac:dyDescent="0.25">
      <c r="A23" s="274"/>
      <c r="B23" s="1335"/>
      <c r="C23" s="633"/>
      <c r="D23" s="633"/>
      <c r="E23" s="635">
        <f t="shared" si="0"/>
        <v>0</v>
      </c>
      <c r="F23" s="1342">
        <f t="shared" si="1"/>
        <v>0</v>
      </c>
      <c r="G23" s="1341">
        <f t="shared" si="2"/>
        <v>0</v>
      </c>
      <c r="H23" s="1341">
        <f t="shared" si="3"/>
        <v>0</v>
      </c>
      <c r="I23" s="277"/>
      <c r="J23" s="107"/>
      <c r="K23" s="2"/>
      <c r="L23" s="2"/>
      <c r="M23" s="2"/>
      <c r="N23" s="2"/>
      <c r="O23" s="2"/>
      <c r="P23" s="2"/>
      <c r="Q23" s="2"/>
      <c r="R23" s="2"/>
      <c r="S23" s="2"/>
      <c r="T23" s="2"/>
      <c r="U23" s="2"/>
      <c r="V23" s="2"/>
      <c r="W23" s="2"/>
      <c r="X23" s="2"/>
      <c r="Y23" s="2"/>
      <c r="Z23" s="2"/>
    </row>
    <row r="24" spans="1:26" ht="20" customHeight="1" x14ac:dyDescent="0.25">
      <c r="A24" s="274"/>
      <c r="B24" s="1335"/>
      <c r="C24" s="633"/>
      <c r="D24" s="633"/>
      <c r="E24" s="635">
        <f t="shared" si="0"/>
        <v>0</v>
      </c>
      <c r="F24" s="1342">
        <f t="shared" si="1"/>
        <v>0</v>
      </c>
      <c r="G24" s="1341">
        <f t="shared" si="2"/>
        <v>0</v>
      </c>
      <c r="H24" s="1341">
        <f t="shared" si="3"/>
        <v>0</v>
      </c>
      <c r="I24" s="277"/>
      <c r="J24" s="107"/>
      <c r="K24" s="2"/>
      <c r="L24" s="2"/>
      <c r="M24" s="2"/>
      <c r="N24" s="2"/>
      <c r="O24" s="2"/>
      <c r="P24" s="2"/>
      <c r="Q24" s="2"/>
      <c r="R24" s="2"/>
      <c r="S24" s="2"/>
      <c r="T24" s="2"/>
      <c r="U24" s="2"/>
      <c r="V24" s="2"/>
      <c r="W24" s="2"/>
      <c r="X24" s="2"/>
      <c r="Y24" s="2"/>
      <c r="Z24" s="2"/>
    </row>
    <row r="25" spans="1:26" ht="20" customHeight="1" x14ac:dyDescent="0.25">
      <c r="A25" s="274"/>
      <c r="B25" s="1335"/>
      <c r="C25" s="633"/>
      <c r="D25" s="633"/>
      <c r="E25" s="635">
        <f t="shared" si="0"/>
        <v>0</v>
      </c>
      <c r="F25" s="1342">
        <f t="shared" si="1"/>
        <v>0</v>
      </c>
      <c r="G25" s="1341">
        <f t="shared" si="2"/>
        <v>0</v>
      </c>
      <c r="H25" s="1341">
        <f t="shared" si="3"/>
        <v>0</v>
      </c>
      <c r="I25" s="277"/>
      <c r="J25" s="107"/>
      <c r="K25" s="2"/>
      <c r="L25" s="2"/>
      <c r="M25" s="2"/>
      <c r="N25" s="2"/>
      <c r="O25" s="2"/>
      <c r="P25" s="2"/>
      <c r="Q25" s="2"/>
      <c r="R25" s="2"/>
      <c r="S25" s="2"/>
      <c r="T25" s="2"/>
      <c r="U25" s="2"/>
      <c r="V25" s="2"/>
      <c r="W25" s="2"/>
      <c r="X25" s="2"/>
      <c r="Y25" s="2"/>
      <c r="Z25" s="2"/>
    </row>
    <row r="26" spans="1:26" ht="20" customHeight="1" x14ac:dyDescent="0.25">
      <c r="A26" s="274"/>
      <c r="B26" s="1335"/>
      <c r="C26" s="633"/>
      <c r="D26" s="633"/>
      <c r="E26" s="635">
        <f t="shared" si="0"/>
        <v>0</v>
      </c>
      <c r="F26" s="1342">
        <f t="shared" si="1"/>
        <v>0</v>
      </c>
      <c r="G26" s="1341">
        <f t="shared" si="2"/>
        <v>0</v>
      </c>
      <c r="H26" s="1341">
        <f t="shared" si="3"/>
        <v>0</v>
      </c>
      <c r="I26" s="277"/>
      <c r="J26" s="107"/>
      <c r="K26" s="2"/>
      <c r="L26" s="2"/>
      <c r="M26" s="2"/>
      <c r="N26" s="2"/>
      <c r="O26" s="2"/>
      <c r="P26" s="2"/>
      <c r="Q26" s="2"/>
      <c r="R26" s="2"/>
      <c r="S26" s="2"/>
      <c r="T26" s="2"/>
      <c r="U26" s="2"/>
      <c r="V26" s="2"/>
      <c r="W26" s="2"/>
      <c r="X26" s="2"/>
      <c r="Y26" s="2"/>
      <c r="Z26" s="2"/>
    </row>
    <row r="27" spans="1:26" ht="20" customHeight="1" x14ac:dyDescent="0.3">
      <c r="A27" s="274"/>
      <c r="B27" s="1330" t="s">
        <v>1780</v>
      </c>
      <c r="C27" s="1331">
        <f>SUM(C7:C26)</f>
        <v>0</v>
      </c>
      <c r="D27" s="1331">
        <f>SUM(D7:D26)</f>
        <v>0</v>
      </c>
      <c r="E27" s="1331">
        <f>SUM(C27 + D27)</f>
        <v>0</v>
      </c>
      <c r="F27" s="1331">
        <f>SUM(C27 - D27)</f>
        <v>0</v>
      </c>
      <c r="G27" s="1331">
        <f>0.15 * F27</f>
        <v>0</v>
      </c>
      <c r="H27" s="1331">
        <f>0.03 * E27</f>
        <v>0</v>
      </c>
      <c r="I27" s="277"/>
      <c r="J27" s="107"/>
      <c r="K27" s="2"/>
      <c r="L27" s="2"/>
      <c r="M27" s="2"/>
      <c r="N27" s="2"/>
      <c r="O27" s="2"/>
      <c r="P27" s="2"/>
      <c r="Q27" s="2"/>
      <c r="R27" s="2"/>
      <c r="S27" s="2"/>
      <c r="T27" s="2"/>
      <c r="U27" s="2"/>
      <c r="V27" s="2"/>
      <c r="W27" s="2"/>
      <c r="X27" s="2"/>
      <c r="Y27" s="2"/>
      <c r="Z27" s="2"/>
    </row>
    <row r="28" spans="1:26" ht="20" customHeight="1" x14ac:dyDescent="0.3">
      <c r="A28" s="274"/>
      <c r="B28" s="3201" t="s">
        <v>1787</v>
      </c>
      <c r="C28" s="3202"/>
      <c r="D28" s="3202"/>
      <c r="E28" s="3202"/>
      <c r="F28" s="3202"/>
      <c r="G28" s="3203"/>
      <c r="H28" s="1339">
        <f>G27</f>
        <v>0</v>
      </c>
      <c r="I28" s="277"/>
      <c r="J28" s="107"/>
      <c r="K28" s="2"/>
      <c r="L28" s="2"/>
      <c r="M28" s="2"/>
      <c r="N28" s="2"/>
      <c r="O28" s="2"/>
      <c r="P28" s="2"/>
      <c r="Q28" s="2"/>
      <c r="R28" s="2"/>
      <c r="S28" s="2"/>
      <c r="T28" s="2"/>
      <c r="U28" s="2"/>
      <c r="V28" s="2"/>
      <c r="W28" s="2"/>
      <c r="X28" s="2"/>
      <c r="Y28" s="2"/>
      <c r="Z28" s="2"/>
    </row>
    <row r="29" spans="1:26" ht="20" customHeight="1" x14ac:dyDescent="0.3">
      <c r="A29" s="274"/>
      <c r="B29" s="3204" t="s">
        <v>1786</v>
      </c>
      <c r="C29" s="3205"/>
      <c r="D29" s="3205"/>
      <c r="E29" s="3205"/>
      <c r="F29" s="3205"/>
      <c r="G29" s="3206"/>
      <c r="H29" s="1339">
        <f xml:space="preserve"> H27</f>
        <v>0</v>
      </c>
      <c r="I29" s="277"/>
      <c r="J29" s="107"/>
      <c r="K29" s="2"/>
      <c r="L29" s="2"/>
      <c r="M29" s="2"/>
      <c r="N29" s="2"/>
      <c r="O29" s="2"/>
      <c r="P29" s="2"/>
      <c r="Q29" s="2"/>
      <c r="R29" s="2"/>
      <c r="S29" s="2"/>
      <c r="T29" s="2"/>
      <c r="U29" s="2"/>
      <c r="V29" s="2"/>
      <c r="W29" s="2"/>
      <c r="X29" s="2"/>
      <c r="Y29" s="2"/>
      <c r="Z29" s="2"/>
    </row>
    <row r="30" spans="1:26" ht="20" customHeight="1" x14ac:dyDescent="0.3">
      <c r="A30" s="274"/>
      <c r="B30" s="3204" t="s">
        <v>2061</v>
      </c>
      <c r="C30" s="3205"/>
      <c r="D30" s="3205"/>
      <c r="E30" s="3205"/>
      <c r="F30" s="3205"/>
      <c r="G30" s="3206"/>
      <c r="H30" s="1339">
        <f>'Equity Forex Commodity OptionP3'!G50</f>
        <v>0</v>
      </c>
      <c r="I30" s="277"/>
      <c r="J30" s="107"/>
      <c r="K30" s="2"/>
      <c r="L30" s="2"/>
      <c r="M30" s="2"/>
      <c r="N30" s="2"/>
      <c r="O30" s="2"/>
      <c r="P30" s="2"/>
      <c r="Q30" s="2"/>
      <c r="R30" s="2"/>
      <c r="S30" s="2"/>
      <c r="T30" s="2"/>
      <c r="U30" s="2"/>
      <c r="V30" s="2"/>
      <c r="W30" s="2"/>
      <c r="X30" s="2"/>
      <c r="Y30" s="2"/>
      <c r="Z30" s="2"/>
    </row>
    <row r="31" spans="1:26" ht="20" customHeight="1" x14ac:dyDescent="0.3">
      <c r="A31" s="274"/>
      <c r="B31" s="3204" t="s">
        <v>1785</v>
      </c>
      <c r="C31" s="3205"/>
      <c r="D31" s="3205"/>
      <c r="E31" s="3205"/>
      <c r="F31" s="3205"/>
      <c r="G31" s="3206"/>
      <c r="H31" s="1339">
        <f>SUM(H28 + H29 + H30)</f>
        <v>0</v>
      </c>
      <c r="I31" s="277"/>
      <c r="J31" s="107"/>
      <c r="K31" s="2"/>
      <c r="L31" s="2"/>
      <c r="M31" s="2"/>
      <c r="N31" s="2"/>
      <c r="O31" s="2"/>
      <c r="P31" s="2"/>
      <c r="Q31" s="2"/>
      <c r="R31" s="2"/>
      <c r="S31" s="2"/>
      <c r="T31" s="2"/>
      <c r="U31" s="2"/>
      <c r="V31" s="2"/>
      <c r="W31" s="2"/>
      <c r="X31" s="2"/>
      <c r="Y31" s="2"/>
      <c r="Z31" s="2"/>
    </row>
    <row r="32" spans="1:26" ht="20" customHeight="1" x14ac:dyDescent="0.3">
      <c r="A32" s="274"/>
      <c r="B32" s="3198" t="s">
        <v>1784</v>
      </c>
      <c r="C32" s="3199"/>
      <c r="D32" s="3199"/>
      <c r="E32" s="3199"/>
      <c r="F32" s="3199"/>
      <c r="G32" s="3200"/>
      <c r="H32" s="1340">
        <f>H31 * 12.5</f>
        <v>0</v>
      </c>
      <c r="I32" s="277"/>
      <c r="J32" s="107"/>
      <c r="K32" s="2"/>
      <c r="L32" s="2"/>
      <c r="M32" s="2"/>
      <c r="N32" s="2"/>
      <c r="O32" s="2"/>
      <c r="P32" s="2"/>
      <c r="Q32" s="2"/>
      <c r="R32" s="2"/>
      <c r="S32" s="2"/>
      <c r="T32" s="2"/>
      <c r="U32" s="2"/>
      <c r="V32" s="2"/>
      <c r="W32" s="2"/>
      <c r="X32" s="2"/>
      <c r="Y32" s="2"/>
      <c r="Z32" s="2"/>
    </row>
    <row r="33" spans="1:79" ht="15" customHeight="1" x14ac:dyDescent="0.25">
      <c r="A33" s="274"/>
      <c r="B33" s="582"/>
      <c r="C33" s="107"/>
      <c r="D33" s="107"/>
      <c r="E33" s="107"/>
      <c r="F33" s="107"/>
      <c r="G33" s="107"/>
      <c r="H33" s="107"/>
      <c r="I33" s="277"/>
      <c r="J33" s="107"/>
      <c r="K33" s="2"/>
      <c r="L33" s="2"/>
      <c r="M33" s="2"/>
      <c r="N33" s="2"/>
      <c r="O33" s="2"/>
      <c r="P33" s="2"/>
      <c r="Q33" s="2"/>
      <c r="R33" s="2"/>
      <c r="S33" s="2"/>
      <c r="T33" s="2"/>
      <c r="U33" s="2"/>
      <c r="V33" s="2"/>
      <c r="W33" s="2"/>
      <c r="X33" s="2"/>
      <c r="Y33" s="2"/>
      <c r="Z33" s="2"/>
    </row>
    <row r="34" spans="1:79" ht="15" customHeight="1" x14ac:dyDescent="0.25">
      <c r="A34" s="274"/>
      <c r="B34" s="3208" t="s">
        <v>1783</v>
      </c>
      <c r="C34" s="3208"/>
      <c r="D34" s="3208"/>
      <c r="E34" s="3208"/>
      <c r="F34" s="3208"/>
      <c r="G34" s="3208"/>
      <c r="H34" s="3208"/>
      <c r="I34" s="277"/>
      <c r="J34" s="107"/>
      <c r="K34" s="2"/>
      <c r="L34" s="2"/>
      <c r="M34" s="2"/>
      <c r="N34" s="2"/>
      <c r="O34" s="2"/>
      <c r="P34" s="2"/>
      <c r="Q34" s="2"/>
      <c r="R34" s="2"/>
      <c r="S34" s="2"/>
      <c r="T34" s="2"/>
      <c r="U34" s="2"/>
      <c r="V34" s="2"/>
      <c r="W34" s="2"/>
      <c r="X34" s="2"/>
      <c r="Y34" s="2"/>
      <c r="Z34" s="2"/>
    </row>
    <row r="35" spans="1:79" ht="15" customHeight="1" x14ac:dyDescent="0.25">
      <c r="A35" s="274"/>
      <c r="B35" s="3208"/>
      <c r="C35" s="3208"/>
      <c r="D35" s="3208"/>
      <c r="E35" s="3208"/>
      <c r="F35" s="3208"/>
      <c r="G35" s="3208"/>
      <c r="H35" s="3208"/>
      <c r="I35" s="277"/>
      <c r="J35" s="107"/>
      <c r="K35" s="2"/>
      <c r="L35" s="2"/>
      <c r="M35" s="2"/>
      <c r="N35" s="2"/>
      <c r="O35" s="2"/>
      <c r="P35" s="2"/>
      <c r="Q35" s="2"/>
      <c r="R35" s="2"/>
      <c r="S35" s="2"/>
      <c r="T35" s="2"/>
      <c r="U35" s="2"/>
      <c r="V35" s="2"/>
      <c r="W35" s="2"/>
      <c r="X35" s="2"/>
      <c r="Y35" s="2"/>
      <c r="Z35" s="2"/>
    </row>
    <row r="36" spans="1:79" ht="15" customHeight="1" thickBot="1" x14ac:dyDescent="0.3">
      <c r="A36" s="278"/>
      <c r="B36" s="309"/>
      <c r="C36" s="309"/>
      <c r="D36" s="309"/>
      <c r="E36" s="309"/>
      <c r="F36" s="309"/>
      <c r="G36" s="309"/>
      <c r="H36" s="309"/>
      <c r="I36" s="279"/>
      <c r="J36" s="107"/>
      <c r="K36" s="2"/>
      <c r="L36" s="2"/>
      <c r="M36" s="2"/>
      <c r="N36" s="2"/>
      <c r="O36" s="2"/>
      <c r="P36" s="2"/>
      <c r="Q36" s="2"/>
      <c r="R36" s="2"/>
      <c r="S36" s="2"/>
      <c r="T36" s="2"/>
      <c r="U36" s="2"/>
      <c r="V36" s="2"/>
      <c r="W36" s="2"/>
      <c r="X36" s="2"/>
      <c r="Y36" s="2"/>
      <c r="Z36" s="2"/>
    </row>
    <row r="37" spans="1:79" ht="15" customHeight="1" x14ac:dyDescent="0.25">
      <c r="A37" s="107"/>
      <c r="B37" s="107"/>
      <c r="C37" s="107"/>
      <c r="D37" s="107"/>
      <c r="E37" s="107"/>
      <c r="F37" s="107"/>
      <c r="G37" s="107"/>
      <c r="H37" s="107"/>
      <c r="I37" s="107"/>
      <c r="J37" s="107"/>
      <c r="K37" s="2"/>
      <c r="L37" s="2"/>
      <c r="M37" s="2"/>
      <c r="N37" s="2"/>
      <c r="O37" s="2"/>
      <c r="P37" s="2"/>
      <c r="Q37" s="2"/>
      <c r="R37" s="2"/>
      <c r="S37" s="2"/>
      <c r="T37" s="2"/>
      <c r="U37" s="2"/>
      <c r="V37" s="2"/>
      <c r="W37" s="2"/>
      <c r="X37" s="2"/>
      <c r="Y37" s="2"/>
      <c r="Z37" s="2"/>
    </row>
    <row r="38" spans="1:79" ht="15" customHeight="1" x14ac:dyDescent="0.25">
      <c r="A38" s="107"/>
      <c r="B38" s="107"/>
      <c r="C38" s="107"/>
      <c r="D38" s="107"/>
      <c r="E38" s="107"/>
      <c r="F38" s="107"/>
      <c r="G38" s="107"/>
      <c r="H38" s="107"/>
      <c r="I38" s="107"/>
      <c r="J38" s="107"/>
      <c r="K38" s="2"/>
      <c r="L38" s="2"/>
      <c r="M38" s="2"/>
      <c r="N38" s="2"/>
      <c r="O38" s="2"/>
      <c r="P38" s="2"/>
      <c r="Q38" s="2"/>
      <c r="R38" s="2"/>
      <c r="S38" s="2"/>
      <c r="T38" s="2"/>
      <c r="U38" s="2"/>
      <c r="V38" s="2"/>
      <c r="W38" s="2"/>
      <c r="X38" s="2"/>
      <c r="Y38" s="2"/>
      <c r="Z38" s="2"/>
    </row>
    <row r="39" spans="1:79" x14ac:dyDescent="0.25">
      <c r="A39" s="253"/>
      <c r="B39" s="107"/>
      <c r="C39" s="107"/>
      <c r="D39" s="107"/>
      <c r="E39" s="107"/>
      <c r="F39" s="107"/>
      <c r="G39" s="107"/>
      <c r="H39" s="107"/>
      <c r="I39" s="107"/>
      <c r="J39" s="107"/>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row>
    <row r="40" spans="1:79" x14ac:dyDescent="0.25">
      <c r="A40" s="107"/>
      <c r="B40" s="107"/>
      <c r="C40" s="107"/>
      <c r="D40" s="107"/>
      <c r="E40" s="107"/>
      <c r="F40" s="107"/>
      <c r="G40" s="107"/>
      <c r="H40" s="107"/>
      <c r="I40" s="107"/>
      <c r="J40" s="107"/>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row>
    <row r="41" spans="1:79" x14ac:dyDescent="0.25">
      <c r="A41" s="2"/>
      <c r="B41" s="2"/>
      <c r="C41" s="2"/>
      <c r="D41" s="2"/>
      <c r="E41" s="2"/>
      <c r="F41" s="2"/>
      <c r="G41" s="2"/>
      <c r="H41" s="2"/>
      <c r="I41" s="107"/>
      <c r="J41" s="107"/>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row>
    <row r="42" spans="1:79" x14ac:dyDescent="0.25">
      <c r="A42" s="2"/>
      <c r="B42" s="2"/>
      <c r="C42" s="2"/>
      <c r="D42" s="2"/>
      <c r="E42" s="2"/>
      <c r="F42" s="2"/>
      <c r="G42" s="2"/>
      <c r="H42" s="2"/>
      <c r="I42" s="107"/>
      <c r="J42" s="107"/>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row>
    <row r="43" spans="1:79" x14ac:dyDescent="0.25">
      <c r="A43" s="2"/>
      <c r="B43" s="2"/>
      <c r="C43" s="2"/>
      <c r="D43" s="2"/>
      <c r="E43" s="2"/>
      <c r="F43" s="2"/>
      <c r="G43" s="2"/>
      <c r="H43" s="2"/>
      <c r="I43" s="107"/>
      <c r="J43" s="107"/>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row>
    <row r="44" spans="1:79" x14ac:dyDescent="0.25">
      <c r="A44" s="2"/>
      <c r="B44" s="2"/>
      <c r="C44" s="2"/>
      <c r="D44" s="2"/>
      <c r="E44" s="2"/>
      <c r="F44" s="2"/>
      <c r="G44" s="2"/>
      <c r="H44" s="2"/>
      <c r="I44" s="107"/>
      <c r="J44" s="107"/>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row>
    <row r="45" spans="1:79" x14ac:dyDescent="0.25">
      <c r="A45" s="2"/>
      <c r="B45" s="2"/>
      <c r="C45" s="2"/>
      <c r="D45" s="2"/>
      <c r="E45" s="2"/>
      <c r="F45" s="2"/>
      <c r="G45" s="2"/>
      <c r="H45" s="2"/>
      <c r="I45" s="107"/>
      <c r="J45" s="107"/>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row>
    <row r="46" spans="1:79" x14ac:dyDescent="0.25">
      <c r="A46" s="2"/>
      <c r="B46" s="2"/>
      <c r="C46" s="2"/>
      <c r="D46" s="2"/>
      <c r="E46" s="2"/>
      <c r="F46" s="2"/>
      <c r="G46" s="2"/>
      <c r="H46" s="2"/>
      <c r="I46" s="107"/>
      <c r="J46" s="107"/>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row>
    <row r="47" spans="1:79" x14ac:dyDescent="0.25">
      <c r="A47" s="2"/>
      <c r="B47" s="2"/>
      <c r="C47" s="2"/>
      <c r="D47" s="2"/>
      <c r="E47" s="2"/>
      <c r="F47" s="2"/>
      <c r="G47" s="2"/>
      <c r="H47" s="2"/>
      <c r="I47" s="107"/>
      <c r="J47" s="107"/>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row>
    <row r="48" spans="1:79" x14ac:dyDescent="0.25">
      <c r="A48" s="2"/>
      <c r="B48" s="2"/>
      <c r="C48" s="2"/>
      <c r="D48" s="2"/>
      <c r="E48" s="2"/>
      <c r="F48" s="2"/>
      <c r="G48" s="2"/>
      <c r="H48" s="2"/>
      <c r="I48" s="107"/>
      <c r="J48" s="107"/>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row>
    <row r="49" spans="1:79" x14ac:dyDescent="0.25">
      <c r="A49" s="2"/>
      <c r="B49" s="2"/>
      <c r="C49" s="2"/>
      <c r="D49" s="2"/>
      <c r="E49" s="2"/>
      <c r="F49" s="2"/>
      <c r="G49" s="2"/>
      <c r="H49" s="2"/>
      <c r="I49" s="107"/>
      <c r="J49" s="107"/>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row>
    <row r="50" spans="1:79" x14ac:dyDescent="0.25">
      <c r="A50" s="2"/>
      <c r="B50" s="2"/>
      <c r="C50" s="2"/>
      <c r="D50" s="2"/>
      <c r="E50" s="2"/>
      <c r="F50" s="2"/>
      <c r="G50" s="2"/>
      <c r="H50" s="2"/>
      <c r="I50" s="107"/>
      <c r="J50" s="107"/>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row>
    <row r="51" spans="1:79" x14ac:dyDescent="0.25">
      <c r="A51" s="2"/>
      <c r="B51" s="2"/>
      <c r="C51" s="2"/>
      <c r="D51" s="2"/>
      <c r="E51" s="2"/>
      <c r="F51" s="2"/>
      <c r="G51" s="2"/>
      <c r="H51" s="2"/>
      <c r="I51" s="107"/>
      <c r="J51" s="107"/>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row>
    <row r="52" spans="1:79" x14ac:dyDescent="0.25">
      <c r="A52" s="2"/>
      <c r="B52" s="2"/>
      <c r="C52" s="2"/>
      <c r="D52" s="2"/>
      <c r="E52" s="2"/>
      <c r="F52" s="2"/>
      <c r="G52" s="2"/>
      <c r="H52" s="2"/>
      <c r="I52" s="107"/>
      <c r="J52" s="107"/>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row>
    <row r="53" spans="1:79" x14ac:dyDescent="0.25">
      <c r="A53" s="2"/>
      <c r="B53" s="2"/>
      <c r="C53" s="2"/>
      <c r="D53" s="2"/>
      <c r="E53" s="2"/>
      <c r="F53" s="2"/>
      <c r="G53" s="2"/>
      <c r="H53" s="2"/>
      <c r="I53" s="107"/>
      <c r="J53" s="107"/>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row>
    <row r="54" spans="1:79" x14ac:dyDescent="0.25">
      <c r="A54" s="2"/>
      <c r="B54" s="2"/>
      <c r="C54" s="2"/>
      <c r="D54" s="2"/>
      <c r="E54" s="2"/>
      <c r="F54" s="2"/>
      <c r="G54" s="2"/>
      <c r="H54" s="2"/>
      <c r="I54" s="107"/>
      <c r="J54" s="107"/>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row>
    <row r="55" spans="1:79" x14ac:dyDescent="0.25">
      <c r="A55" s="2"/>
      <c r="B55" s="2"/>
      <c r="C55" s="2"/>
      <c r="D55" s="2"/>
      <c r="E55" s="2"/>
      <c r="F55" s="2"/>
      <c r="G55" s="2"/>
      <c r="H55" s="2"/>
      <c r="I55" s="107"/>
      <c r="J55" s="107"/>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row>
    <row r="56" spans="1:79" x14ac:dyDescent="0.25">
      <c r="A56" s="2"/>
      <c r="B56" s="2"/>
      <c r="C56" s="2"/>
      <c r="D56" s="2"/>
      <c r="E56" s="2"/>
      <c r="F56" s="2"/>
      <c r="G56" s="2"/>
      <c r="H56" s="2"/>
      <c r="I56" s="107"/>
      <c r="J56" s="107"/>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row>
    <row r="57" spans="1:79" x14ac:dyDescent="0.25">
      <c r="A57" s="2"/>
      <c r="B57" s="2"/>
      <c r="C57" s="2"/>
      <c r="D57" s="2"/>
      <c r="E57" s="2"/>
      <c r="F57" s="2"/>
      <c r="G57" s="2"/>
      <c r="H57" s="2"/>
      <c r="I57" s="107"/>
      <c r="J57" s="107"/>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row>
    <row r="58" spans="1:79" x14ac:dyDescent="0.25">
      <c r="A58" s="2"/>
      <c r="B58" s="2"/>
      <c r="C58" s="2"/>
      <c r="D58" s="2"/>
      <c r="E58" s="2"/>
      <c r="F58" s="2"/>
      <c r="G58" s="2"/>
      <c r="H58" s="2"/>
      <c r="I58" s="107"/>
      <c r="J58" s="107"/>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row>
    <row r="59" spans="1:79" x14ac:dyDescent="0.25">
      <c r="A59" s="2"/>
      <c r="B59" s="2"/>
      <c r="C59" s="2"/>
      <c r="D59" s="2"/>
      <c r="E59" s="2"/>
      <c r="F59" s="2"/>
      <c r="G59" s="2"/>
      <c r="H59" s="2"/>
      <c r="I59" s="107"/>
      <c r="J59" s="107"/>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row>
    <row r="60" spans="1:79" x14ac:dyDescent="0.25">
      <c r="A60" s="2"/>
      <c r="B60" s="2"/>
      <c r="C60" s="2"/>
      <c r="D60" s="2"/>
      <c r="E60" s="2"/>
      <c r="F60" s="2"/>
      <c r="G60" s="2"/>
      <c r="H60" s="2"/>
      <c r="I60" s="107"/>
      <c r="J60" s="107"/>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row>
    <row r="61" spans="1:79" x14ac:dyDescent="0.25">
      <c r="A61" s="2"/>
      <c r="B61" s="2"/>
      <c r="C61" s="2"/>
      <c r="D61" s="2"/>
      <c r="E61" s="2"/>
      <c r="F61" s="2"/>
      <c r="G61" s="2"/>
      <c r="H61" s="2"/>
      <c r="I61" s="107"/>
      <c r="J61" s="107"/>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row>
    <row r="62" spans="1:79" x14ac:dyDescent="0.25">
      <c r="A62" s="2"/>
      <c r="B62" s="2"/>
      <c r="C62" s="2"/>
      <c r="D62" s="2"/>
      <c r="E62" s="2"/>
      <c r="F62" s="2"/>
      <c r="G62" s="2"/>
      <c r="H62" s="2"/>
      <c r="I62" s="107"/>
      <c r="J62" s="107"/>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row>
    <row r="63" spans="1:79" x14ac:dyDescent="0.25">
      <c r="A63" s="2"/>
      <c r="B63" s="2"/>
      <c r="C63" s="2"/>
      <c r="D63" s="2"/>
      <c r="E63" s="2"/>
      <c r="F63" s="2"/>
      <c r="G63" s="2"/>
      <c r="H63" s="2"/>
      <c r="I63" s="107"/>
      <c r="J63" s="107"/>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row>
    <row r="64" spans="1:79" x14ac:dyDescent="0.25">
      <c r="A64" s="2"/>
      <c r="B64" s="2"/>
      <c r="C64" s="2"/>
      <c r="D64" s="2"/>
      <c r="E64" s="2"/>
      <c r="F64" s="2"/>
      <c r="G64" s="2"/>
      <c r="H64" s="2"/>
      <c r="I64" s="107"/>
      <c r="J64" s="107"/>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row>
    <row r="65" spans="1:79" x14ac:dyDescent="0.25">
      <c r="A65" s="2"/>
      <c r="B65" s="2"/>
      <c r="C65" s="2"/>
      <c r="D65" s="2"/>
      <c r="E65" s="2"/>
      <c r="F65" s="2"/>
      <c r="G65" s="2"/>
      <c r="H65" s="2"/>
      <c r="I65" s="107"/>
      <c r="J65" s="107"/>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row>
    <row r="66" spans="1:79" x14ac:dyDescent="0.25">
      <c r="A66" s="2"/>
      <c r="B66" s="2"/>
      <c r="C66" s="2"/>
      <c r="D66" s="2"/>
      <c r="E66" s="2"/>
      <c r="F66" s="2"/>
      <c r="G66" s="2"/>
      <c r="H66" s="2"/>
      <c r="I66" s="107"/>
      <c r="J66" s="107"/>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row>
    <row r="67" spans="1:79" x14ac:dyDescent="0.25">
      <c r="A67" s="2"/>
      <c r="B67" s="2"/>
      <c r="C67" s="2"/>
      <c r="D67" s="2"/>
      <c r="E67" s="2"/>
      <c r="F67" s="2"/>
      <c r="G67" s="2"/>
      <c r="H67" s="2"/>
      <c r="I67" s="107"/>
      <c r="J67" s="107"/>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row>
    <row r="68" spans="1:79" x14ac:dyDescent="0.25">
      <c r="A68" s="2"/>
      <c r="B68" s="2"/>
      <c r="C68" s="2"/>
      <c r="D68" s="2"/>
      <c r="E68" s="2"/>
      <c r="F68" s="2"/>
      <c r="G68" s="2"/>
      <c r="H68" s="2"/>
      <c r="I68" s="107"/>
      <c r="J68" s="107"/>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row>
    <row r="69" spans="1:79" x14ac:dyDescent="0.25">
      <c r="A69" s="2"/>
      <c r="B69" s="2"/>
      <c r="C69" s="2"/>
      <c r="D69" s="2"/>
      <c r="E69" s="2"/>
      <c r="F69" s="2"/>
      <c r="G69" s="2"/>
      <c r="H69" s="2"/>
      <c r="I69" s="107"/>
      <c r="J69" s="107"/>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row>
    <row r="70" spans="1:79" x14ac:dyDescent="0.25">
      <c r="A70" s="2"/>
      <c r="B70" s="2"/>
      <c r="C70" s="2"/>
      <c r="D70" s="2"/>
      <c r="E70" s="2"/>
      <c r="F70" s="2"/>
      <c r="G70" s="2"/>
      <c r="H70" s="2"/>
      <c r="I70" s="107"/>
      <c r="J70" s="107"/>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row>
    <row r="71" spans="1:79" x14ac:dyDescent="0.25">
      <c r="A71" s="2"/>
      <c r="B71" s="2"/>
      <c r="C71" s="2"/>
      <c r="D71" s="2"/>
      <c r="E71" s="2"/>
      <c r="F71" s="2"/>
      <c r="G71" s="2"/>
      <c r="H71" s="2"/>
      <c r="I71" s="107"/>
      <c r="J71" s="107"/>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row>
    <row r="72" spans="1:79" x14ac:dyDescent="0.25">
      <c r="A72" s="2"/>
      <c r="B72" s="2"/>
      <c r="C72" s="2"/>
      <c r="D72" s="2"/>
      <c r="E72" s="2"/>
      <c r="F72" s="2"/>
      <c r="G72" s="2"/>
      <c r="H72" s="2"/>
      <c r="I72" s="107"/>
      <c r="J72" s="107"/>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row>
    <row r="73" spans="1:79" x14ac:dyDescent="0.25">
      <c r="A73" s="2"/>
      <c r="B73" s="2"/>
      <c r="C73" s="2"/>
      <c r="D73" s="2"/>
      <c r="E73" s="2"/>
      <c r="F73" s="2"/>
      <c r="G73" s="2"/>
      <c r="H73" s="2"/>
      <c r="I73" s="107"/>
      <c r="J73" s="107"/>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row>
    <row r="74" spans="1:79" x14ac:dyDescent="0.25">
      <c r="A74" s="2"/>
      <c r="B74" s="2"/>
      <c r="C74" s="2"/>
      <c r="D74" s="2"/>
      <c r="E74" s="2"/>
      <c r="F74" s="2"/>
      <c r="G74" s="2"/>
      <c r="H74" s="2"/>
      <c r="I74" s="107"/>
      <c r="J74" s="107"/>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row>
    <row r="75" spans="1:79" x14ac:dyDescent="0.25">
      <c r="A75" s="2"/>
      <c r="B75" s="2"/>
      <c r="C75" s="2"/>
      <c r="D75" s="2"/>
      <c r="E75" s="2"/>
      <c r="F75" s="2"/>
      <c r="G75" s="2"/>
      <c r="H75" s="2"/>
      <c r="I75" s="107"/>
      <c r="J75" s="107"/>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row>
    <row r="76" spans="1:79" x14ac:dyDescent="0.25">
      <c r="A76" s="2"/>
      <c r="B76" s="2"/>
      <c r="C76" s="2"/>
      <c r="D76" s="2"/>
      <c r="E76" s="2"/>
      <c r="F76" s="2"/>
      <c r="G76" s="2"/>
      <c r="H76" s="2"/>
      <c r="I76" s="107"/>
      <c r="J76" s="107"/>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row>
    <row r="77" spans="1:79" x14ac:dyDescent="0.25">
      <c r="A77" s="2"/>
      <c r="B77" s="2"/>
      <c r="C77" s="2"/>
      <c r="D77" s="2"/>
      <c r="E77" s="2"/>
      <c r="F77" s="2"/>
      <c r="G77" s="2"/>
      <c r="H77" s="2"/>
      <c r="I77" s="107"/>
      <c r="J77" s="107"/>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row>
    <row r="78" spans="1:79" x14ac:dyDescent="0.25">
      <c r="A78" s="2"/>
      <c r="B78" s="2"/>
      <c r="C78" s="2"/>
      <c r="D78" s="2"/>
      <c r="E78" s="2"/>
      <c r="F78" s="2"/>
      <c r="G78" s="2"/>
      <c r="H78" s="2"/>
      <c r="I78" s="107"/>
      <c r="J78" s="107"/>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row>
    <row r="79" spans="1:79" x14ac:dyDescent="0.25">
      <c r="A79" s="2"/>
      <c r="B79" s="2"/>
      <c r="C79" s="2"/>
      <c r="D79" s="2"/>
      <c r="E79" s="2"/>
      <c r="F79" s="2"/>
      <c r="G79" s="2"/>
      <c r="H79" s="2"/>
      <c r="I79" s="107"/>
      <c r="J79" s="107"/>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row>
    <row r="80" spans="1:79" x14ac:dyDescent="0.25">
      <c r="A80" s="2"/>
      <c r="B80" s="2"/>
      <c r="C80" s="2"/>
      <c r="D80" s="2"/>
      <c r="E80" s="2"/>
      <c r="F80" s="2"/>
      <c r="G80" s="2"/>
      <c r="H80" s="2"/>
      <c r="I80" s="107"/>
      <c r="J80" s="107"/>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row>
    <row r="81" spans="1:79" x14ac:dyDescent="0.25">
      <c r="A81" s="2"/>
      <c r="B81" s="2"/>
      <c r="C81" s="2"/>
      <c r="D81" s="2"/>
      <c r="E81" s="2"/>
      <c r="F81" s="2"/>
      <c r="G81" s="2"/>
      <c r="H81" s="2"/>
      <c r="I81" s="107"/>
      <c r="J81" s="107"/>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row>
    <row r="82" spans="1:79" x14ac:dyDescent="0.25">
      <c r="A82" s="2"/>
      <c r="B82" s="2"/>
      <c r="C82" s="2"/>
      <c r="D82" s="2"/>
      <c r="E82" s="2"/>
      <c r="F82" s="2"/>
      <c r="G82" s="2"/>
      <c r="H82" s="2"/>
      <c r="I82" s="107"/>
      <c r="J82" s="107"/>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row>
    <row r="83" spans="1:79" x14ac:dyDescent="0.25">
      <c r="A83" s="2"/>
      <c r="B83" s="2"/>
      <c r="C83" s="2"/>
      <c r="D83" s="2"/>
      <c r="E83" s="2"/>
      <c r="F83" s="2"/>
      <c r="G83" s="2"/>
      <c r="H83" s="2"/>
      <c r="I83" s="107"/>
      <c r="J83" s="107"/>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row>
    <row r="84" spans="1:79" x14ac:dyDescent="0.25">
      <c r="A84" s="2"/>
      <c r="B84" s="2"/>
      <c r="C84" s="2"/>
      <c r="D84" s="2"/>
      <c r="E84" s="2"/>
      <c r="F84" s="2"/>
      <c r="G84" s="2"/>
      <c r="H84" s="2"/>
      <c r="I84" s="107"/>
      <c r="J84" s="107"/>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row>
    <row r="85" spans="1:79" x14ac:dyDescent="0.25">
      <c r="A85" s="2"/>
      <c r="B85" s="2"/>
      <c r="C85" s="2"/>
      <c r="D85" s="2"/>
      <c r="E85" s="2"/>
      <c r="F85" s="2"/>
      <c r="G85" s="2"/>
      <c r="H85" s="2"/>
      <c r="I85" s="107"/>
      <c r="J85" s="107"/>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row>
    <row r="86" spans="1:79"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row>
    <row r="87" spans="1:79"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row>
    <row r="88" spans="1:79"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row>
    <row r="89" spans="1:79"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row>
    <row r="90" spans="1:79"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row>
    <row r="91" spans="1:79"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row>
    <row r="92" spans="1:79"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row>
    <row r="93" spans="1:79"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row>
    <row r="94" spans="1:79"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row>
    <row r="95" spans="1:79"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row>
    <row r="96" spans="1:79"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row>
    <row r="97" spans="1:79"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row>
    <row r="98" spans="1:79"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row>
    <row r="99" spans="1:79"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row>
    <row r="100" spans="1:79"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row>
    <row r="101" spans="1:79"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row>
    <row r="102" spans="1:79"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row>
    <row r="103" spans="1:79"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row>
    <row r="104" spans="1:79"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row>
    <row r="105" spans="1:79"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row>
    <row r="106" spans="1:79"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row>
    <row r="107" spans="1:79"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row>
    <row r="108" spans="1:79"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row>
    <row r="109" spans="1:79"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row>
    <row r="110" spans="1:79"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row>
    <row r="111" spans="1:79"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row>
    <row r="112" spans="1:79"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row>
    <row r="113" spans="1:79"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row>
    <row r="114" spans="1:79"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row>
    <row r="115" spans="1:79"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row>
    <row r="116" spans="1:79"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row>
    <row r="117" spans="1:79"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row>
    <row r="118" spans="1:79"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row>
    <row r="119" spans="1:79"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row>
    <row r="120" spans="1:79"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row>
    <row r="121" spans="1:79"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row>
    <row r="122" spans="1:79"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row>
    <row r="123" spans="1:79"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row>
    <row r="124" spans="1:79"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row>
    <row r="125" spans="1:79"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row>
    <row r="126" spans="1:79"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row>
    <row r="127" spans="1:79"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row>
    <row r="128" spans="1:79"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row>
    <row r="129" spans="1:79"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row>
    <row r="130" spans="1:79"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row>
    <row r="131" spans="1:79"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row>
    <row r="132" spans="1:79"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row>
    <row r="133" spans="1:79"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row>
    <row r="134" spans="1:79"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row>
    <row r="135" spans="1:79"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row>
    <row r="136" spans="1:79"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row>
    <row r="137" spans="1:79"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row>
    <row r="138" spans="1:79"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row>
    <row r="139" spans="1:79"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row>
    <row r="140" spans="1:79"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row>
    <row r="141" spans="1:79"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row>
    <row r="142" spans="1:79"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row>
    <row r="143" spans="1:79"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row>
    <row r="144" spans="1:79"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row>
    <row r="145" spans="1:79"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row>
    <row r="146" spans="1:79"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row>
    <row r="147" spans="1:79"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row>
    <row r="148" spans="1:79"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row>
    <row r="149" spans="1:79"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row>
    <row r="150" spans="1:79"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row>
    <row r="151" spans="1:79"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row>
    <row r="152" spans="1:79"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row>
    <row r="153" spans="1:79"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row>
    <row r="154" spans="1:79"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row>
    <row r="155" spans="1:79"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row>
    <row r="156" spans="1:79"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row>
    <row r="157" spans="1:79"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row>
    <row r="158" spans="1:79"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row>
    <row r="159" spans="1:79"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row>
    <row r="160" spans="1:79"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row>
    <row r="161" spans="1:79"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row>
    <row r="162" spans="1:79"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row>
    <row r="163" spans="1:79"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row>
    <row r="164" spans="1:79"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row>
    <row r="165" spans="1:79"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row>
    <row r="166" spans="1:79" x14ac:dyDescent="0.25">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row>
    <row r="167" spans="1:79" x14ac:dyDescent="0.25">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row>
    <row r="168" spans="1:79" x14ac:dyDescent="0.25">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row>
    <row r="169" spans="1:79" x14ac:dyDescent="0.25">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row>
    <row r="170" spans="1:79" x14ac:dyDescent="0.25">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row>
    <row r="171" spans="1:79" x14ac:dyDescent="0.25">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row>
    <row r="172" spans="1:79" x14ac:dyDescent="0.25">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row>
    <row r="173" spans="1:79" x14ac:dyDescent="0.25">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row>
  </sheetData>
  <sheetProtection password="C4B6" sheet="1" objects="1" scenarios="1"/>
  <mergeCells count="8">
    <mergeCell ref="B2:H2"/>
    <mergeCell ref="B3:H3"/>
    <mergeCell ref="B34:H35"/>
    <mergeCell ref="B32:G32"/>
    <mergeCell ref="B28:G28"/>
    <mergeCell ref="B29:G29"/>
    <mergeCell ref="B30:G30"/>
    <mergeCell ref="B31:G31"/>
  </mergeCells>
  <pageMargins left="1" right="0.7" top="0.75" bottom="0.75" header="0.3" footer="0.3"/>
  <pageSetup scale="72" orientation="landscape" r:id="rId1"/>
  <headerFooter>
    <oddFooter>&amp;C&amp;1#&amp;"Calibri"&amp;10&amp;K000000I n t e r n a l</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7">
    <pageSetUpPr fitToPage="1"/>
  </sheetPr>
  <dimension ref="A1:BY328"/>
  <sheetViews>
    <sheetView showGridLines="0" topLeftCell="A37" zoomScaleNormal="100" workbookViewId="0">
      <selection activeCell="F35" sqref="F35"/>
    </sheetView>
  </sheetViews>
  <sheetFormatPr defaultColWidth="9.1796875" defaultRowHeight="12.5" x14ac:dyDescent="0.25"/>
  <cols>
    <col min="1" max="1" width="2.81640625" style="3" customWidth="1" collapsed="1"/>
    <col min="2" max="2" width="40.81640625" style="3" customWidth="1" collapsed="1"/>
    <col min="3" max="3" width="3" style="3" hidden="1" customWidth="1" collapsed="1"/>
    <col min="4" max="18" width="15.81640625" style="3" customWidth="1" collapsed="1"/>
    <col min="19" max="19" width="2.81640625" style="3" customWidth="1" collapsed="1"/>
    <col min="20" max="16384" width="9.1796875" style="3" collapsed="1"/>
  </cols>
  <sheetData>
    <row r="1" spans="1:73" ht="15" customHeight="1" x14ac:dyDescent="0.25">
      <c r="A1" s="4"/>
      <c r="B1" s="5"/>
      <c r="C1" s="5"/>
      <c r="D1" s="5"/>
      <c r="E1" s="5"/>
      <c r="F1" s="5"/>
      <c r="G1" s="5"/>
      <c r="H1" s="5"/>
      <c r="I1" s="5"/>
      <c r="J1" s="5"/>
      <c r="K1" s="5"/>
      <c r="L1" s="5"/>
      <c r="M1" s="5"/>
      <c r="N1" s="5"/>
      <c r="O1" s="5"/>
      <c r="P1" s="5"/>
      <c r="Q1" s="5"/>
      <c r="R1" s="5"/>
      <c r="S1" s="6"/>
    </row>
    <row r="2" spans="1:73" ht="30" customHeight="1" x14ac:dyDescent="0.25">
      <c r="A2" s="3209" t="s">
        <v>874</v>
      </c>
      <c r="B2" s="2271"/>
      <c r="C2" s="2271"/>
      <c r="D2" s="2271"/>
      <c r="E2" s="2271"/>
      <c r="F2" s="2271"/>
      <c r="G2" s="2271"/>
      <c r="H2" s="2271"/>
      <c r="I2" s="2271"/>
      <c r="J2" s="2271"/>
      <c r="K2" s="2271"/>
      <c r="L2" s="2271"/>
      <c r="M2" s="2271"/>
      <c r="N2" s="2271"/>
      <c r="O2" s="2271"/>
      <c r="P2" s="2271"/>
      <c r="Q2" s="2271"/>
      <c r="R2" s="2271"/>
      <c r="S2" s="3210"/>
    </row>
    <row r="3" spans="1:73" ht="15" customHeight="1" x14ac:dyDescent="0.35">
      <c r="A3" s="7"/>
      <c r="B3" s="51"/>
      <c r="C3" s="51"/>
      <c r="D3" s="102"/>
      <c r="E3" s="102"/>
      <c r="F3" s="584"/>
      <c r="G3" s="102"/>
      <c r="S3" s="10"/>
    </row>
    <row r="4" spans="1:73" ht="15" customHeight="1" x14ac:dyDescent="0.25">
      <c r="A4" s="7"/>
      <c r="B4" s="1549" t="s">
        <v>873</v>
      </c>
      <c r="C4" s="821"/>
      <c r="D4" s="3211" t="s">
        <v>872</v>
      </c>
      <c r="E4" s="3211"/>
      <c r="F4" s="3211"/>
      <c r="G4" s="3211"/>
      <c r="H4" s="3211" t="s">
        <v>871</v>
      </c>
      <c r="I4" s="3211"/>
      <c r="J4" s="3211"/>
      <c r="K4" s="3211" t="s">
        <v>870</v>
      </c>
      <c r="L4" s="3211"/>
      <c r="M4" s="3211"/>
      <c r="N4" s="3211"/>
      <c r="O4" s="3211"/>
      <c r="P4" s="3211"/>
      <c r="Q4" s="3211"/>
      <c r="R4" s="3211"/>
      <c r="S4" s="10"/>
    </row>
    <row r="5" spans="1:73" ht="15" customHeight="1" x14ac:dyDescent="0.25">
      <c r="A5" s="7"/>
      <c r="B5" s="1550" t="s">
        <v>1844</v>
      </c>
      <c r="C5" s="822"/>
      <c r="D5" s="1544" t="s">
        <v>1845</v>
      </c>
      <c r="E5" s="1545" t="s">
        <v>1846</v>
      </c>
      <c r="F5" s="1544" t="s">
        <v>1847</v>
      </c>
      <c r="G5" s="1544" t="s">
        <v>1848</v>
      </c>
      <c r="H5" s="1546" t="s">
        <v>1849</v>
      </c>
      <c r="I5" s="1546" t="s">
        <v>1850</v>
      </c>
      <c r="J5" s="1546" t="s">
        <v>1851</v>
      </c>
      <c r="K5" s="1546" t="s">
        <v>1852</v>
      </c>
      <c r="L5" s="1546" t="s">
        <v>1853</v>
      </c>
      <c r="M5" s="1546" t="s">
        <v>1854</v>
      </c>
      <c r="N5" s="1546" t="s">
        <v>1855</v>
      </c>
      <c r="O5" s="1546" t="s">
        <v>1856</v>
      </c>
      <c r="P5" s="1546" t="s">
        <v>1859</v>
      </c>
      <c r="Q5" s="1546" t="s">
        <v>1858</v>
      </c>
      <c r="R5" s="1546" t="s">
        <v>1857</v>
      </c>
      <c r="S5" s="10"/>
    </row>
    <row r="6" spans="1:73" ht="15" customHeight="1" x14ac:dyDescent="0.3">
      <c r="A6" s="7"/>
      <c r="B6" s="1551" t="s">
        <v>869</v>
      </c>
      <c r="C6" s="820"/>
      <c r="D6" s="1547">
        <v>0</v>
      </c>
      <c r="E6" s="1547">
        <v>0</v>
      </c>
      <c r="F6" s="1547">
        <v>0</v>
      </c>
      <c r="G6" s="1547">
        <v>0</v>
      </c>
      <c r="H6" s="1548">
        <v>0</v>
      </c>
      <c r="I6" s="1547">
        <v>0</v>
      </c>
      <c r="J6" s="1547">
        <v>0</v>
      </c>
      <c r="K6" s="1547">
        <v>0</v>
      </c>
      <c r="L6" s="1547">
        <v>0</v>
      </c>
      <c r="M6" s="1547">
        <v>0</v>
      </c>
      <c r="N6" s="1547">
        <v>0</v>
      </c>
      <c r="O6" s="1547">
        <v>0</v>
      </c>
      <c r="P6" s="1547">
        <v>0</v>
      </c>
      <c r="Q6" s="1547">
        <v>0</v>
      </c>
      <c r="R6" s="1547">
        <v>0</v>
      </c>
      <c r="S6" s="10"/>
    </row>
    <row r="7" spans="1:73" ht="15" customHeight="1" x14ac:dyDescent="0.3">
      <c r="A7" s="7"/>
      <c r="B7" s="1551" t="s">
        <v>868</v>
      </c>
      <c r="C7" s="820"/>
      <c r="D7" s="1547">
        <v>2.5000000000000001E-3</v>
      </c>
      <c r="E7" s="1547">
        <v>2.5000000000000001E-3</v>
      </c>
      <c r="F7" s="1547">
        <v>2.5000000000000001E-3</v>
      </c>
      <c r="G7" s="1547">
        <v>0.01</v>
      </c>
      <c r="H7" s="1548">
        <v>0.01</v>
      </c>
      <c r="I7" s="1547">
        <v>1.6E-2</v>
      </c>
      <c r="J7" s="1547">
        <v>1.6E-2</v>
      </c>
      <c r="K7" s="1547">
        <v>1.6E-2</v>
      </c>
      <c r="L7" s="1547">
        <v>1.6E-2</v>
      </c>
      <c r="M7" s="1547">
        <v>1.6E-2</v>
      </c>
      <c r="N7" s="1547">
        <v>1.6E-2</v>
      </c>
      <c r="O7" s="1547">
        <v>1.6E-2</v>
      </c>
      <c r="P7" s="1547">
        <v>1.6E-2</v>
      </c>
      <c r="Q7" s="1547">
        <v>1.6E-2</v>
      </c>
      <c r="R7" s="1547">
        <v>1.6E-2</v>
      </c>
      <c r="S7" s="10"/>
    </row>
    <row r="8" spans="1:73" ht="15" customHeight="1" x14ac:dyDescent="0.3">
      <c r="A8" s="7"/>
      <c r="B8" s="1551" t="s">
        <v>867</v>
      </c>
      <c r="C8" s="820"/>
      <c r="D8" s="1547">
        <v>0.08</v>
      </c>
      <c r="E8" s="1547">
        <v>0.08</v>
      </c>
      <c r="F8" s="1547">
        <v>0.08</v>
      </c>
      <c r="G8" s="1547">
        <v>0.08</v>
      </c>
      <c r="H8" s="1548">
        <v>0.08</v>
      </c>
      <c r="I8" s="1547">
        <v>0.08</v>
      </c>
      <c r="J8" s="1547">
        <v>0.08</v>
      </c>
      <c r="K8" s="1547">
        <v>0.08</v>
      </c>
      <c r="L8" s="1547">
        <v>0.08</v>
      </c>
      <c r="M8" s="1547">
        <v>0.08</v>
      </c>
      <c r="N8" s="1547">
        <v>0.08</v>
      </c>
      <c r="O8" s="1547">
        <v>0.08</v>
      </c>
      <c r="P8" s="1547">
        <v>0.08</v>
      </c>
      <c r="Q8" s="1547">
        <v>0.08</v>
      </c>
      <c r="R8" s="1547">
        <v>0.08</v>
      </c>
      <c r="S8" s="10"/>
    </row>
    <row r="9" spans="1:73" ht="15" customHeight="1" x14ac:dyDescent="0.25">
      <c r="A9" s="7"/>
      <c r="B9" s="50"/>
      <c r="C9" s="50"/>
      <c r="D9" s="48"/>
      <c r="E9" s="48"/>
      <c r="F9" s="48"/>
      <c r="G9" s="48"/>
      <c r="H9" s="49"/>
      <c r="I9" s="48"/>
      <c r="J9" s="48"/>
      <c r="K9" s="48"/>
      <c r="L9" s="48"/>
      <c r="M9" s="48"/>
      <c r="N9" s="48"/>
      <c r="O9" s="48"/>
      <c r="P9" s="48"/>
      <c r="Q9" s="48"/>
      <c r="R9" s="48"/>
      <c r="S9" s="10"/>
    </row>
    <row r="10" spans="1:73" ht="15" customHeight="1" x14ac:dyDescent="0.35">
      <c r="A10" s="7"/>
      <c r="D10" s="102"/>
      <c r="E10" s="102"/>
      <c r="F10" s="584"/>
      <c r="G10" s="102"/>
      <c r="H10" s="61" t="s">
        <v>1103</v>
      </c>
      <c r="S10" s="10"/>
    </row>
    <row r="11" spans="1:73" ht="35" customHeight="1" x14ac:dyDescent="0.25">
      <c r="A11" s="7"/>
      <c r="D11" s="3212" t="s">
        <v>6</v>
      </c>
      <c r="E11" s="3212" t="s">
        <v>7</v>
      </c>
      <c r="F11" s="3212" t="s">
        <v>2210</v>
      </c>
      <c r="G11" s="3212" t="s">
        <v>9</v>
      </c>
      <c r="H11" s="3212" t="s">
        <v>10</v>
      </c>
      <c r="S11" s="10"/>
    </row>
    <row r="12" spans="1:73" ht="35" customHeight="1" x14ac:dyDescent="0.3">
      <c r="A12" s="7"/>
      <c r="B12" s="47"/>
      <c r="C12" s="47"/>
      <c r="D12" s="3213"/>
      <c r="E12" s="3213"/>
      <c r="F12" s="3214"/>
      <c r="G12" s="3213"/>
      <c r="H12" s="3213"/>
      <c r="S12" s="10"/>
    </row>
    <row r="13" spans="1:73" ht="15" customHeight="1" x14ac:dyDescent="0.3">
      <c r="A13" s="7"/>
      <c r="B13" s="826" t="s">
        <v>1860</v>
      </c>
      <c r="C13" s="827"/>
      <c r="D13" s="832"/>
      <c r="E13" s="833"/>
      <c r="F13" s="834"/>
      <c r="G13" s="835"/>
      <c r="H13" s="830">
        <f>SUM(H14:H23)</f>
        <v>0</v>
      </c>
      <c r="S13" s="10"/>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row>
    <row r="14" spans="1:73" ht="15" customHeight="1" x14ac:dyDescent="0.3">
      <c r="A14" s="7"/>
      <c r="B14" s="825"/>
      <c r="C14" s="823"/>
      <c r="D14" s="585"/>
      <c r="E14" s="882"/>
      <c r="F14" s="880">
        <v>0.16</v>
      </c>
      <c r="G14" s="585"/>
      <c r="H14" s="831">
        <f t="shared" ref="H14:H23" si="0">MAX((D14 * F14) - G14,0)</f>
        <v>0</v>
      </c>
      <c r="S14" s="10"/>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row>
    <row r="15" spans="1:73" ht="15" customHeight="1" x14ac:dyDescent="0.3">
      <c r="A15" s="7"/>
      <c r="B15" s="825"/>
      <c r="C15" s="823"/>
      <c r="D15" s="585"/>
      <c r="E15" s="882"/>
      <c r="F15" s="880">
        <v>0.16</v>
      </c>
      <c r="G15" s="585"/>
      <c r="H15" s="831">
        <f t="shared" si="0"/>
        <v>0</v>
      </c>
      <c r="S15" s="10"/>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row>
    <row r="16" spans="1:73" ht="15" customHeight="1" x14ac:dyDescent="0.3">
      <c r="A16" s="7"/>
      <c r="B16" s="825"/>
      <c r="C16" s="824"/>
      <c r="D16" s="585"/>
      <c r="E16" s="882"/>
      <c r="F16" s="880">
        <v>0.16</v>
      </c>
      <c r="G16" s="585"/>
      <c r="H16" s="831">
        <f t="shared" si="0"/>
        <v>0</v>
      </c>
      <c r="S16" s="10"/>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row>
    <row r="17" spans="1:73" ht="15" customHeight="1" x14ac:dyDescent="0.3">
      <c r="A17" s="7"/>
      <c r="B17" s="825"/>
      <c r="C17" s="823"/>
      <c r="D17" s="585"/>
      <c r="E17" s="882"/>
      <c r="F17" s="880">
        <v>0.16</v>
      </c>
      <c r="G17" s="585"/>
      <c r="H17" s="831">
        <f t="shared" si="0"/>
        <v>0</v>
      </c>
      <c r="S17" s="10"/>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row>
    <row r="18" spans="1:73" ht="15" customHeight="1" x14ac:dyDescent="0.3">
      <c r="A18" s="7"/>
      <c r="B18" s="825"/>
      <c r="C18" s="823"/>
      <c r="D18" s="585"/>
      <c r="E18" s="882"/>
      <c r="F18" s="880">
        <v>0.16</v>
      </c>
      <c r="G18" s="585"/>
      <c r="H18" s="831">
        <f t="shared" si="0"/>
        <v>0</v>
      </c>
      <c r="S18" s="10"/>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row>
    <row r="19" spans="1:73" ht="15" customHeight="1" x14ac:dyDescent="0.3">
      <c r="A19" s="7"/>
      <c r="B19" s="825"/>
      <c r="C19" s="824"/>
      <c r="D19" s="585"/>
      <c r="E19" s="882"/>
      <c r="F19" s="880">
        <v>0.16</v>
      </c>
      <c r="G19" s="585"/>
      <c r="H19" s="831">
        <f t="shared" si="0"/>
        <v>0</v>
      </c>
      <c r="S19" s="10"/>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row>
    <row r="20" spans="1:73" ht="15" customHeight="1" x14ac:dyDescent="0.3">
      <c r="A20" s="7"/>
      <c r="B20" s="825"/>
      <c r="C20" s="824"/>
      <c r="D20" s="585"/>
      <c r="E20" s="882"/>
      <c r="F20" s="880">
        <v>0.16</v>
      </c>
      <c r="G20" s="585"/>
      <c r="H20" s="831">
        <f t="shared" si="0"/>
        <v>0</v>
      </c>
      <c r="S20" s="10"/>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row>
    <row r="21" spans="1:73" ht="15" customHeight="1" x14ac:dyDescent="0.3">
      <c r="A21" s="7"/>
      <c r="B21" s="825"/>
      <c r="C21" s="824"/>
      <c r="D21" s="585"/>
      <c r="E21" s="882"/>
      <c r="F21" s="880">
        <v>0.16</v>
      </c>
      <c r="G21" s="585"/>
      <c r="H21" s="831">
        <f t="shared" si="0"/>
        <v>0</v>
      </c>
      <c r="S21" s="10"/>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row>
    <row r="22" spans="1:73" ht="15" customHeight="1" x14ac:dyDescent="0.3">
      <c r="A22" s="7"/>
      <c r="B22" s="825"/>
      <c r="C22" s="824"/>
      <c r="D22" s="585"/>
      <c r="E22" s="882"/>
      <c r="F22" s="880">
        <v>0.16</v>
      </c>
      <c r="G22" s="585"/>
      <c r="H22" s="831">
        <f t="shared" si="0"/>
        <v>0</v>
      </c>
      <c r="S22" s="10"/>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row>
    <row r="23" spans="1:73" ht="15" customHeight="1" x14ac:dyDescent="0.3">
      <c r="A23" s="7"/>
      <c r="B23" s="825"/>
      <c r="C23" s="824"/>
      <c r="D23" s="585"/>
      <c r="E23" s="882"/>
      <c r="F23" s="880">
        <v>0.16</v>
      </c>
      <c r="G23" s="585"/>
      <c r="H23" s="831">
        <f t="shared" si="0"/>
        <v>0</v>
      </c>
      <c r="S23" s="10"/>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row>
    <row r="24" spans="1:73" ht="15" customHeight="1" x14ac:dyDescent="0.3">
      <c r="A24" s="7"/>
      <c r="B24" s="826" t="s">
        <v>1861</v>
      </c>
      <c r="C24" s="827"/>
      <c r="D24" s="837"/>
      <c r="E24" s="838"/>
      <c r="F24" s="834"/>
      <c r="G24" s="839"/>
      <c r="H24" s="830">
        <f>SUM(H25:H34)</f>
        <v>0</v>
      </c>
      <c r="S24" s="10"/>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row>
    <row r="25" spans="1:73" ht="15" customHeight="1" x14ac:dyDescent="0.3">
      <c r="A25" s="7"/>
      <c r="B25" s="825"/>
      <c r="C25" s="824"/>
      <c r="D25" s="836"/>
      <c r="E25" s="881"/>
      <c r="F25" s="880">
        <v>0.16</v>
      </c>
      <c r="G25" s="646"/>
      <c r="H25" s="831">
        <f t="shared" ref="H25:H34" si="1">MAX((D25 * F25) - G25,0)</f>
        <v>0</v>
      </c>
      <c r="S25" s="10"/>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row>
    <row r="26" spans="1:73" ht="15" customHeight="1" x14ac:dyDescent="0.3">
      <c r="A26" s="7"/>
      <c r="B26" s="825"/>
      <c r="C26" s="824"/>
      <c r="D26" s="836"/>
      <c r="E26" s="881"/>
      <c r="F26" s="880">
        <v>0.16</v>
      </c>
      <c r="G26" s="646"/>
      <c r="H26" s="831">
        <f t="shared" si="1"/>
        <v>0</v>
      </c>
      <c r="S26" s="10"/>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row>
    <row r="27" spans="1:73" ht="15" customHeight="1" x14ac:dyDescent="0.3">
      <c r="A27" s="7"/>
      <c r="B27" s="825"/>
      <c r="C27" s="824"/>
      <c r="D27" s="836"/>
      <c r="E27" s="881"/>
      <c r="F27" s="880">
        <v>0.16</v>
      </c>
      <c r="G27" s="646"/>
      <c r="H27" s="831">
        <f t="shared" si="1"/>
        <v>0</v>
      </c>
      <c r="S27" s="10"/>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row>
    <row r="28" spans="1:73" ht="15" customHeight="1" x14ac:dyDescent="0.3">
      <c r="A28" s="7"/>
      <c r="B28" s="825"/>
      <c r="C28" s="824"/>
      <c r="D28" s="836"/>
      <c r="E28" s="881"/>
      <c r="F28" s="880">
        <v>0.16</v>
      </c>
      <c r="G28" s="646"/>
      <c r="H28" s="831">
        <f t="shared" si="1"/>
        <v>0</v>
      </c>
      <c r="S28" s="10"/>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row>
    <row r="29" spans="1:73" ht="15" customHeight="1" x14ac:dyDescent="0.3">
      <c r="A29" s="7"/>
      <c r="B29" s="825"/>
      <c r="C29" s="824"/>
      <c r="D29" s="836"/>
      <c r="E29" s="881"/>
      <c r="F29" s="880">
        <v>0.16</v>
      </c>
      <c r="G29" s="646"/>
      <c r="H29" s="831">
        <f t="shared" si="1"/>
        <v>0</v>
      </c>
      <c r="S29" s="10"/>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row>
    <row r="30" spans="1:73" ht="15" customHeight="1" x14ac:dyDescent="0.3">
      <c r="A30" s="7"/>
      <c r="B30" s="825"/>
      <c r="C30" s="824"/>
      <c r="D30" s="836"/>
      <c r="E30" s="881"/>
      <c r="F30" s="880">
        <v>0.16</v>
      </c>
      <c r="G30" s="646"/>
      <c r="H30" s="831">
        <f t="shared" si="1"/>
        <v>0</v>
      </c>
      <c r="S30" s="10"/>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row>
    <row r="31" spans="1:73" ht="15" customHeight="1" x14ac:dyDescent="0.3">
      <c r="A31" s="7"/>
      <c r="B31" s="825"/>
      <c r="C31" s="824"/>
      <c r="D31" s="836"/>
      <c r="E31" s="881"/>
      <c r="F31" s="880">
        <v>0.16</v>
      </c>
      <c r="G31" s="646"/>
      <c r="H31" s="831">
        <f t="shared" si="1"/>
        <v>0</v>
      </c>
      <c r="S31" s="10"/>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row>
    <row r="32" spans="1:73" ht="15" customHeight="1" x14ac:dyDescent="0.3">
      <c r="A32" s="7"/>
      <c r="B32" s="825"/>
      <c r="C32" s="824"/>
      <c r="D32" s="836"/>
      <c r="E32" s="881"/>
      <c r="F32" s="880">
        <v>0.16</v>
      </c>
      <c r="G32" s="646"/>
      <c r="H32" s="831">
        <f t="shared" si="1"/>
        <v>0</v>
      </c>
      <c r="S32" s="10"/>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row>
    <row r="33" spans="1:73" ht="15" customHeight="1" x14ac:dyDescent="0.3">
      <c r="A33" s="7"/>
      <c r="B33" s="825"/>
      <c r="C33" s="824"/>
      <c r="D33" s="836"/>
      <c r="E33" s="881"/>
      <c r="F33" s="880">
        <v>0.16</v>
      </c>
      <c r="G33" s="646"/>
      <c r="H33" s="831">
        <f t="shared" si="1"/>
        <v>0</v>
      </c>
      <c r="S33" s="10"/>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row>
    <row r="34" spans="1:73" ht="15" customHeight="1" x14ac:dyDescent="0.3">
      <c r="A34" s="7"/>
      <c r="B34" s="825"/>
      <c r="C34" s="824"/>
      <c r="D34" s="836"/>
      <c r="E34" s="881"/>
      <c r="F34" s="880">
        <v>0.16</v>
      </c>
      <c r="G34" s="646"/>
      <c r="H34" s="831">
        <f t="shared" si="1"/>
        <v>0</v>
      </c>
      <c r="S34" s="10"/>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row>
    <row r="35" spans="1:73" ht="15" customHeight="1" x14ac:dyDescent="0.3">
      <c r="A35" s="7"/>
      <c r="B35" s="826" t="s">
        <v>11</v>
      </c>
      <c r="C35" s="827"/>
      <c r="D35" s="837"/>
      <c r="E35" s="838"/>
      <c r="F35" s="834"/>
      <c r="G35" s="839"/>
      <c r="H35" s="830">
        <f>SUM(H36:H45)</f>
        <v>0</v>
      </c>
      <c r="S35" s="10"/>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row>
    <row r="36" spans="1:73" ht="15" customHeight="1" x14ac:dyDescent="0.3">
      <c r="A36" s="7"/>
      <c r="B36" s="825"/>
      <c r="C36" s="824"/>
      <c r="D36" s="646"/>
      <c r="E36" s="840"/>
      <c r="F36" s="880">
        <v>0.16</v>
      </c>
      <c r="G36" s="585"/>
      <c r="H36" s="831">
        <f t="shared" ref="H36:H45" si="2">IF((D36 *F36)&lt;E36,D36*F36,E36)</f>
        <v>0</v>
      </c>
      <c r="S36" s="10"/>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row>
    <row r="37" spans="1:73" ht="15" customHeight="1" x14ac:dyDescent="0.3">
      <c r="A37" s="7"/>
      <c r="B37" s="825"/>
      <c r="C37" s="824"/>
      <c r="D37" s="646"/>
      <c r="E37" s="840"/>
      <c r="F37" s="880">
        <v>0.16</v>
      </c>
      <c r="G37" s="585"/>
      <c r="H37" s="831">
        <f t="shared" si="2"/>
        <v>0</v>
      </c>
      <c r="S37" s="10"/>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row>
    <row r="38" spans="1:73" ht="15" customHeight="1" x14ac:dyDescent="0.3">
      <c r="A38" s="7"/>
      <c r="B38" s="825"/>
      <c r="C38" s="824"/>
      <c r="D38" s="646"/>
      <c r="E38" s="840"/>
      <c r="F38" s="880">
        <v>0.16</v>
      </c>
      <c r="G38" s="585"/>
      <c r="H38" s="831">
        <f t="shared" si="2"/>
        <v>0</v>
      </c>
      <c r="S38" s="10"/>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row>
    <row r="39" spans="1:73" ht="15" customHeight="1" x14ac:dyDescent="0.3">
      <c r="A39" s="7"/>
      <c r="B39" s="825"/>
      <c r="C39" s="824"/>
      <c r="D39" s="646"/>
      <c r="E39" s="840"/>
      <c r="F39" s="880">
        <v>0.16</v>
      </c>
      <c r="G39" s="585"/>
      <c r="H39" s="831">
        <f t="shared" si="2"/>
        <v>0</v>
      </c>
      <c r="S39" s="10"/>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row>
    <row r="40" spans="1:73" ht="15" customHeight="1" x14ac:dyDescent="0.3">
      <c r="A40" s="7"/>
      <c r="B40" s="825"/>
      <c r="C40" s="824"/>
      <c r="D40" s="646"/>
      <c r="E40" s="840"/>
      <c r="F40" s="880">
        <v>0.16</v>
      </c>
      <c r="G40" s="585"/>
      <c r="H40" s="831">
        <f t="shared" si="2"/>
        <v>0</v>
      </c>
      <c r="S40" s="10"/>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row>
    <row r="41" spans="1:73" ht="15" customHeight="1" x14ac:dyDescent="0.3">
      <c r="A41" s="7"/>
      <c r="B41" s="825"/>
      <c r="C41" s="824"/>
      <c r="D41" s="646"/>
      <c r="E41" s="840"/>
      <c r="F41" s="880">
        <v>0.16</v>
      </c>
      <c r="G41" s="585"/>
      <c r="H41" s="831">
        <f t="shared" si="2"/>
        <v>0</v>
      </c>
      <c r="S41" s="10"/>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row>
    <row r="42" spans="1:73" ht="15" customHeight="1" x14ac:dyDescent="0.3">
      <c r="A42" s="7"/>
      <c r="B42" s="825"/>
      <c r="C42" s="824"/>
      <c r="D42" s="646"/>
      <c r="E42" s="840"/>
      <c r="F42" s="880">
        <v>0.16</v>
      </c>
      <c r="G42" s="585"/>
      <c r="H42" s="831">
        <f t="shared" si="2"/>
        <v>0</v>
      </c>
      <c r="S42" s="10"/>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row>
    <row r="43" spans="1:73" ht="15" customHeight="1" x14ac:dyDescent="0.3">
      <c r="A43" s="7"/>
      <c r="B43" s="825"/>
      <c r="C43" s="824"/>
      <c r="D43" s="646"/>
      <c r="E43" s="840"/>
      <c r="F43" s="880">
        <v>0.16</v>
      </c>
      <c r="G43" s="585"/>
      <c r="H43" s="831">
        <f t="shared" si="2"/>
        <v>0</v>
      </c>
      <c r="S43" s="10"/>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row>
    <row r="44" spans="1:73" ht="15" customHeight="1" x14ac:dyDescent="0.3">
      <c r="A44" s="7"/>
      <c r="B44" s="825"/>
      <c r="C44" s="824"/>
      <c r="D44" s="646"/>
      <c r="E44" s="840"/>
      <c r="F44" s="880">
        <v>0.16</v>
      </c>
      <c r="G44" s="585"/>
      <c r="H44" s="831">
        <f t="shared" si="2"/>
        <v>0</v>
      </c>
      <c r="S44" s="10"/>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row>
    <row r="45" spans="1:73" ht="15" customHeight="1" x14ac:dyDescent="0.3">
      <c r="A45" s="7"/>
      <c r="B45" s="825"/>
      <c r="C45" s="824"/>
      <c r="D45" s="646"/>
      <c r="E45" s="840"/>
      <c r="F45" s="880">
        <v>0.16</v>
      </c>
      <c r="G45" s="585"/>
      <c r="H45" s="831">
        <f t="shared" si="2"/>
        <v>0</v>
      </c>
      <c r="S45" s="10"/>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row>
    <row r="46" spans="1:73" ht="15" customHeight="1" x14ac:dyDescent="0.3">
      <c r="A46" s="7"/>
      <c r="B46" s="826" t="s">
        <v>12</v>
      </c>
      <c r="C46" s="827"/>
      <c r="D46" s="837"/>
      <c r="E46" s="841"/>
      <c r="F46" s="834"/>
      <c r="G46" s="839"/>
      <c r="H46" s="830">
        <f>SUM(H47:H56)</f>
        <v>0</v>
      </c>
      <c r="S46" s="10"/>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row>
    <row r="47" spans="1:73" ht="15" customHeight="1" x14ac:dyDescent="0.3">
      <c r="A47" s="7"/>
      <c r="B47" s="825"/>
      <c r="C47" s="824"/>
      <c r="D47" s="840"/>
      <c r="E47" s="840"/>
      <c r="F47" s="880">
        <v>0.16</v>
      </c>
      <c r="G47" s="585"/>
      <c r="H47" s="831">
        <f t="shared" ref="H47:H56" si="3">IF((D47 *F47)&lt;E47,D47*F47,E47)</f>
        <v>0</v>
      </c>
      <c r="S47" s="10"/>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row>
    <row r="48" spans="1:73" ht="15" customHeight="1" x14ac:dyDescent="0.3">
      <c r="A48" s="7"/>
      <c r="B48" s="825"/>
      <c r="C48" s="824"/>
      <c r="D48" s="840"/>
      <c r="E48" s="840"/>
      <c r="F48" s="880">
        <v>0.16</v>
      </c>
      <c r="G48" s="585"/>
      <c r="H48" s="831">
        <f t="shared" si="3"/>
        <v>0</v>
      </c>
      <c r="S48" s="10"/>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row>
    <row r="49" spans="1:77" ht="15" customHeight="1" x14ac:dyDescent="0.3">
      <c r="A49" s="7"/>
      <c r="B49" s="825"/>
      <c r="C49" s="824"/>
      <c r="D49" s="840"/>
      <c r="E49" s="840"/>
      <c r="F49" s="880">
        <v>0.16</v>
      </c>
      <c r="G49" s="585"/>
      <c r="H49" s="831">
        <f t="shared" si="3"/>
        <v>0</v>
      </c>
      <c r="S49" s="10"/>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row>
    <row r="50" spans="1:77" ht="15" customHeight="1" x14ac:dyDescent="0.3">
      <c r="A50" s="7"/>
      <c r="B50" s="825"/>
      <c r="C50" s="824"/>
      <c r="D50" s="840"/>
      <c r="E50" s="840"/>
      <c r="F50" s="880">
        <v>0.16</v>
      </c>
      <c r="G50" s="585"/>
      <c r="H50" s="831">
        <f t="shared" si="3"/>
        <v>0</v>
      </c>
      <c r="S50" s="10"/>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row>
    <row r="51" spans="1:77" ht="15" customHeight="1" x14ac:dyDescent="0.3">
      <c r="A51" s="7"/>
      <c r="B51" s="825"/>
      <c r="C51" s="824"/>
      <c r="D51" s="840"/>
      <c r="E51" s="840"/>
      <c r="F51" s="880">
        <v>0.16</v>
      </c>
      <c r="G51" s="585"/>
      <c r="H51" s="831">
        <f t="shared" si="3"/>
        <v>0</v>
      </c>
      <c r="S51" s="10"/>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row>
    <row r="52" spans="1:77" ht="15" customHeight="1" x14ac:dyDescent="0.3">
      <c r="A52" s="7"/>
      <c r="B52" s="825"/>
      <c r="C52" s="824"/>
      <c r="D52" s="840"/>
      <c r="E52" s="840"/>
      <c r="F52" s="880">
        <v>0.16</v>
      </c>
      <c r="G52" s="585"/>
      <c r="H52" s="831">
        <f t="shared" si="3"/>
        <v>0</v>
      </c>
      <c r="S52" s="10"/>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row>
    <row r="53" spans="1:77" ht="15" customHeight="1" x14ac:dyDescent="0.3">
      <c r="A53" s="7"/>
      <c r="B53" s="825"/>
      <c r="C53" s="824"/>
      <c r="D53" s="840"/>
      <c r="E53" s="840"/>
      <c r="F53" s="880">
        <v>0.16</v>
      </c>
      <c r="G53" s="585"/>
      <c r="H53" s="831">
        <f t="shared" si="3"/>
        <v>0</v>
      </c>
      <c r="S53" s="10"/>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row>
    <row r="54" spans="1:77" ht="15" customHeight="1" x14ac:dyDescent="0.3">
      <c r="A54" s="7"/>
      <c r="B54" s="825"/>
      <c r="C54" s="824"/>
      <c r="D54" s="840"/>
      <c r="E54" s="840"/>
      <c r="F54" s="880">
        <v>0.16</v>
      </c>
      <c r="G54" s="585"/>
      <c r="H54" s="831">
        <f t="shared" si="3"/>
        <v>0</v>
      </c>
      <c r="S54" s="10"/>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row>
    <row r="55" spans="1:77" ht="15" customHeight="1" x14ac:dyDescent="0.3">
      <c r="A55" s="7"/>
      <c r="B55" s="825"/>
      <c r="C55" s="824"/>
      <c r="D55" s="840"/>
      <c r="E55" s="840"/>
      <c r="F55" s="880">
        <v>0.16</v>
      </c>
      <c r="G55" s="585"/>
      <c r="H55" s="831">
        <f t="shared" si="3"/>
        <v>0</v>
      </c>
      <c r="S55" s="10"/>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row>
    <row r="56" spans="1:77" ht="15" customHeight="1" x14ac:dyDescent="0.3">
      <c r="A56" s="7"/>
      <c r="B56" s="825"/>
      <c r="C56" s="824"/>
      <c r="D56" s="840"/>
      <c r="E56" s="840"/>
      <c r="F56" s="880">
        <v>0.16</v>
      </c>
      <c r="G56" s="585"/>
      <c r="H56" s="831">
        <f t="shared" si="3"/>
        <v>0</v>
      </c>
      <c r="S56" s="10"/>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row>
    <row r="57" spans="1:77" ht="15" customHeight="1" x14ac:dyDescent="0.25">
      <c r="A57" s="7"/>
      <c r="B57" s="3215"/>
      <c r="C57" s="3215"/>
      <c r="D57" s="3215"/>
      <c r="E57" s="3215"/>
      <c r="F57" s="3215"/>
      <c r="G57" s="3215"/>
      <c r="H57" s="3215"/>
      <c r="I57" s="45"/>
      <c r="J57" s="45"/>
      <c r="K57" s="45"/>
      <c r="L57" s="45"/>
      <c r="M57" s="45"/>
      <c r="N57" s="45"/>
      <c r="O57" s="45"/>
      <c r="S57" s="10"/>
    </row>
    <row r="58" spans="1:77" ht="15" hidden="1" customHeight="1" x14ac:dyDescent="0.25">
      <c r="A58" s="7"/>
      <c r="B58" s="46"/>
      <c r="C58" s="46"/>
      <c r="D58" s="46"/>
      <c r="E58" s="46"/>
      <c r="F58" s="46"/>
      <c r="G58" s="46"/>
      <c r="H58" s="46"/>
      <c r="I58" s="45"/>
      <c r="J58" s="45"/>
      <c r="K58" s="45"/>
      <c r="L58" s="45"/>
      <c r="M58" s="45"/>
      <c r="N58" s="45"/>
      <c r="O58" s="45"/>
      <c r="S58" s="10"/>
    </row>
    <row r="59" spans="1:77" ht="15" customHeight="1" x14ac:dyDescent="0.25">
      <c r="A59" s="7"/>
      <c r="B59" s="3216" t="s">
        <v>866</v>
      </c>
      <c r="C59" s="3216"/>
      <c r="D59" s="3216"/>
      <c r="E59" s="829"/>
      <c r="F59" s="829"/>
      <c r="G59" s="829"/>
      <c r="H59" s="879">
        <f>SUM(H13 + H24 + H35 + H46)</f>
        <v>0</v>
      </c>
      <c r="S59" s="10"/>
    </row>
    <row r="60" spans="1:77" ht="15" customHeight="1" thickBot="1" x14ac:dyDescent="0.35">
      <c r="A60" s="19"/>
      <c r="B60" s="3217"/>
      <c r="C60" s="3217"/>
      <c r="D60" s="3217"/>
      <c r="E60" s="818"/>
      <c r="F60" s="818"/>
      <c r="G60" s="818"/>
      <c r="H60" s="819"/>
      <c r="I60" s="20"/>
      <c r="J60" s="20"/>
      <c r="K60" s="20"/>
      <c r="L60" s="20"/>
      <c r="M60" s="20"/>
      <c r="N60" s="20"/>
      <c r="O60" s="20"/>
      <c r="P60" s="20"/>
      <c r="Q60" s="20"/>
      <c r="R60" s="20"/>
      <c r="S60" s="21"/>
    </row>
    <row r="61" spans="1:77" ht="13" x14ac:dyDescent="0.3">
      <c r="D61" s="29"/>
    </row>
    <row r="62" spans="1:77" x14ac:dyDescent="0.25">
      <c r="B62" s="2"/>
      <c r="C62" s="2"/>
      <c r="D62" s="2"/>
      <c r="E62" s="2"/>
      <c r="F62" s="2"/>
      <c r="G62" s="2"/>
      <c r="H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row>
    <row r="63" spans="1:77" x14ac:dyDescent="0.25">
      <c r="B63" s="2"/>
      <c r="C63" s="2"/>
      <c r="D63" s="2"/>
      <c r="E63" s="2"/>
      <c r="F63" s="2"/>
      <c r="G63" s="2"/>
      <c r="H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row>
    <row r="64" spans="1:77" x14ac:dyDescent="0.25">
      <c r="B64" s="2"/>
      <c r="C64" s="2"/>
      <c r="D64" s="2"/>
      <c r="E64" s="2"/>
      <c r="F64" s="2"/>
      <c r="G64" s="2"/>
      <c r="H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row>
    <row r="65" spans="2:77" x14ac:dyDescent="0.25">
      <c r="B65" s="2"/>
      <c r="C65" s="2"/>
      <c r="D65" s="2"/>
      <c r="E65" s="2"/>
      <c r="F65" s="2"/>
      <c r="G65" s="2"/>
      <c r="H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row>
    <row r="66" spans="2:77" x14ac:dyDescent="0.25">
      <c r="B66" s="2"/>
      <c r="C66" s="2"/>
      <c r="D66" s="2"/>
      <c r="E66" s="2"/>
      <c r="F66" s="2"/>
      <c r="G66" s="2"/>
      <c r="H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row>
    <row r="67" spans="2:77" x14ac:dyDescent="0.25">
      <c r="B67" s="2"/>
      <c r="C67" s="2"/>
      <c r="D67" s="2"/>
      <c r="E67" s="2"/>
      <c r="F67" s="2"/>
      <c r="G67" s="2"/>
      <c r="H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row>
    <row r="68" spans="2:77" x14ac:dyDescent="0.25">
      <c r="B68" s="2"/>
      <c r="C68" s="2"/>
      <c r="D68" s="2"/>
      <c r="E68" s="2"/>
      <c r="F68" s="2"/>
      <c r="G68" s="2"/>
      <c r="H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row>
    <row r="69" spans="2:77" x14ac:dyDescent="0.25">
      <c r="B69" s="2"/>
      <c r="C69" s="2"/>
      <c r="D69" s="2"/>
      <c r="E69" s="2"/>
      <c r="F69" s="2"/>
      <c r="G69" s="2"/>
      <c r="H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row>
    <row r="70" spans="2:77" x14ac:dyDescent="0.25">
      <c r="B70" s="2"/>
      <c r="C70" s="2"/>
      <c r="D70" s="2"/>
      <c r="E70" s="2"/>
      <c r="F70" s="2"/>
      <c r="G70" s="2"/>
      <c r="H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row>
    <row r="71" spans="2:77" x14ac:dyDescent="0.25">
      <c r="B71" s="2"/>
      <c r="C71" s="2"/>
      <c r="D71" s="2"/>
      <c r="E71" s="2"/>
      <c r="F71" s="2"/>
      <c r="G71" s="2"/>
      <c r="H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row>
    <row r="72" spans="2:77" x14ac:dyDescent="0.25">
      <c r="B72" s="2"/>
      <c r="C72" s="2"/>
      <c r="D72" s="2"/>
      <c r="E72" s="2"/>
      <c r="F72" s="2"/>
      <c r="G72" s="2"/>
      <c r="H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row>
    <row r="73" spans="2:77" x14ac:dyDescent="0.25">
      <c r="B73" s="2"/>
      <c r="C73" s="2"/>
      <c r="D73" s="2"/>
      <c r="E73" s="2"/>
      <c r="F73" s="2"/>
      <c r="G73" s="2"/>
      <c r="H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row>
    <row r="74" spans="2:77" x14ac:dyDescent="0.25">
      <c r="B74" s="2"/>
      <c r="C74" s="2"/>
      <c r="D74" s="2"/>
      <c r="E74" s="2"/>
      <c r="F74" s="2"/>
      <c r="G74" s="2"/>
      <c r="H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row>
    <row r="75" spans="2:77" x14ac:dyDescent="0.25">
      <c r="B75" s="2"/>
      <c r="C75" s="2"/>
      <c r="D75" s="2"/>
      <c r="E75" s="2"/>
      <c r="F75" s="2"/>
      <c r="G75" s="2"/>
      <c r="H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row>
    <row r="76" spans="2:77" x14ac:dyDescent="0.25">
      <c r="B76" s="2"/>
      <c r="C76" s="2"/>
      <c r="D76" s="2"/>
      <c r="E76" s="2"/>
      <c r="F76" s="2"/>
      <c r="G76" s="2"/>
      <c r="H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row>
    <row r="77" spans="2:77" x14ac:dyDescent="0.25">
      <c r="B77" s="2"/>
      <c r="C77" s="2"/>
      <c r="D77" s="2"/>
      <c r="E77" s="2"/>
      <c r="F77" s="2"/>
      <c r="G77" s="2"/>
      <c r="H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row>
    <row r="78" spans="2:77" x14ac:dyDescent="0.25">
      <c r="B78" s="2"/>
      <c r="C78" s="2"/>
      <c r="D78" s="2"/>
      <c r="E78" s="2"/>
      <c r="F78" s="2"/>
      <c r="G78" s="2"/>
      <c r="H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row>
    <row r="79" spans="2:77" x14ac:dyDescent="0.25">
      <c r="B79" s="2"/>
      <c r="C79" s="2"/>
      <c r="D79" s="2"/>
      <c r="E79" s="2"/>
      <c r="F79" s="2"/>
      <c r="G79" s="2"/>
      <c r="H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row>
    <row r="80" spans="2:77" x14ac:dyDescent="0.25">
      <c r="B80" s="2"/>
      <c r="C80" s="2"/>
      <c r="D80" s="2"/>
      <c r="E80" s="2"/>
      <c r="F80" s="2"/>
      <c r="G80" s="2"/>
      <c r="H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row>
    <row r="81" spans="2:77" x14ac:dyDescent="0.25">
      <c r="B81" s="2"/>
      <c r="C81" s="2"/>
      <c r="D81" s="2"/>
      <c r="E81" s="2"/>
      <c r="F81" s="2"/>
      <c r="G81" s="2"/>
      <c r="H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row>
    <row r="82" spans="2:77" x14ac:dyDescent="0.25">
      <c r="B82" s="2"/>
      <c r="C82" s="2"/>
      <c r="D82" s="2"/>
      <c r="E82" s="2"/>
      <c r="F82" s="2"/>
      <c r="G82" s="2"/>
      <c r="H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row>
    <row r="83" spans="2:77" x14ac:dyDescent="0.25">
      <c r="B83" s="2"/>
      <c r="C83" s="2"/>
      <c r="D83" s="2"/>
      <c r="E83" s="2"/>
      <c r="F83" s="2"/>
      <c r="G83" s="2"/>
      <c r="H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row>
    <row r="84" spans="2:77" x14ac:dyDescent="0.25">
      <c r="B84" s="2"/>
      <c r="C84" s="2"/>
      <c r="D84" s="2"/>
      <c r="E84" s="2"/>
      <c r="F84" s="2"/>
      <c r="G84" s="2"/>
      <c r="H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row>
    <row r="85" spans="2:77" x14ac:dyDescent="0.25">
      <c r="B85" s="2"/>
      <c r="C85" s="2"/>
      <c r="D85" s="2"/>
      <c r="E85" s="2"/>
      <c r="F85" s="2"/>
      <c r="G85" s="2"/>
      <c r="H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row>
    <row r="86" spans="2:77" x14ac:dyDescent="0.25">
      <c r="B86" s="2"/>
      <c r="C86" s="2"/>
      <c r="D86" s="2"/>
      <c r="E86" s="2"/>
      <c r="F86" s="2"/>
      <c r="G86" s="2"/>
      <c r="H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row>
    <row r="87" spans="2:77" x14ac:dyDescent="0.25">
      <c r="B87" s="2"/>
      <c r="C87" s="2"/>
      <c r="D87" s="2"/>
      <c r="E87" s="2"/>
      <c r="F87" s="2"/>
      <c r="G87" s="2"/>
      <c r="H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row>
    <row r="88" spans="2:77" x14ac:dyDescent="0.25">
      <c r="B88" s="2"/>
      <c r="C88" s="2"/>
      <c r="D88" s="2"/>
      <c r="E88" s="2"/>
      <c r="F88" s="2"/>
      <c r="G88" s="2"/>
      <c r="H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row>
    <row r="89" spans="2:77" x14ac:dyDescent="0.25">
      <c r="B89" s="2"/>
      <c r="C89" s="2"/>
      <c r="D89" s="2"/>
      <c r="E89" s="2"/>
      <c r="F89" s="2"/>
      <c r="G89" s="2"/>
      <c r="H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row>
    <row r="90" spans="2:77" x14ac:dyDescent="0.25">
      <c r="B90" s="2"/>
      <c r="C90" s="2"/>
      <c r="D90" s="2"/>
      <c r="E90" s="2"/>
      <c r="F90" s="2"/>
      <c r="G90" s="2"/>
      <c r="H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row>
    <row r="91" spans="2:77" x14ac:dyDescent="0.25">
      <c r="B91" s="2"/>
      <c r="C91" s="2"/>
      <c r="D91" s="2"/>
      <c r="E91" s="2"/>
      <c r="F91" s="2"/>
      <c r="G91" s="2"/>
      <c r="H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row>
    <row r="92" spans="2:77" x14ac:dyDescent="0.25">
      <c r="B92" s="2"/>
      <c r="C92" s="2"/>
      <c r="D92" s="2"/>
      <c r="E92" s="2"/>
      <c r="F92" s="2"/>
      <c r="G92" s="2"/>
      <c r="H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row>
    <row r="93" spans="2:77" x14ac:dyDescent="0.25">
      <c r="B93" s="2"/>
      <c r="C93" s="2"/>
      <c r="D93" s="2"/>
      <c r="E93" s="2"/>
      <c r="F93" s="2"/>
      <c r="G93" s="2"/>
      <c r="H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row>
    <row r="94" spans="2:77" x14ac:dyDescent="0.25">
      <c r="B94" s="2"/>
      <c r="C94" s="2"/>
      <c r="D94" s="2"/>
      <c r="E94" s="2"/>
      <c r="F94" s="2"/>
      <c r="G94" s="2"/>
      <c r="H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row>
    <row r="95" spans="2:77" x14ac:dyDescent="0.25">
      <c r="B95" s="2"/>
      <c r="C95" s="2"/>
      <c r="D95" s="2"/>
      <c r="E95" s="2"/>
      <c r="F95" s="2"/>
      <c r="G95" s="2"/>
      <c r="H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row>
    <row r="96" spans="2:77" x14ac:dyDescent="0.25">
      <c r="B96" s="2"/>
      <c r="C96" s="2"/>
      <c r="D96" s="2"/>
      <c r="E96" s="2"/>
      <c r="F96" s="2"/>
      <c r="G96" s="2"/>
      <c r="H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row>
    <row r="97" spans="2:73" x14ac:dyDescent="0.25">
      <c r="B97" s="2"/>
      <c r="C97" s="2"/>
      <c r="D97" s="2"/>
      <c r="E97" s="2"/>
      <c r="F97" s="2"/>
      <c r="G97" s="2"/>
      <c r="H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row>
    <row r="98" spans="2:73" x14ac:dyDescent="0.25">
      <c r="B98" s="2"/>
      <c r="C98" s="2"/>
      <c r="D98" s="2"/>
      <c r="E98" s="2"/>
      <c r="F98" s="2"/>
      <c r="G98" s="2"/>
      <c r="H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row>
    <row r="99" spans="2:73" x14ac:dyDescent="0.25">
      <c r="B99" s="2"/>
      <c r="C99" s="2"/>
      <c r="D99" s="2"/>
      <c r="E99" s="2"/>
      <c r="F99" s="2"/>
      <c r="G99" s="2"/>
      <c r="H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row>
    <row r="100" spans="2:73" x14ac:dyDescent="0.25">
      <c r="B100" s="2"/>
      <c r="C100" s="2"/>
      <c r="D100" s="2"/>
      <c r="E100" s="2"/>
      <c r="F100" s="2"/>
      <c r="G100" s="2"/>
      <c r="H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row>
    <row r="101" spans="2:73" x14ac:dyDescent="0.25">
      <c r="B101" s="2"/>
      <c r="C101" s="2"/>
      <c r="D101" s="2"/>
      <c r="E101" s="2"/>
      <c r="F101" s="2"/>
      <c r="G101" s="2"/>
      <c r="H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row>
    <row r="102" spans="2:73" x14ac:dyDescent="0.25">
      <c r="B102" s="2"/>
      <c r="C102" s="2"/>
      <c r="D102" s="2"/>
      <c r="E102" s="2"/>
      <c r="F102" s="2"/>
      <c r="G102" s="2"/>
      <c r="H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row>
    <row r="103" spans="2:73" x14ac:dyDescent="0.25">
      <c r="B103" s="2"/>
      <c r="C103" s="2"/>
      <c r="D103" s="2"/>
      <c r="E103" s="2"/>
      <c r="F103" s="2"/>
      <c r="G103" s="2"/>
      <c r="H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row>
    <row r="104" spans="2:73" x14ac:dyDescent="0.25">
      <c r="B104" s="2"/>
      <c r="C104" s="2"/>
      <c r="D104" s="2"/>
      <c r="E104" s="2"/>
      <c r="F104" s="2"/>
      <c r="G104" s="2"/>
      <c r="H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row>
    <row r="105" spans="2:73" x14ac:dyDescent="0.25">
      <c r="B105" s="2"/>
      <c r="C105" s="2"/>
      <c r="D105" s="2"/>
      <c r="E105" s="2"/>
      <c r="F105" s="2"/>
      <c r="G105" s="2"/>
      <c r="H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row>
    <row r="106" spans="2:73" x14ac:dyDescent="0.25">
      <c r="B106" s="2"/>
      <c r="C106" s="2"/>
      <c r="D106" s="2"/>
      <c r="E106" s="2"/>
      <c r="F106" s="2"/>
      <c r="G106" s="2"/>
      <c r="H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row>
    <row r="107" spans="2:73" x14ac:dyDescent="0.25">
      <c r="B107" s="2"/>
      <c r="C107" s="2"/>
      <c r="D107" s="2"/>
      <c r="E107" s="2"/>
      <c r="F107" s="2"/>
      <c r="G107" s="2"/>
      <c r="H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row>
    <row r="108" spans="2:73" x14ac:dyDescent="0.25">
      <c r="B108" s="2"/>
      <c r="C108" s="2"/>
      <c r="D108" s="2"/>
      <c r="E108" s="2"/>
      <c r="F108" s="2"/>
      <c r="G108" s="2"/>
      <c r="H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row>
    <row r="109" spans="2:73" x14ac:dyDescent="0.25">
      <c r="B109" s="2"/>
      <c r="C109" s="2"/>
      <c r="D109" s="2"/>
      <c r="E109" s="2"/>
      <c r="F109" s="2"/>
      <c r="G109" s="2"/>
      <c r="H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row>
    <row r="110" spans="2:73" x14ac:dyDescent="0.25">
      <c r="B110" s="2"/>
      <c r="C110" s="2"/>
      <c r="D110" s="2"/>
      <c r="E110" s="2"/>
      <c r="F110" s="2"/>
      <c r="G110" s="2"/>
      <c r="H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row>
    <row r="111" spans="2:73" x14ac:dyDescent="0.25">
      <c r="B111" s="2"/>
      <c r="C111" s="2"/>
      <c r="D111" s="2"/>
      <c r="E111" s="2"/>
      <c r="F111" s="2"/>
      <c r="G111" s="2"/>
      <c r="H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row>
    <row r="112" spans="2:73" x14ac:dyDescent="0.25">
      <c r="B112" s="2"/>
      <c r="C112" s="2"/>
      <c r="D112" s="2"/>
      <c r="E112" s="2"/>
      <c r="F112" s="2"/>
      <c r="G112" s="2"/>
      <c r="H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row>
    <row r="113" spans="2:73" x14ac:dyDescent="0.25">
      <c r="B113" s="2"/>
      <c r="C113" s="2"/>
      <c r="D113" s="2"/>
      <c r="E113" s="2"/>
      <c r="F113" s="2"/>
      <c r="G113" s="2"/>
      <c r="H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row>
    <row r="114" spans="2:73" x14ac:dyDescent="0.25">
      <c r="B114" s="2"/>
      <c r="C114" s="2"/>
      <c r="D114" s="2"/>
      <c r="E114" s="2"/>
      <c r="F114" s="2"/>
      <c r="G114" s="2"/>
      <c r="H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row>
    <row r="115" spans="2:73" x14ac:dyDescent="0.25">
      <c r="B115" s="2"/>
      <c r="C115" s="2"/>
      <c r="D115" s="2"/>
      <c r="E115" s="2"/>
      <c r="F115" s="2"/>
      <c r="G115" s="2"/>
      <c r="H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row>
    <row r="116" spans="2:73" x14ac:dyDescent="0.25">
      <c r="B116" s="2"/>
      <c r="C116" s="2"/>
      <c r="D116" s="2"/>
      <c r="E116" s="2"/>
      <c r="F116" s="2"/>
      <c r="G116" s="2"/>
      <c r="H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row>
    <row r="117" spans="2:73" x14ac:dyDescent="0.25">
      <c r="B117" s="2"/>
      <c r="C117" s="2"/>
      <c r="D117" s="2"/>
      <c r="E117" s="2"/>
      <c r="F117" s="2"/>
      <c r="G117" s="2"/>
      <c r="H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row>
    <row r="118" spans="2:73" x14ac:dyDescent="0.25">
      <c r="B118" s="2"/>
      <c r="C118" s="2"/>
      <c r="D118" s="2"/>
      <c r="E118" s="2"/>
      <c r="F118" s="2"/>
      <c r="G118" s="2"/>
      <c r="H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row>
    <row r="119" spans="2:73" x14ac:dyDescent="0.25">
      <c r="B119" s="2"/>
      <c r="C119" s="2"/>
      <c r="D119" s="2"/>
      <c r="E119" s="2"/>
      <c r="F119" s="2"/>
      <c r="G119" s="2"/>
      <c r="H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row>
    <row r="120" spans="2:73" x14ac:dyDescent="0.25">
      <c r="B120" s="2"/>
      <c r="C120" s="2"/>
      <c r="D120" s="2"/>
      <c r="E120" s="2"/>
      <c r="F120" s="2"/>
      <c r="G120" s="2"/>
      <c r="H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row>
    <row r="121" spans="2:73" x14ac:dyDescent="0.25">
      <c r="B121" s="2"/>
      <c r="C121" s="2"/>
      <c r="D121" s="2"/>
      <c r="E121" s="2"/>
      <c r="F121" s="2"/>
      <c r="G121" s="2"/>
      <c r="H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row>
    <row r="122" spans="2:73" x14ac:dyDescent="0.25">
      <c r="B122" s="2"/>
      <c r="C122" s="2"/>
      <c r="D122" s="2"/>
      <c r="E122" s="2"/>
      <c r="F122" s="2"/>
      <c r="G122" s="2"/>
      <c r="H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row>
    <row r="123" spans="2:73" x14ac:dyDescent="0.25">
      <c r="B123" s="2"/>
      <c r="C123" s="2"/>
      <c r="D123" s="2"/>
      <c r="E123" s="2"/>
      <c r="F123" s="2"/>
      <c r="G123" s="2"/>
      <c r="H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row>
    <row r="124" spans="2:73" x14ac:dyDescent="0.25">
      <c r="B124" s="2"/>
      <c r="C124" s="2"/>
      <c r="D124" s="2"/>
      <c r="E124" s="2"/>
      <c r="F124" s="2"/>
      <c r="G124" s="2"/>
      <c r="H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row>
    <row r="125" spans="2:73" x14ac:dyDescent="0.25">
      <c r="B125" s="2"/>
      <c r="C125" s="2"/>
      <c r="D125" s="2"/>
      <c r="E125" s="2"/>
      <c r="F125" s="2"/>
      <c r="G125" s="2"/>
      <c r="H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row>
    <row r="126" spans="2:73" x14ac:dyDescent="0.25">
      <c r="B126" s="2"/>
      <c r="C126" s="2"/>
      <c r="D126" s="2"/>
      <c r="E126" s="2"/>
      <c r="F126" s="2"/>
      <c r="G126" s="2"/>
      <c r="H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row>
    <row r="127" spans="2:73" x14ac:dyDescent="0.25">
      <c r="B127" s="2"/>
      <c r="C127" s="2"/>
      <c r="D127" s="2"/>
      <c r="E127" s="2"/>
      <c r="F127" s="2"/>
      <c r="G127" s="2"/>
      <c r="H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row>
    <row r="128" spans="2:73" x14ac:dyDescent="0.25">
      <c r="B128" s="2"/>
      <c r="C128" s="2"/>
      <c r="D128" s="2"/>
      <c r="E128" s="2"/>
      <c r="F128" s="2"/>
      <c r="G128" s="2"/>
      <c r="H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row>
    <row r="129" spans="2:73" x14ac:dyDescent="0.25">
      <c r="B129" s="2"/>
      <c r="C129" s="2"/>
      <c r="D129" s="2"/>
      <c r="E129" s="2"/>
      <c r="F129" s="2"/>
      <c r="G129" s="2"/>
      <c r="H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row>
    <row r="130" spans="2:73" x14ac:dyDescent="0.25">
      <c r="B130" s="2"/>
      <c r="C130" s="2"/>
      <c r="D130" s="2"/>
      <c r="E130" s="2"/>
      <c r="F130" s="2"/>
      <c r="G130" s="2"/>
      <c r="H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row>
    <row r="131" spans="2:73" x14ac:dyDescent="0.25">
      <c r="B131" s="2"/>
      <c r="C131" s="2"/>
      <c r="D131" s="2"/>
      <c r="E131" s="2"/>
      <c r="F131" s="2"/>
      <c r="G131" s="2"/>
      <c r="H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row>
    <row r="132" spans="2:73" x14ac:dyDescent="0.25">
      <c r="B132" s="2"/>
      <c r="C132" s="2"/>
      <c r="D132" s="2"/>
      <c r="E132" s="2"/>
      <c r="F132" s="2"/>
      <c r="G132" s="2"/>
      <c r="H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row>
    <row r="133" spans="2:73" x14ac:dyDescent="0.25">
      <c r="B133" s="2"/>
      <c r="C133" s="2"/>
      <c r="D133" s="2"/>
      <c r="E133" s="2"/>
      <c r="F133" s="2"/>
      <c r="G133" s="2"/>
      <c r="H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row>
    <row r="134" spans="2:73" x14ac:dyDescent="0.25">
      <c r="B134" s="2"/>
      <c r="C134" s="2"/>
      <c r="D134" s="2"/>
      <c r="E134" s="2"/>
      <c r="F134" s="2"/>
      <c r="G134" s="2"/>
      <c r="H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row>
    <row r="135" spans="2:73" x14ac:dyDescent="0.25">
      <c r="B135" s="2"/>
      <c r="C135" s="2"/>
      <c r="D135" s="2"/>
      <c r="E135" s="2"/>
      <c r="F135" s="2"/>
      <c r="G135" s="2"/>
      <c r="H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row>
    <row r="136" spans="2:73" x14ac:dyDescent="0.25">
      <c r="B136" s="2"/>
      <c r="C136" s="2"/>
      <c r="D136" s="2"/>
      <c r="E136" s="2"/>
      <c r="F136" s="2"/>
      <c r="G136" s="2"/>
      <c r="H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row>
    <row r="137" spans="2:73" x14ac:dyDescent="0.25">
      <c r="B137" s="2"/>
      <c r="C137" s="2"/>
      <c r="D137" s="2"/>
      <c r="E137" s="2"/>
      <c r="F137" s="2"/>
      <c r="G137" s="2"/>
      <c r="H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row>
    <row r="138" spans="2:73" x14ac:dyDescent="0.25">
      <c r="B138" s="2"/>
      <c r="C138" s="2"/>
      <c r="D138" s="2"/>
      <c r="E138" s="2"/>
      <c r="F138" s="2"/>
      <c r="G138" s="2"/>
      <c r="H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row>
    <row r="139" spans="2:73" x14ac:dyDescent="0.25">
      <c r="B139" s="2"/>
      <c r="C139" s="2"/>
      <c r="D139" s="2"/>
      <c r="E139" s="2"/>
      <c r="F139" s="2"/>
      <c r="G139" s="2"/>
      <c r="H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row>
    <row r="140" spans="2:73" x14ac:dyDescent="0.25">
      <c r="B140" s="2"/>
      <c r="C140" s="2"/>
      <c r="D140" s="2"/>
      <c r="E140" s="2"/>
      <c r="F140" s="2"/>
      <c r="G140" s="2"/>
      <c r="H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row>
    <row r="141" spans="2:73" x14ac:dyDescent="0.25">
      <c r="B141" s="2"/>
      <c r="C141" s="2"/>
      <c r="D141" s="2"/>
      <c r="E141" s="2"/>
      <c r="F141" s="2"/>
      <c r="G141" s="2"/>
      <c r="H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row>
    <row r="142" spans="2:73" x14ac:dyDescent="0.25">
      <c r="B142" s="2"/>
      <c r="C142" s="2"/>
      <c r="D142" s="2"/>
      <c r="E142" s="2"/>
      <c r="F142" s="2"/>
      <c r="G142" s="2"/>
      <c r="H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row>
    <row r="143" spans="2:73" x14ac:dyDescent="0.25">
      <c r="B143" s="2"/>
      <c r="C143" s="2"/>
      <c r="D143" s="2"/>
      <c r="E143" s="2"/>
      <c r="F143" s="2"/>
      <c r="G143" s="2"/>
      <c r="H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row>
    <row r="144" spans="2:73" x14ac:dyDescent="0.25">
      <c r="B144" s="2"/>
      <c r="C144" s="2"/>
      <c r="D144" s="2"/>
      <c r="E144" s="2"/>
      <c r="F144" s="2"/>
      <c r="G144" s="2"/>
      <c r="H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row>
    <row r="145" spans="2:73" x14ac:dyDescent="0.25">
      <c r="B145" s="2"/>
      <c r="C145" s="2"/>
      <c r="D145" s="2"/>
      <c r="E145" s="2"/>
      <c r="F145" s="2"/>
      <c r="G145" s="2"/>
      <c r="H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row>
    <row r="146" spans="2:73" x14ac:dyDescent="0.25">
      <c r="B146" s="2"/>
      <c r="C146" s="2"/>
      <c r="D146" s="2"/>
      <c r="E146" s="2"/>
      <c r="F146" s="2"/>
      <c r="G146" s="2"/>
      <c r="H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row>
    <row r="147" spans="2:73" x14ac:dyDescent="0.25">
      <c r="B147" s="2"/>
      <c r="C147" s="2"/>
      <c r="D147" s="2"/>
      <c r="E147" s="2"/>
      <c r="F147" s="2"/>
      <c r="G147" s="2"/>
      <c r="H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row>
    <row r="148" spans="2:73" x14ac:dyDescent="0.25">
      <c r="B148" s="2"/>
      <c r="C148" s="2"/>
      <c r="D148" s="2"/>
      <c r="E148" s="2"/>
      <c r="F148" s="2"/>
      <c r="G148" s="2"/>
      <c r="H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row>
    <row r="149" spans="2:73" x14ac:dyDescent="0.25">
      <c r="B149" s="2"/>
      <c r="C149" s="2"/>
      <c r="D149" s="2"/>
      <c r="E149" s="2"/>
      <c r="F149" s="2"/>
      <c r="G149" s="2"/>
      <c r="H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row>
    <row r="150" spans="2:73" x14ac:dyDescent="0.25">
      <c r="B150" s="2"/>
      <c r="C150" s="2"/>
      <c r="D150" s="2"/>
      <c r="E150" s="2"/>
      <c r="F150" s="2"/>
      <c r="G150" s="2"/>
      <c r="H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row>
    <row r="151" spans="2:73" x14ac:dyDescent="0.25">
      <c r="B151" s="2"/>
      <c r="C151" s="2"/>
      <c r="D151" s="2"/>
      <c r="E151" s="2"/>
      <c r="F151" s="2"/>
      <c r="G151" s="2"/>
      <c r="H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row>
    <row r="152" spans="2:73" x14ac:dyDescent="0.25">
      <c r="B152" s="2"/>
      <c r="C152" s="2"/>
      <c r="D152" s="2"/>
      <c r="E152" s="2"/>
      <c r="F152" s="2"/>
      <c r="G152" s="2"/>
      <c r="H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row>
    <row r="153" spans="2:73" x14ac:dyDescent="0.25">
      <c r="B153" s="2"/>
      <c r="C153" s="2"/>
      <c r="D153" s="2"/>
      <c r="E153" s="2"/>
      <c r="F153" s="2"/>
      <c r="G153" s="2"/>
      <c r="H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row>
    <row r="154" spans="2:73" x14ac:dyDescent="0.25">
      <c r="B154" s="2"/>
      <c r="C154" s="2"/>
      <c r="D154" s="2"/>
      <c r="E154" s="2"/>
      <c r="F154" s="2"/>
      <c r="G154" s="2"/>
      <c r="H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row>
    <row r="155" spans="2:73" x14ac:dyDescent="0.25">
      <c r="B155" s="2"/>
      <c r="C155" s="2"/>
      <c r="D155" s="2"/>
      <c r="E155" s="2"/>
      <c r="F155" s="2"/>
      <c r="G155" s="2"/>
      <c r="H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row>
    <row r="156" spans="2:73" x14ac:dyDescent="0.25">
      <c r="B156" s="2"/>
      <c r="C156" s="2"/>
      <c r="D156" s="2"/>
      <c r="E156" s="2"/>
      <c r="F156" s="2"/>
      <c r="G156" s="2"/>
      <c r="H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row>
    <row r="157" spans="2:73" x14ac:dyDescent="0.25">
      <c r="B157" s="2"/>
      <c r="C157" s="2"/>
      <c r="D157" s="2"/>
      <c r="E157" s="2"/>
      <c r="F157" s="2"/>
      <c r="G157" s="2"/>
      <c r="H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row>
    <row r="158" spans="2:73" x14ac:dyDescent="0.25">
      <c r="B158" s="2"/>
      <c r="C158" s="2"/>
      <c r="D158" s="2"/>
      <c r="E158" s="2"/>
      <c r="F158" s="2"/>
      <c r="G158" s="2"/>
      <c r="H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row>
    <row r="159" spans="2:73" x14ac:dyDescent="0.25">
      <c r="B159" s="2"/>
      <c r="C159" s="2"/>
      <c r="D159" s="2"/>
      <c r="E159" s="2"/>
      <c r="F159" s="2"/>
      <c r="G159" s="2"/>
      <c r="H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row>
    <row r="160" spans="2:73" x14ac:dyDescent="0.25">
      <c r="B160" s="2"/>
      <c r="C160" s="2"/>
      <c r="D160" s="2"/>
      <c r="E160" s="2"/>
      <c r="F160" s="2"/>
      <c r="G160" s="2"/>
      <c r="H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row>
    <row r="161" spans="2:73" x14ac:dyDescent="0.25">
      <c r="B161" s="2"/>
      <c r="C161" s="2"/>
      <c r="D161" s="2"/>
      <c r="E161" s="2"/>
      <c r="F161" s="2"/>
      <c r="G161" s="2"/>
      <c r="H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row>
    <row r="162" spans="2:73" x14ac:dyDescent="0.25">
      <c r="B162" s="2"/>
      <c r="C162" s="2"/>
      <c r="D162" s="2"/>
      <c r="E162" s="2"/>
      <c r="F162" s="2"/>
      <c r="G162" s="2"/>
      <c r="H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row>
    <row r="163" spans="2:73" x14ac:dyDescent="0.25">
      <c r="B163" s="2"/>
      <c r="C163" s="2"/>
      <c r="D163" s="2"/>
      <c r="E163" s="2"/>
      <c r="F163" s="2"/>
      <c r="G163" s="2"/>
      <c r="H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row>
    <row r="164" spans="2:73" x14ac:dyDescent="0.25">
      <c r="B164" s="2"/>
      <c r="C164" s="2"/>
      <c r="D164" s="2"/>
      <c r="E164" s="2"/>
      <c r="F164" s="2"/>
      <c r="G164" s="2"/>
      <c r="H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row>
    <row r="165" spans="2:73" x14ac:dyDescent="0.25">
      <c r="B165" s="2"/>
      <c r="C165" s="2"/>
      <c r="D165" s="2"/>
      <c r="E165" s="2"/>
      <c r="F165" s="2"/>
      <c r="G165" s="2"/>
      <c r="H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row>
    <row r="166" spans="2:73" x14ac:dyDescent="0.25">
      <c r="B166" s="2"/>
      <c r="C166" s="2"/>
      <c r="D166" s="2"/>
      <c r="E166" s="2"/>
      <c r="F166" s="2"/>
      <c r="G166" s="2"/>
      <c r="H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row>
    <row r="167" spans="2:73" x14ac:dyDescent="0.25">
      <c r="B167" s="2"/>
      <c r="C167" s="2"/>
      <c r="D167" s="2"/>
      <c r="E167" s="2"/>
      <c r="F167" s="2"/>
      <c r="G167" s="2"/>
      <c r="H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row>
    <row r="168" spans="2:73" x14ac:dyDescent="0.25">
      <c r="B168" s="2"/>
      <c r="C168" s="2"/>
      <c r="D168" s="2"/>
      <c r="E168" s="2"/>
      <c r="F168" s="2"/>
      <c r="G168" s="2"/>
      <c r="H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row>
    <row r="169" spans="2:73" x14ac:dyDescent="0.25">
      <c r="B169" s="2"/>
      <c r="C169" s="2"/>
      <c r="D169" s="2"/>
      <c r="E169" s="2"/>
      <c r="F169" s="2"/>
      <c r="G169" s="2"/>
      <c r="H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row>
    <row r="170" spans="2:73" x14ac:dyDescent="0.25">
      <c r="B170" s="2"/>
      <c r="C170" s="2"/>
      <c r="D170" s="2"/>
      <c r="E170" s="2"/>
      <c r="F170" s="2"/>
      <c r="G170" s="2"/>
      <c r="H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row>
    <row r="171" spans="2:73" x14ac:dyDescent="0.25">
      <c r="B171" s="2"/>
      <c r="C171" s="2"/>
      <c r="D171" s="2"/>
      <c r="E171" s="2"/>
      <c r="F171" s="2"/>
      <c r="G171" s="2"/>
      <c r="H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row>
    <row r="172" spans="2:73" x14ac:dyDescent="0.25">
      <c r="B172" s="2"/>
      <c r="C172" s="2"/>
      <c r="D172" s="2"/>
      <c r="E172" s="2"/>
      <c r="F172" s="2"/>
      <c r="G172" s="2"/>
      <c r="H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row>
    <row r="173" spans="2:73" x14ac:dyDescent="0.25">
      <c r="B173" s="2"/>
      <c r="C173" s="2"/>
      <c r="D173" s="2"/>
      <c r="E173" s="2"/>
      <c r="F173" s="2"/>
      <c r="G173" s="2"/>
      <c r="H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row>
    <row r="174" spans="2:73" x14ac:dyDescent="0.25">
      <c r="B174" s="2"/>
      <c r="C174" s="2"/>
      <c r="D174" s="2"/>
      <c r="E174" s="2"/>
      <c r="F174" s="2"/>
      <c r="G174" s="2"/>
      <c r="H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row>
    <row r="175" spans="2:73" x14ac:dyDescent="0.25">
      <c r="B175" s="2"/>
      <c r="C175" s="2"/>
      <c r="D175" s="2"/>
      <c r="E175" s="2"/>
      <c r="F175" s="2"/>
      <c r="G175" s="2"/>
      <c r="H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row>
    <row r="176" spans="2:73" x14ac:dyDescent="0.25">
      <c r="B176" s="2"/>
      <c r="C176" s="2"/>
      <c r="D176" s="2"/>
      <c r="E176" s="2"/>
      <c r="F176" s="2"/>
      <c r="G176" s="2"/>
      <c r="H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row>
    <row r="177" spans="2:73" x14ac:dyDescent="0.25">
      <c r="B177" s="2"/>
      <c r="C177" s="2"/>
      <c r="D177" s="2"/>
      <c r="E177" s="2"/>
      <c r="F177" s="2"/>
      <c r="G177" s="2"/>
      <c r="H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row>
    <row r="178" spans="2:73" x14ac:dyDescent="0.25">
      <c r="B178" s="2"/>
      <c r="C178" s="2"/>
      <c r="D178" s="2"/>
      <c r="E178" s="2"/>
      <c r="F178" s="2"/>
      <c r="G178" s="2"/>
      <c r="H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row>
    <row r="179" spans="2:73" x14ac:dyDescent="0.25">
      <c r="B179" s="2"/>
      <c r="C179" s="2"/>
      <c r="D179" s="2"/>
      <c r="E179" s="2"/>
      <c r="F179" s="2"/>
      <c r="G179" s="2"/>
      <c r="H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row>
    <row r="180" spans="2:73" x14ac:dyDescent="0.25">
      <c r="B180" s="2"/>
      <c r="C180" s="2"/>
      <c r="D180" s="2"/>
      <c r="E180" s="2"/>
      <c r="F180" s="2"/>
      <c r="G180" s="2"/>
      <c r="H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row>
    <row r="181" spans="2:73" x14ac:dyDescent="0.25">
      <c r="B181" s="2"/>
      <c r="C181" s="2"/>
      <c r="D181" s="2"/>
      <c r="E181" s="2"/>
      <c r="F181" s="2"/>
      <c r="G181" s="2"/>
      <c r="H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row>
    <row r="182" spans="2:73" x14ac:dyDescent="0.25">
      <c r="B182" s="2"/>
      <c r="C182" s="2"/>
      <c r="D182" s="2"/>
      <c r="E182" s="2"/>
      <c r="F182" s="2"/>
      <c r="G182" s="2"/>
      <c r="H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row>
    <row r="183" spans="2:73" x14ac:dyDescent="0.25">
      <c r="B183" s="2"/>
      <c r="C183" s="2"/>
      <c r="D183" s="2"/>
      <c r="E183" s="2"/>
      <c r="F183" s="2"/>
      <c r="G183" s="2"/>
      <c r="H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row>
    <row r="184" spans="2:73" x14ac:dyDescent="0.25">
      <c r="B184" s="2"/>
      <c r="C184" s="2"/>
      <c r="D184" s="2"/>
      <c r="E184" s="2"/>
      <c r="F184" s="2"/>
      <c r="G184" s="2"/>
      <c r="H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row>
    <row r="185" spans="2:73" x14ac:dyDescent="0.25">
      <c r="B185" s="2"/>
      <c r="C185" s="2"/>
      <c r="D185" s="2"/>
      <c r="E185" s="2"/>
      <c r="F185" s="2"/>
      <c r="G185" s="2"/>
      <c r="H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row>
    <row r="186" spans="2:73" x14ac:dyDescent="0.25">
      <c r="B186" s="2"/>
      <c r="C186" s="2"/>
      <c r="D186" s="2"/>
      <c r="E186" s="2"/>
      <c r="F186" s="2"/>
      <c r="G186" s="2"/>
      <c r="H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row>
    <row r="187" spans="2:73" x14ac:dyDescent="0.25">
      <c r="B187" s="2"/>
      <c r="C187" s="2"/>
      <c r="D187" s="2"/>
      <c r="E187" s="2"/>
      <c r="F187" s="2"/>
      <c r="G187" s="2"/>
      <c r="H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row>
    <row r="188" spans="2:73" x14ac:dyDescent="0.25">
      <c r="B188" s="2"/>
      <c r="C188" s="2"/>
      <c r="D188" s="2"/>
      <c r="E188" s="2"/>
      <c r="F188" s="2"/>
      <c r="G188" s="2"/>
      <c r="H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row>
    <row r="189" spans="2:73" x14ac:dyDescent="0.25">
      <c r="B189" s="2"/>
      <c r="C189" s="2"/>
      <c r="D189" s="2"/>
      <c r="E189" s="2"/>
      <c r="F189" s="2"/>
      <c r="G189" s="2"/>
      <c r="H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row>
    <row r="190" spans="2:73" x14ac:dyDescent="0.25">
      <c r="B190" s="2"/>
      <c r="C190" s="2"/>
      <c r="D190" s="2"/>
      <c r="E190" s="2"/>
      <c r="F190" s="2"/>
      <c r="G190" s="2"/>
      <c r="H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row>
    <row r="191" spans="2:73" x14ac:dyDescent="0.25">
      <c r="B191" s="2"/>
      <c r="C191" s="2"/>
      <c r="D191" s="2"/>
      <c r="E191" s="2"/>
      <c r="F191" s="2"/>
      <c r="G191" s="2"/>
      <c r="H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row>
    <row r="192" spans="2:73" x14ac:dyDescent="0.25">
      <c r="B192" s="2"/>
      <c r="C192" s="2"/>
      <c r="D192" s="2"/>
      <c r="E192" s="2"/>
      <c r="F192" s="2"/>
      <c r="G192" s="2"/>
      <c r="H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row>
    <row r="193" spans="2:73" x14ac:dyDescent="0.25">
      <c r="B193" s="2"/>
      <c r="C193" s="2"/>
      <c r="D193" s="2"/>
      <c r="E193" s="2"/>
      <c r="F193" s="2"/>
      <c r="G193" s="2"/>
      <c r="H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row>
    <row r="194" spans="2:73" x14ac:dyDescent="0.25">
      <c r="B194" s="2"/>
      <c r="C194" s="2"/>
      <c r="D194" s="2"/>
      <c r="E194" s="2"/>
      <c r="F194" s="2"/>
      <c r="G194" s="2"/>
      <c r="H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row>
    <row r="195" spans="2:73" x14ac:dyDescent="0.25">
      <c r="B195" s="2"/>
      <c r="C195" s="2"/>
      <c r="D195" s="2"/>
      <c r="E195" s="2"/>
      <c r="F195" s="2"/>
      <c r="G195" s="2"/>
      <c r="H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row>
    <row r="196" spans="2:73" x14ac:dyDescent="0.25">
      <c r="B196" s="2"/>
      <c r="C196" s="2"/>
      <c r="D196" s="2"/>
      <c r="E196" s="2"/>
      <c r="F196" s="2"/>
      <c r="G196" s="2"/>
      <c r="H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row>
    <row r="197" spans="2:73" x14ac:dyDescent="0.25">
      <c r="B197" s="2"/>
      <c r="C197" s="2"/>
      <c r="D197" s="2"/>
      <c r="E197" s="2"/>
      <c r="F197" s="2"/>
      <c r="G197" s="2"/>
      <c r="H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row>
    <row r="198" spans="2:73" x14ac:dyDescent="0.25">
      <c r="B198" s="2"/>
      <c r="C198" s="2"/>
      <c r="D198" s="2"/>
      <c r="E198" s="2"/>
      <c r="F198" s="2"/>
      <c r="G198" s="2"/>
      <c r="H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row>
    <row r="199" spans="2:73" x14ac:dyDescent="0.25">
      <c r="B199" s="2"/>
      <c r="C199" s="2"/>
      <c r="D199" s="2"/>
      <c r="E199" s="2"/>
      <c r="F199" s="2"/>
      <c r="G199" s="2"/>
      <c r="H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row>
    <row r="200" spans="2:73" x14ac:dyDescent="0.25">
      <c r="B200" s="2"/>
      <c r="C200" s="2"/>
      <c r="D200" s="2"/>
      <c r="E200" s="2"/>
      <c r="F200" s="2"/>
      <c r="G200" s="2"/>
      <c r="H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row>
    <row r="201" spans="2:73" x14ac:dyDescent="0.25">
      <c r="B201" s="2"/>
      <c r="C201" s="2"/>
      <c r="D201" s="2"/>
      <c r="E201" s="2"/>
      <c r="F201" s="2"/>
      <c r="G201" s="2"/>
      <c r="H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row>
    <row r="202" spans="2:73" x14ac:dyDescent="0.25">
      <c r="B202" s="2"/>
      <c r="C202" s="2"/>
      <c r="D202" s="2"/>
      <c r="E202" s="2"/>
      <c r="F202" s="2"/>
      <c r="G202" s="2"/>
      <c r="H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row>
    <row r="203" spans="2:73" x14ac:dyDescent="0.25">
      <c r="B203" s="2"/>
      <c r="C203" s="2"/>
      <c r="D203" s="2"/>
      <c r="E203" s="2"/>
      <c r="F203" s="2"/>
      <c r="G203" s="2"/>
      <c r="H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row>
    <row r="204" spans="2:73" x14ac:dyDescent="0.25">
      <c r="B204" s="2"/>
      <c r="C204" s="2"/>
      <c r="D204" s="2"/>
      <c r="E204" s="2"/>
      <c r="F204" s="2"/>
      <c r="G204" s="2"/>
      <c r="H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row>
    <row r="205" spans="2:73" x14ac:dyDescent="0.25">
      <c r="B205" s="2"/>
      <c r="C205" s="2"/>
      <c r="D205" s="2"/>
      <c r="E205" s="2"/>
      <c r="F205" s="2"/>
      <c r="G205" s="2"/>
      <c r="H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row>
    <row r="206" spans="2:73" x14ac:dyDescent="0.25">
      <c r="B206" s="2"/>
      <c r="C206" s="2"/>
      <c r="D206" s="2"/>
      <c r="E206" s="2"/>
      <c r="F206" s="2"/>
      <c r="G206" s="2"/>
      <c r="H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row>
    <row r="207" spans="2:73" x14ac:dyDescent="0.25">
      <c r="B207" s="2"/>
      <c r="C207" s="2"/>
      <c r="D207" s="2"/>
      <c r="E207" s="2"/>
      <c r="F207" s="2"/>
      <c r="G207" s="2"/>
      <c r="H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row>
    <row r="208" spans="2:73" x14ac:dyDescent="0.25">
      <c r="B208" s="2"/>
      <c r="C208" s="2"/>
      <c r="D208" s="2"/>
      <c r="E208" s="2"/>
      <c r="F208" s="2"/>
      <c r="G208" s="2"/>
      <c r="H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row>
    <row r="209" spans="2:73" x14ac:dyDescent="0.25">
      <c r="B209" s="2"/>
      <c r="C209" s="2"/>
      <c r="D209" s="2"/>
      <c r="E209" s="2"/>
      <c r="F209" s="2"/>
      <c r="G209" s="2"/>
      <c r="H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row>
    <row r="210" spans="2:73" x14ac:dyDescent="0.25">
      <c r="B210" s="2"/>
      <c r="C210" s="2"/>
      <c r="D210" s="2"/>
      <c r="E210" s="2"/>
      <c r="F210" s="2"/>
      <c r="G210" s="2"/>
      <c r="H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row>
    <row r="211" spans="2:73" x14ac:dyDescent="0.25">
      <c r="B211" s="2"/>
      <c r="C211" s="2"/>
      <c r="D211" s="2"/>
      <c r="E211" s="2"/>
      <c r="F211" s="2"/>
      <c r="G211" s="2"/>
      <c r="H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row>
    <row r="212" spans="2:73" x14ac:dyDescent="0.25">
      <c r="B212" s="2"/>
      <c r="C212" s="2"/>
      <c r="D212" s="2"/>
      <c r="E212" s="2"/>
      <c r="F212" s="2"/>
      <c r="G212" s="2"/>
      <c r="H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row>
    <row r="213" spans="2:73" x14ac:dyDescent="0.25">
      <c r="B213" s="2"/>
      <c r="C213" s="2"/>
      <c r="D213" s="2"/>
      <c r="E213" s="2"/>
      <c r="F213" s="2"/>
      <c r="G213" s="2"/>
      <c r="H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row>
    <row r="214" spans="2:73" x14ac:dyDescent="0.25">
      <c r="B214" s="2"/>
      <c r="C214" s="2"/>
      <c r="D214" s="2"/>
      <c r="E214" s="2"/>
      <c r="F214" s="2"/>
      <c r="G214" s="2"/>
      <c r="H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row>
    <row r="215" spans="2:73" x14ac:dyDescent="0.25">
      <c r="B215" s="2"/>
      <c r="C215" s="2"/>
      <c r="D215" s="2"/>
      <c r="E215" s="2"/>
      <c r="F215" s="2"/>
      <c r="G215" s="2"/>
      <c r="H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row>
    <row r="216" spans="2:73" x14ac:dyDescent="0.25">
      <c r="B216" s="2"/>
      <c r="C216" s="2"/>
      <c r="D216" s="2"/>
      <c r="E216" s="2"/>
      <c r="F216" s="2"/>
      <c r="G216" s="2"/>
      <c r="H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row>
    <row r="217" spans="2:73" x14ac:dyDescent="0.25">
      <c r="B217" s="2"/>
      <c r="C217" s="2"/>
      <c r="D217" s="2"/>
      <c r="E217" s="2"/>
      <c r="F217" s="2"/>
      <c r="G217" s="2"/>
      <c r="H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row>
    <row r="218" spans="2:73" x14ac:dyDescent="0.25">
      <c r="B218" s="2"/>
      <c r="C218" s="2"/>
      <c r="D218" s="2"/>
      <c r="E218" s="2"/>
      <c r="F218" s="2"/>
      <c r="G218" s="2"/>
      <c r="H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row>
    <row r="219" spans="2:73" x14ac:dyDescent="0.25">
      <c r="B219" s="2"/>
      <c r="C219" s="2"/>
      <c r="D219" s="2"/>
      <c r="E219" s="2"/>
      <c r="F219" s="2"/>
      <c r="G219" s="2"/>
      <c r="H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row>
    <row r="220" spans="2:73" x14ac:dyDescent="0.25">
      <c r="B220" s="2"/>
      <c r="C220" s="2"/>
      <c r="D220" s="2"/>
      <c r="E220" s="2"/>
      <c r="F220" s="2"/>
      <c r="G220" s="2"/>
      <c r="H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row>
    <row r="221" spans="2:73" x14ac:dyDescent="0.25">
      <c r="B221" s="2"/>
      <c r="C221" s="2"/>
      <c r="D221" s="2"/>
      <c r="E221" s="2"/>
      <c r="F221" s="2"/>
      <c r="G221" s="2"/>
      <c r="H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row>
    <row r="222" spans="2:73" x14ac:dyDescent="0.25">
      <c r="B222" s="2"/>
      <c r="C222" s="2"/>
      <c r="D222" s="2"/>
      <c r="E222" s="2"/>
      <c r="F222" s="2"/>
      <c r="G222" s="2"/>
      <c r="H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row>
    <row r="223" spans="2:73" x14ac:dyDescent="0.25">
      <c r="B223" s="2"/>
      <c r="C223" s="2"/>
      <c r="D223" s="2"/>
      <c r="E223" s="2"/>
      <c r="F223" s="2"/>
      <c r="G223" s="2"/>
      <c r="H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row>
    <row r="224" spans="2:73" x14ac:dyDescent="0.25">
      <c r="B224" s="2"/>
      <c r="C224" s="2"/>
      <c r="D224" s="2"/>
      <c r="E224" s="2"/>
      <c r="F224" s="2"/>
      <c r="G224" s="2"/>
      <c r="H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row>
    <row r="225" spans="2:73" x14ac:dyDescent="0.25">
      <c r="B225" s="2"/>
      <c r="C225" s="2"/>
      <c r="D225" s="2"/>
      <c r="E225" s="2"/>
      <c r="F225" s="2"/>
      <c r="G225" s="2"/>
      <c r="H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row>
    <row r="226" spans="2:73" x14ac:dyDescent="0.25">
      <c r="B226" s="2"/>
      <c r="C226" s="2"/>
      <c r="D226" s="2"/>
      <c r="E226" s="2"/>
      <c r="F226" s="2"/>
      <c r="G226" s="2"/>
      <c r="H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row>
    <row r="227" spans="2:73" x14ac:dyDescent="0.25">
      <c r="B227" s="2"/>
      <c r="C227" s="2"/>
      <c r="D227" s="2"/>
      <c r="E227" s="2"/>
      <c r="F227" s="2"/>
      <c r="G227" s="2"/>
      <c r="H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row>
    <row r="228" spans="2:73" x14ac:dyDescent="0.25">
      <c r="B228" s="2"/>
      <c r="C228" s="2"/>
      <c r="D228" s="2"/>
      <c r="E228" s="2"/>
      <c r="F228" s="2"/>
      <c r="G228" s="2"/>
      <c r="H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row>
    <row r="229" spans="2:73" x14ac:dyDescent="0.25">
      <c r="B229" s="2"/>
      <c r="C229" s="2"/>
      <c r="D229" s="2"/>
      <c r="E229" s="2"/>
      <c r="F229" s="2"/>
      <c r="G229" s="2"/>
      <c r="H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row>
    <row r="230" spans="2:73" x14ac:dyDescent="0.25">
      <c r="B230" s="2"/>
      <c r="C230" s="2"/>
      <c r="D230" s="2"/>
      <c r="E230" s="2"/>
      <c r="F230" s="2"/>
      <c r="G230" s="2"/>
      <c r="H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row>
    <row r="231" spans="2:73" x14ac:dyDescent="0.25">
      <c r="B231" s="2"/>
      <c r="C231" s="2"/>
      <c r="D231" s="2"/>
      <c r="E231" s="2"/>
      <c r="F231" s="2"/>
      <c r="G231" s="2"/>
      <c r="H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row>
    <row r="232" spans="2:73" x14ac:dyDescent="0.25">
      <c r="B232" s="2"/>
      <c r="C232" s="2"/>
      <c r="D232" s="2"/>
      <c r="E232" s="2"/>
      <c r="F232" s="2"/>
      <c r="G232" s="2"/>
      <c r="H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row>
    <row r="233" spans="2:73" x14ac:dyDescent="0.25">
      <c r="B233" s="2"/>
      <c r="C233" s="2"/>
      <c r="D233" s="2"/>
      <c r="E233" s="2"/>
      <c r="F233" s="2"/>
      <c r="G233" s="2"/>
      <c r="H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row>
    <row r="234" spans="2:73" x14ac:dyDescent="0.25">
      <c r="B234" s="2"/>
      <c r="C234" s="2"/>
      <c r="D234" s="2"/>
      <c r="E234" s="2"/>
      <c r="F234" s="2"/>
      <c r="G234" s="2"/>
      <c r="H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row>
    <row r="235" spans="2:73" x14ac:dyDescent="0.25">
      <c r="B235" s="2"/>
      <c r="C235" s="2"/>
      <c r="D235" s="2"/>
      <c r="E235" s="2"/>
      <c r="F235" s="2"/>
      <c r="G235" s="2"/>
      <c r="H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row>
    <row r="236" spans="2:73" x14ac:dyDescent="0.25">
      <c r="B236" s="2"/>
      <c r="C236" s="2"/>
      <c r="D236" s="2"/>
      <c r="E236" s="2"/>
      <c r="F236" s="2"/>
      <c r="G236" s="2"/>
      <c r="H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row>
    <row r="237" spans="2:73" x14ac:dyDescent="0.25">
      <c r="B237" s="2"/>
      <c r="C237" s="2"/>
      <c r="D237" s="2"/>
      <c r="E237" s="2"/>
      <c r="F237" s="2"/>
      <c r="G237" s="2"/>
      <c r="H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row>
    <row r="238" spans="2:73" x14ac:dyDescent="0.25">
      <c r="B238" s="2"/>
      <c r="C238" s="2"/>
      <c r="D238" s="2"/>
      <c r="E238" s="2"/>
      <c r="F238" s="2"/>
      <c r="G238" s="2"/>
      <c r="H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row>
    <row r="239" spans="2:73" x14ac:dyDescent="0.25">
      <c r="B239" s="2"/>
      <c r="C239" s="2"/>
      <c r="D239" s="2"/>
      <c r="E239" s="2"/>
      <c r="F239" s="2"/>
      <c r="G239" s="2"/>
      <c r="H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row>
    <row r="240" spans="2:73" x14ac:dyDescent="0.25">
      <c r="B240" s="2"/>
      <c r="C240" s="2"/>
      <c r="D240" s="2"/>
      <c r="E240" s="2"/>
      <c r="F240" s="2"/>
      <c r="G240" s="2"/>
      <c r="H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row>
    <row r="241" spans="2:73" x14ac:dyDescent="0.25">
      <c r="B241" s="2"/>
      <c r="C241" s="2"/>
      <c r="D241" s="2"/>
      <c r="E241" s="2"/>
      <c r="F241" s="2"/>
      <c r="G241" s="2"/>
      <c r="H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row>
    <row r="242" spans="2:73" x14ac:dyDescent="0.25">
      <c r="B242" s="2"/>
      <c r="C242" s="2"/>
      <c r="D242" s="2"/>
      <c r="E242" s="2"/>
      <c r="F242" s="2"/>
      <c r="G242" s="2"/>
      <c r="H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row>
    <row r="243" spans="2:73" x14ac:dyDescent="0.25">
      <c r="B243" s="2"/>
      <c r="C243" s="2"/>
      <c r="D243" s="2"/>
      <c r="E243" s="2"/>
      <c r="F243" s="2"/>
      <c r="G243" s="2"/>
      <c r="H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row>
    <row r="244" spans="2:73" x14ac:dyDescent="0.25">
      <c r="B244" s="2"/>
      <c r="C244" s="2"/>
      <c r="D244" s="2"/>
      <c r="E244" s="2"/>
      <c r="F244" s="2"/>
      <c r="G244" s="2"/>
      <c r="H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row>
    <row r="245" spans="2:73" x14ac:dyDescent="0.25">
      <c r="B245" s="2"/>
      <c r="C245" s="2"/>
      <c r="D245" s="2"/>
      <c r="E245" s="2"/>
      <c r="F245" s="2"/>
      <c r="G245" s="2"/>
      <c r="H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row>
    <row r="246" spans="2:73" x14ac:dyDescent="0.25">
      <c r="B246" s="2"/>
      <c r="C246" s="2"/>
      <c r="D246" s="2"/>
      <c r="E246" s="2"/>
      <c r="F246" s="2"/>
      <c r="G246" s="2"/>
      <c r="H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row>
    <row r="247" spans="2:73" x14ac:dyDescent="0.25">
      <c r="B247" s="2"/>
      <c r="C247" s="2"/>
      <c r="D247" s="2"/>
      <c r="E247" s="2"/>
      <c r="F247" s="2"/>
      <c r="G247" s="2"/>
      <c r="H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row>
    <row r="248" spans="2:73" x14ac:dyDescent="0.25">
      <c r="B248" s="2"/>
      <c r="C248" s="2"/>
      <c r="D248" s="2"/>
      <c r="E248" s="2"/>
      <c r="F248" s="2"/>
      <c r="G248" s="2"/>
      <c r="H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row>
    <row r="249" spans="2:73" x14ac:dyDescent="0.25">
      <c r="B249" s="2"/>
      <c r="C249" s="2"/>
      <c r="D249" s="2"/>
      <c r="E249" s="2"/>
      <c r="F249" s="2"/>
      <c r="G249" s="2"/>
      <c r="H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row>
    <row r="250" spans="2:73" x14ac:dyDescent="0.25">
      <c r="B250" s="2"/>
      <c r="C250" s="2"/>
      <c r="D250" s="2"/>
      <c r="E250" s="2"/>
      <c r="F250" s="2"/>
      <c r="G250" s="2"/>
      <c r="H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row>
    <row r="251" spans="2:73" x14ac:dyDescent="0.25">
      <c r="B251" s="2"/>
      <c r="C251" s="2"/>
      <c r="D251" s="2"/>
      <c r="E251" s="2"/>
      <c r="F251" s="2"/>
      <c r="G251" s="2"/>
      <c r="H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row>
    <row r="252" spans="2:73" x14ac:dyDescent="0.25">
      <c r="B252" s="2"/>
      <c r="C252" s="2"/>
      <c r="D252" s="2"/>
      <c r="E252" s="2"/>
      <c r="F252" s="2"/>
      <c r="G252" s="2"/>
      <c r="H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row>
    <row r="253" spans="2:73" x14ac:dyDescent="0.25">
      <c r="B253" s="2"/>
      <c r="C253" s="2"/>
      <c r="D253" s="2"/>
      <c r="E253" s="2"/>
      <c r="F253" s="2"/>
      <c r="G253" s="2"/>
      <c r="H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row>
    <row r="254" spans="2:73" x14ac:dyDescent="0.25">
      <c r="B254" s="2"/>
      <c r="C254" s="2"/>
      <c r="D254" s="2"/>
      <c r="E254" s="2"/>
      <c r="F254" s="2"/>
      <c r="G254" s="2"/>
      <c r="H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row>
    <row r="255" spans="2:73" x14ac:dyDescent="0.25">
      <c r="B255" s="2"/>
      <c r="C255" s="2"/>
      <c r="D255" s="2"/>
      <c r="E255" s="2"/>
      <c r="F255" s="2"/>
      <c r="G255" s="2"/>
      <c r="H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row>
    <row r="256" spans="2:73" x14ac:dyDescent="0.25">
      <c r="B256" s="2"/>
      <c r="C256" s="2"/>
      <c r="D256" s="2"/>
      <c r="E256" s="2"/>
      <c r="F256" s="2"/>
      <c r="G256" s="2"/>
      <c r="H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row>
    <row r="257" spans="2:73" x14ac:dyDescent="0.25">
      <c r="B257" s="2"/>
      <c r="C257" s="2"/>
      <c r="D257" s="2"/>
      <c r="E257" s="2"/>
      <c r="F257" s="2"/>
      <c r="G257" s="2"/>
      <c r="H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row>
    <row r="258" spans="2:73" x14ac:dyDescent="0.25">
      <c r="B258" s="2"/>
      <c r="C258" s="2"/>
      <c r="D258" s="2"/>
      <c r="E258" s="2"/>
      <c r="F258" s="2"/>
      <c r="G258" s="2"/>
      <c r="H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row>
    <row r="259" spans="2:73" x14ac:dyDescent="0.25">
      <c r="B259" s="2"/>
      <c r="C259" s="2"/>
      <c r="D259" s="2"/>
      <c r="E259" s="2"/>
      <c r="F259" s="2"/>
      <c r="G259" s="2"/>
      <c r="H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row>
    <row r="260" spans="2:73" x14ac:dyDescent="0.25">
      <c r="B260" s="2"/>
      <c r="C260" s="2"/>
      <c r="D260" s="2"/>
      <c r="E260" s="2"/>
      <c r="F260" s="2"/>
      <c r="G260" s="2"/>
      <c r="H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row>
    <row r="261" spans="2:73" x14ac:dyDescent="0.25">
      <c r="B261" s="2"/>
      <c r="C261" s="2"/>
      <c r="D261" s="2"/>
      <c r="E261" s="2"/>
      <c r="F261" s="2"/>
      <c r="G261" s="2"/>
      <c r="H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row>
    <row r="262" spans="2:73" x14ac:dyDescent="0.25">
      <c r="B262" s="2"/>
      <c r="C262" s="2"/>
      <c r="D262" s="2"/>
      <c r="E262" s="2"/>
      <c r="F262" s="2"/>
      <c r="G262" s="2"/>
      <c r="H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row>
    <row r="263" spans="2:73" x14ac:dyDescent="0.25">
      <c r="B263" s="2"/>
      <c r="C263" s="2"/>
      <c r="D263" s="2"/>
      <c r="E263" s="2"/>
      <c r="F263" s="2"/>
      <c r="G263" s="2"/>
      <c r="H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row>
    <row r="264" spans="2:73" x14ac:dyDescent="0.25">
      <c r="B264" s="2"/>
      <c r="C264" s="2"/>
      <c r="D264" s="2"/>
      <c r="E264" s="2"/>
      <c r="F264" s="2"/>
      <c r="G264" s="2"/>
      <c r="H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row>
    <row r="265" spans="2:73" x14ac:dyDescent="0.25">
      <c r="B265" s="2"/>
      <c r="C265" s="2"/>
      <c r="D265" s="2"/>
      <c r="E265" s="2"/>
      <c r="F265" s="2"/>
      <c r="G265" s="2"/>
      <c r="H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row>
    <row r="266" spans="2:73" x14ac:dyDescent="0.25">
      <c r="B266" s="2"/>
      <c r="C266" s="2"/>
      <c r="D266" s="2"/>
      <c r="E266" s="2"/>
      <c r="F266" s="2"/>
      <c r="G266" s="2"/>
      <c r="H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row>
    <row r="267" spans="2:73" x14ac:dyDescent="0.25">
      <c r="B267" s="2"/>
      <c r="C267" s="2"/>
      <c r="D267" s="2"/>
      <c r="E267" s="2"/>
      <c r="F267" s="2"/>
      <c r="G267" s="2"/>
      <c r="H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row>
    <row r="268" spans="2:73" x14ac:dyDescent="0.25">
      <c r="B268" s="2"/>
      <c r="C268" s="2"/>
      <c r="D268" s="2"/>
      <c r="E268" s="2"/>
      <c r="F268" s="2"/>
      <c r="G268" s="2"/>
      <c r="H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row>
    <row r="269" spans="2:73" x14ac:dyDescent="0.25">
      <c r="B269" s="2"/>
      <c r="C269" s="2"/>
      <c r="D269" s="2"/>
      <c r="E269" s="2"/>
      <c r="F269" s="2"/>
      <c r="G269" s="2"/>
      <c r="H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row>
    <row r="270" spans="2:73" x14ac:dyDescent="0.25">
      <c r="B270" s="2"/>
      <c r="C270" s="2"/>
      <c r="D270" s="2"/>
      <c r="E270" s="2"/>
      <c r="F270" s="2"/>
      <c r="G270" s="2"/>
      <c r="H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row>
    <row r="271" spans="2:73" x14ac:dyDescent="0.25">
      <c r="B271" s="2"/>
      <c r="C271" s="2"/>
      <c r="D271" s="2"/>
      <c r="E271" s="2"/>
      <c r="F271" s="2"/>
      <c r="G271" s="2"/>
      <c r="H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row>
    <row r="272" spans="2:73" x14ac:dyDescent="0.25">
      <c r="B272" s="2"/>
      <c r="C272" s="2"/>
      <c r="D272" s="2"/>
      <c r="E272" s="2"/>
      <c r="F272" s="2"/>
      <c r="G272" s="2"/>
      <c r="H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row>
    <row r="273" spans="2:73" x14ac:dyDescent="0.25">
      <c r="B273" s="2"/>
      <c r="C273" s="2"/>
      <c r="D273" s="2"/>
      <c r="E273" s="2"/>
      <c r="F273" s="2"/>
      <c r="G273" s="2"/>
      <c r="H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row>
    <row r="274" spans="2:73" x14ac:dyDescent="0.25">
      <c r="B274" s="2"/>
      <c r="C274" s="2"/>
      <c r="D274" s="2"/>
      <c r="E274" s="2"/>
      <c r="F274" s="2"/>
      <c r="G274" s="2"/>
      <c r="H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row>
    <row r="275" spans="2:73" x14ac:dyDescent="0.25">
      <c r="B275" s="2"/>
      <c r="C275" s="2"/>
      <c r="D275" s="2"/>
      <c r="E275" s="2"/>
      <c r="F275" s="2"/>
      <c r="G275" s="2"/>
      <c r="H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row>
    <row r="276" spans="2:73" x14ac:dyDescent="0.25">
      <c r="B276" s="2"/>
      <c r="C276" s="2"/>
      <c r="D276" s="2"/>
      <c r="E276" s="2"/>
      <c r="F276" s="2"/>
      <c r="G276" s="2"/>
      <c r="H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row>
    <row r="277" spans="2:73" x14ac:dyDescent="0.25">
      <c r="B277" s="2"/>
      <c r="C277" s="2"/>
      <c r="D277" s="2"/>
      <c r="E277" s="2"/>
      <c r="F277" s="2"/>
      <c r="G277" s="2"/>
      <c r="H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row>
    <row r="278" spans="2:73" x14ac:dyDescent="0.25">
      <c r="B278" s="2"/>
      <c r="C278" s="2"/>
      <c r="D278" s="2"/>
      <c r="E278" s="2"/>
      <c r="F278" s="2"/>
      <c r="G278" s="2"/>
      <c r="H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row>
    <row r="279" spans="2:73" x14ac:dyDescent="0.25">
      <c r="B279" s="2"/>
      <c r="C279" s="2"/>
      <c r="D279" s="2"/>
      <c r="E279" s="2"/>
      <c r="F279" s="2"/>
      <c r="G279" s="2"/>
      <c r="H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row>
    <row r="280" spans="2:73" x14ac:dyDescent="0.25">
      <c r="B280" s="2"/>
      <c r="C280" s="2"/>
      <c r="D280" s="2"/>
      <c r="E280" s="2"/>
      <c r="F280" s="2"/>
      <c r="G280" s="2"/>
      <c r="H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row>
    <row r="281" spans="2:73" x14ac:dyDescent="0.25">
      <c r="B281" s="2"/>
      <c r="C281" s="2"/>
      <c r="D281" s="2"/>
      <c r="E281" s="2"/>
      <c r="F281" s="2"/>
      <c r="G281" s="2"/>
      <c r="H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row>
    <row r="282" spans="2:73" x14ac:dyDescent="0.25">
      <c r="B282" s="2"/>
      <c r="C282" s="2"/>
      <c r="D282" s="2"/>
      <c r="E282" s="2"/>
      <c r="F282" s="2"/>
      <c r="G282" s="2"/>
      <c r="H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row>
    <row r="283" spans="2:73" x14ac:dyDescent="0.25">
      <c r="B283" s="2"/>
      <c r="C283" s="2"/>
      <c r="D283" s="2"/>
      <c r="E283" s="2"/>
      <c r="F283" s="2"/>
      <c r="G283" s="2"/>
      <c r="H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row>
    <row r="284" spans="2:73" x14ac:dyDescent="0.25">
      <c r="B284" s="2"/>
      <c r="C284" s="2"/>
      <c r="D284" s="2"/>
      <c r="E284" s="2"/>
      <c r="F284" s="2"/>
      <c r="G284" s="2"/>
      <c r="H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row>
    <row r="285" spans="2:73" x14ac:dyDescent="0.25">
      <c r="B285" s="2"/>
      <c r="C285" s="2"/>
      <c r="D285" s="2"/>
      <c r="E285" s="2"/>
      <c r="F285" s="2"/>
      <c r="G285" s="2"/>
      <c r="H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row>
    <row r="286" spans="2:73" x14ac:dyDescent="0.25">
      <c r="B286" s="2"/>
      <c r="C286" s="2"/>
      <c r="D286" s="2"/>
      <c r="E286" s="2"/>
      <c r="F286" s="2"/>
      <c r="G286" s="2"/>
      <c r="H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row>
    <row r="287" spans="2:73" x14ac:dyDescent="0.25">
      <c r="B287" s="2"/>
      <c r="C287" s="2"/>
      <c r="D287" s="2"/>
      <c r="E287" s="2"/>
      <c r="F287" s="2"/>
      <c r="G287" s="2"/>
      <c r="H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row>
    <row r="288" spans="2:73" x14ac:dyDescent="0.25">
      <c r="B288" s="2"/>
      <c r="C288" s="2"/>
      <c r="D288" s="2"/>
      <c r="E288" s="2"/>
      <c r="F288" s="2"/>
      <c r="G288" s="2"/>
      <c r="H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row>
    <row r="289" spans="2:73" x14ac:dyDescent="0.25">
      <c r="B289" s="2"/>
      <c r="C289" s="2"/>
      <c r="D289" s="2"/>
      <c r="E289" s="2"/>
      <c r="F289" s="2"/>
      <c r="G289" s="2"/>
      <c r="H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row>
    <row r="290" spans="2:73" x14ac:dyDescent="0.25">
      <c r="B290" s="2"/>
      <c r="C290" s="2"/>
      <c r="D290" s="2"/>
      <c r="E290" s="2"/>
      <c r="F290" s="2"/>
      <c r="G290" s="2"/>
      <c r="H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row>
    <row r="291" spans="2:73" x14ac:dyDescent="0.25">
      <c r="B291" s="2"/>
      <c r="C291" s="2"/>
      <c r="D291" s="2"/>
      <c r="E291" s="2"/>
      <c r="F291" s="2"/>
      <c r="G291" s="2"/>
      <c r="H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row>
    <row r="292" spans="2:73" x14ac:dyDescent="0.25">
      <c r="B292" s="2"/>
      <c r="C292" s="2"/>
      <c r="D292" s="2"/>
      <c r="E292" s="2"/>
      <c r="F292" s="2"/>
      <c r="G292" s="2"/>
      <c r="H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row>
    <row r="293" spans="2:73" x14ac:dyDescent="0.25">
      <c r="B293" s="2"/>
      <c r="C293" s="2"/>
      <c r="D293" s="2"/>
      <c r="E293" s="2"/>
      <c r="F293" s="2"/>
      <c r="G293" s="2"/>
      <c r="H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row>
    <row r="294" spans="2:73" x14ac:dyDescent="0.25">
      <c r="B294" s="2"/>
      <c r="C294" s="2"/>
      <c r="D294" s="2"/>
      <c r="E294" s="2"/>
      <c r="F294" s="2"/>
      <c r="G294" s="2"/>
      <c r="H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row>
    <row r="295" spans="2:73" x14ac:dyDescent="0.25">
      <c r="B295" s="2"/>
      <c r="C295" s="2"/>
      <c r="D295" s="2"/>
      <c r="E295" s="2"/>
      <c r="F295" s="2"/>
      <c r="G295" s="2"/>
      <c r="H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row>
    <row r="296" spans="2:73" x14ac:dyDescent="0.25">
      <c r="B296" s="2"/>
      <c r="C296" s="2"/>
      <c r="D296" s="2"/>
      <c r="E296" s="2"/>
      <c r="F296" s="2"/>
      <c r="G296" s="2"/>
      <c r="H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row>
    <row r="297" spans="2:73" x14ac:dyDescent="0.25">
      <c r="B297" s="2"/>
      <c r="C297" s="2"/>
      <c r="D297" s="2"/>
      <c r="E297" s="2"/>
      <c r="F297" s="2"/>
      <c r="G297" s="2"/>
      <c r="H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row>
    <row r="298" spans="2:73" x14ac:dyDescent="0.25">
      <c r="B298" s="2"/>
      <c r="C298" s="2"/>
      <c r="D298" s="2"/>
      <c r="E298" s="2"/>
      <c r="F298" s="2"/>
      <c r="G298" s="2"/>
      <c r="H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row>
    <row r="299" spans="2:73" x14ac:dyDescent="0.25">
      <c r="B299" s="2"/>
      <c r="C299" s="2"/>
      <c r="D299" s="2"/>
      <c r="E299" s="2"/>
      <c r="F299" s="2"/>
      <c r="G299" s="2"/>
      <c r="H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row>
    <row r="300" spans="2:73" x14ac:dyDescent="0.25">
      <c r="B300" s="2"/>
      <c r="C300" s="2"/>
      <c r="D300" s="2"/>
      <c r="E300" s="2"/>
      <c r="F300" s="2"/>
      <c r="G300" s="2"/>
      <c r="H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row>
    <row r="301" spans="2:73" x14ac:dyDescent="0.25">
      <c r="B301" s="2"/>
      <c r="C301" s="2"/>
      <c r="D301" s="2"/>
      <c r="E301" s="2"/>
      <c r="F301" s="2"/>
      <c r="G301" s="2"/>
      <c r="H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row>
    <row r="302" spans="2:73" x14ac:dyDescent="0.25">
      <c r="B302" s="2"/>
      <c r="C302" s="2"/>
      <c r="D302" s="2"/>
      <c r="E302" s="2"/>
      <c r="F302" s="2"/>
      <c r="G302" s="2"/>
      <c r="H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row>
    <row r="303" spans="2:73" x14ac:dyDescent="0.25">
      <c r="B303" s="2"/>
      <c r="C303" s="2"/>
      <c r="D303" s="2"/>
      <c r="E303" s="2"/>
      <c r="F303" s="2"/>
      <c r="G303" s="2"/>
      <c r="H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row>
    <row r="304" spans="2:73" x14ac:dyDescent="0.25">
      <c r="B304" s="2"/>
      <c r="C304" s="2"/>
      <c r="D304" s="2"/>
      <c r="E304" s="2"/>
      <c r="F304" s="2"/>
      <c r="G304" s="2"/>
      <c r="H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row>
    <row r="305" spans="2:73" x14ac:dyDescent="0.25">
      <c r="B305" s="2"/>
      <c r="C305" s="2"/>
      <c r="D305" s="2"/>
      <c r="E305" s="2"/>
      <c r="F305" s="2"/>
      <c r="G305" s="2"/>
      <c r="H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row>
    <row r="306" spans="2:73" x14ac:dyDescent="0.25">
      <c r="B306" s="2"/>
      <c r="C306" s="2"/>
      <c r="D306" s="2"/>
      <c r="E306" s="2"/>
      <c r="F306" s="2"/>
      <c r="G306" s="2"/>
      <c r="H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row>
    <row r="307" spans="2:73" x14ac:dyDescent="0.25">
      <c r="B307" s="2"/>
      <c r="C307" s="2"/>
      <c r="D307" s="2"/>
      <c r="E307" s="2"/>
      <c r="F307" s="2"/>
      <c r="G307" s="2"/>
      <c r="H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row>
    <row r="308" spans="2:73" x14ac:dyDescent="0.25">
      <c r="B308" s="2"/>
      <c r="C308" s="2"/>
      <c r="D308" s="2"/>
      <c r="E308" s="2"/>
      <c r="F308" s="2"/>
      <c r="G308" s="2"/>
      <c r="H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row>
    <row r="309" spans="2:73" x14ac:dyDescent="0.25">
      <c r="B309" s="2"/>
      <c r="C309" s="2"/>
      <c r="D309" s="2"/>
      <c r="E309" s="2"/>
      <c r="F309" s="2"/>
      <c r="G309" s="2"/>
      <c r="H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row>
    <row r="310" spans="2:73" x14ac:dyDescent="0.25">
      <c r="B310" s="2"/>
      <c r="C310" s="2"/>
      <c r="D310" s="2"/>
      <c r="E310" s="2"/>
      <c r="F310" s="2"/>
      <c r="G310" s="2"/>
      <c r="H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row>
    <row r="311" spans="2:73" x14ac:dyDescent="0.25">
      <c r="B311" s="2"/>
      <c r="C311" s="2"/>
      <c r="D311" s="2"/>
      <c r="E311" s="2"/>
      <c r="F311" s="2"/>
      <c r="G311" s="2"/>
      <c r="H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row>
    <row r="312" spans="2:73" x14ac:dyDescent="0.25">
      <c r="B312" s="2"/>
      <c r="C312" s="2"/>
      <c r="D312" s="2"/>
      <c r="E312" s="2"/>
      <c r="F312" s="2"/>
      <c r="G312" s="2"/>
      <c r="H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row>
    <row r="313" spans="2:73" x14ac:dyDescent="0.25">
      <c r="B313" s="2"/>
      <c r="C313" s="2"/>
      <c r="D313" s="2"/>
      <c r="E313" s="2"/>
      <c r="F313" s="2"/>
      <c r="G313" s="2"/>
      <c r="H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row>
    <row r="314" spans="2:73" x14ac:dyDescent="0.25">
      <c r="B314" s="2"/>
      <c r="C314" s="2"/>
      <c r="D314" s="2"/>
      <c r="E314" s="2"/>
      <c r="F314" s="2"/>
      <c r="G314" s="2"/>
      <c r="H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row>
    <row r="315" spans="2:73" x14ac:dyDescent="0.25">
      <c r="B315" s="2"/>
      <c r="C315" s="2"/>
      <c r="D315" s="2"/>
      <c r="E315" s="2"/>
      <c r="F315" s="2"/>
      <c r="G315" s="2"/>
      <c r="H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row>
    <row r="316" spans="2:73" x14ac:dyDescent="0.25">
      <c r="B316" s="2"/>
      <c r="C316" s="2"/>
      <c r="D316" s="2"/>
      <c r="E316" s="2"/>
      <c r="F316" s="2"/>
      <c r="G316" s="2"/>
      <c r="H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row>
    <row r="317" spans="2:73" x14ac:dyDescent="0.25">
      <c r="B317" s="2"/>
      <c r="C317" s="2"/>
      <c r="D317" s="2"/>
      <c r="E317" s="2"/>
      <c r="F317" s="2"/>
      <c r="G317" s="2"/>
      <c r="H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row>
    <row r="318" spans="2:73" x14ac:dyDescent="0.25">
      <c r="B318" s="2"/>
      <c r="C318" s="2"/>
      <c r="D318" s="2"/>
      <c r="E318" s="2"/>
      <c r="F318" s="2"/>
      <c r="G318" s="2"/>
      <c r="H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row>
    <row r="319" spans="2:73" x14ac:dyDescent="0.25">
      <c r="B319" s="2"/>
      <c r="C319" s="2"/>
      <c r="D319" s="2"/>
      <c r="E319" s="2"/>
      <c r="F319" s="2"/>
      <c r="G319" s="2"/>
      <c r="H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row>
    <row r="320" spans="2:73" x14ac:dyDescent="0.25">
      <c r="B320" s="2"/>
      <c r="C320" s="2"/>
      <c r="D320" s="2"/>
      <c r="E320" s="2"/>
      <c r="F320" s="2"/>
      <c r="G320" s="2"/>
      <c r="H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row>
    <row r="321" spans="2:73" x14ac:dyDescent="0.25">
      <c r="B321" s="2"/>
      <c r="C321" s="2"/>
      <c r="D321" s="2"/>
      <c r="E321" s="2"/>
      <c r="F321" s="2"/>
      <c r="G321" s="2"/>
      <c r="H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row>
    <row r="322" spans="2:73" x14ac:dyDescent="0.25">
      <c r="B322" s="2"/>
      <c r="C322" s="2"/>
      <c r="D322" s="2"/>
      <c r="E322" s="2"/>
      <c r="F322" s="2"/>
      <c r="G322" s="2"/>
      <c r="H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row>
    <row r="323" spans="2:73" x14ac:dyDescent="0.25">
      <c r="B323" s="2"/>
      <c r="C323" s="2"/>
      <c r="D323" s="2"/>
      <c r="E323" s="2"/>
      <c r="F323" s="2"/>
      <c r="G323" s="2"/>
      <c r="H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row>
    <row r="324" spans="2:73" x14ac:dyDescent="0.25">
      <c r="B324" s="2"/>
      <c r="C324" s="2"/>
      <c r="D324" s="2"/>
      <c r="E324" s="2"/>
      <c r="F324" s="2"/>
      <c r="G324" s="2"/>
      <c r="H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row>
    <row r="325" spans="2:73" x14ac:dyDescent="0.25">
      <c r="B325" s="2"/>
      <c r="C325" s="2"/>
      <c r="D325" s="2"/>
      <c r="E325" s="2"/>
      <c r="F325" s="2"/>
      <c r="G325" s="2"/>
      <c r="H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row>
    <row r="326" spans="2:73" x14ac:dyDescent="0.25">
      <c r="B326" s="2"/>
      <c r="C326" s="2"/>
      <c r="D326" s="2"/>
      <c r="E326" s="2"/>
      <c r="F326" s="2"/>
      <c r="G326" s="2"/>
      <c r="H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row>
    <row r="327" spans="2:73" x14ac:dyDescent="0.25">
      <c r="B327" s="2"/>
      <c r="C327" s="2"/>
      <c r="D327" s="2"/>
      <c r="E327" s="2"/>
      <c r="F327" s="2"/>
      <c r="G327" s="2"/>
      <c r="H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row>
    <row r="328" spans="2:73" x14ac:dyDescent="0.25">
      <c r="B328" s="2"/>
      <c r="C328" s="2"/>
      <c r="D328" s="2"/>
      <c r="E328" s="2"/>
      <c r="F328" s="2"/>
      <c r="G328" s="2"/>
      <c r="H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row>
  </sheetData>
  <sheetProtection password="C4B6" sheet="1" objects="1" scenarios="1"/>
  <mergeCells count="12">
    <mergeCell ref="B57:H57"/>
    <mergeCell ref="B59:D59"/>
    <mergeCell ref="B60:D60"/>
    <mergeCell ref="D4:G4"/>
    <mergeCell ref="H4:J4"/>
    <mergeCell ref="A2:S2"/>
    <mergeCell ref="K4:R4"/>
    <mergeCell ref="D11:D12"/>
    <mergeCell ref="E11:E12"/>
    <mergeCell ref="F11:F12"/>
    <mergeCell ref="G11:G12"/>
    <mergeCell ref="H11:H12"/>
  </mergeCells>
  <pageMargins left="0.45" right="0.45" top="1" bottom="1" header="0.3" footer="0.3"/>
  <pageSetup paperSize="5" scale="59" fitToHeight="0" orientation="landscape" r:id="rId1"/>
  <headerFooter>
    <oddFooter>&amp;C&amp;1#&amp;"Calibri"&amp;10&amp;K000000I n t e r n a l</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2">
    <pageSetUpPr fitToPage="1"/>
  </sheetPr>
  <dimension ref="A1:AM280"/>
  <sheetViews>
    <sheetView workbookViewId="0">
      <selection activeCell="B7" sqref="B7"/>
    </sheetView>
  </sheetViews>
  <sheetFormatPr defaultColWidth="9.1796875" defaultRowHeight="12.5" x14ac:dyDescent="0.25"/>
  <cols>
    <col min="1" max="1" width="2.81640625" style="3" customWidth="1" collapsed="1"/>
    <col min="2" max="2" width="30.81640625" style="3" customWidth="1" collapsed="1"/>
    <col min="3" max="7" width="15.81640625" style="3" customWidth="1" collapsed="1"/>
    <col min="8" max="8" width="2.81640625" style="3" customWidth="1" collapsed="1"/>
    <col min="9" max="16384" width="9.1796875" style="3" collapsed="1"/>
  </cols>
  <sheetData>
    <row r="1" spans="1:39" ht="15" customHeight="1" x14ac:dyDescent="0.25">
      <c r="A1" s="271"/>
      <c r="B1" s="272"/>
      <c r="C1" s="272"/>
      <c r="D1" s="272"/>
      <c r="E1" s="272"/>
      <c r="F1" s="272"/>
      <c r="G1" s="272"/>
      <c r="H1" s="273"/>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row>
    <row r="2" spans="1:39" ht="30" customHeight="1" x14ac:dyDescent="0.4">
      <c r="A2" s="274"/>
      <c r="B2" s="107"/>
      <c r="C2" s="581" t="s">
        <v>1868</v>
      </c>
      <c r="D2" s="581"/>
      <c r="E2" s="581"/>
      <c r="F2" s="581"/>
      <c r="G2" s="407"/>
      <c r="H2" s="277"/>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row>
    <row r="3" spans="1:39" ht="15" customHeight="1" x14ac:dyDescent="0.35">
      <c r="A3" s="274"/>
      <c r="B3" s="107"/>
      <c r="C3" s="866"/>
      <c r="D3" s="866"/>
      <c r="E3" s="867"/>
      <c r="F3" s="866"/>
      <c r="G3" s="109" t="s">
        <v>1103</v>
      </c>
      <c r="H3" s="277"/>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row>
    <row r="4" spans="1:39" ht="20" customHeight="1" x14ac:dyDescent="0.25">
      <c r="A4" s="274"/>
      <c r="B4" s="107"/>
      <c r="C4" s="2824" t="s">
        <v>6</v>
      </c>
      <c r="D4" s="2824" t="s">
        <v>7</v>
      </c>
      <c r="E4" s="2824" t="s">
        <v>8</v>
      </c>
      <c r="F4" s="2824" t="s">
        <v>9</v>
      </c>
      <c r="G4" s="2824" t="s">
        <v>10</v>
      </c>
      <c r="H4" s="277"/>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row>
    <row r="5" spans="1:39" ht="25.25" customHeight="1" x14ac:dyDescent="0.25">
      <c r="A5" s="274"/>
      <c r="B5" s="1343" t="s">
        <v>1869</v>
      </c>
      <c r="C5" s="2825"/>
      <c r="D5" s="2825"/>
      <c r="E5" s="2825"/>
      <c r="F5" s="2825"/>
      <c r="G5" s="2825"/>
      <c r="H5" s="277"/>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row>
    <row r="6" spans="1:39" ht="15" customHeight="1" x14ac:dyDescent="0.3">
      <c r="A6" s="274"/>
      <c r="B6" s="826" t="s">
        <v>1860</v>
      </c>
      <c r="C6" s="877"/>
      <c r="D6" s="427"/>
      <c r="E6" s="872"/>
      <c r="F6" s="878"/>
      <c r="G6" s="874">
        <f>SUM(G7:G16)</f>
        <v>0</v>
      </c>
      <c r="H6" s="277"/>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row>
    <row r="7" spans="1:39" ht="15" customHeight="1" x14ac:dyDescent="0.25">
      <c r="A7" s="274"/>
      <c r="B7" s="825"/>
      <c r="C7" s="585"/>
      <c r="D7" s="3222"/>
      <c r="E7" s="875">
        <v>0.16</v>
      </c>
      <c r="F7" s="585"/>
      <c r="G7" s="868">
        <f>MAX((C7 * E7) - F7,0)</f>
        <v>0</v>
      </c>
      <c r="H7" s="277"/>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row>
    <row r="8" spans="1:39" ht="15" customHeight="1" x14ac:dyDescent="0.25">
      <c r="A8" s="274"/>
      <c r="B8" s="825"/>
      <c r="C8" s="585"/>
      <c r="D8" s="3223"/>
      <c r="E8" s="875">
        <v>0.16</v>
      </c>
      <c r="F8" s="585"/>
      <c r="G8" s="868">
        <f t="shared" ref="G8:G16" si="0">MAX((C8 * E8) - F8,0)</f>
        <v>0</v>
      </c>
      <c r="H8" s="277"/>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row>
    <row r="9" spans="1:39" ht="15" customHeight="1" x14ac:dyDescent="0.25">
      <c r="A9" s="274"/>
      <c r="B9" s="825"/>
      <c r="C9" s="585"/>
      <c r="D9" s="3223"/>
      <c r="E9" s="875">
        <v>0.16</v>
      </c>
      <c r="F9" s="585"/>
      <c r="G9" s="868">
        <f t="shared" si="0"/>
        <v>0</v>
      </c>
      <c r="H9" s="277"/>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row>
    <row r="10" spans="1:39" ht="15" customHeight="1" x14ac:dyDescent="0.25">
      <c r="A10" s="274"/>
      <c r="B10" s="825"/>
      <c r="C10" s="585"/>
      <c r="D10" s="3223"/>
      <c r="E10" s="875">
        <v>0.16</v>
      </c>
      <c r="F10" s="585"/>
      <c r="G10" s="868">
        <f t="shared" si="0"/>
        <v>0</v>
      </c>
      <c r="H10" s="277"/>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row>
    <row r="11" spans="1:39" ht="15" customHeight="1" x14ac:dyDescent="0.25">
      <c r="A11" s="274"/>
      <c r="B11" s="825"/>
      <c r="C11" s="585"/>
      <c r="D11" s="3223"/>
      <c r="E11" s="875">
        <v>0.16</v>
      </c>
      <c r="F11" s="585"/>
      <c r="G11" s="868">
        <f t="shared" si="0"/>
        <v>0</v>
      </c>
      <c r="H11" s="277"/>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row>
    <row r="12" spans="1:39" ht="15" customHeight="1" x14ac:dyDescent="0.25">
      <c r="A12" s="274"/>
      <c r="B12" s="825"/>
      <c r="C12" s="585"/>
      <c r="D12" s="3223"/>
      <c r="E12" s="875">
        <v>0.16</v>
      </c>
      <c r="F12" s="585"/>
      <c r="G12" s="868">
        <f t="shared" si="0"/>
        <v>0</v>
      </c>
      <c r="H12" s="277"/>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row>
    <row r="13" spans="1:39" ht="15" customHeight="1" x14ac:dyDescent="0.25">
      <c r="A13" s="274"/>
      <c r="B13" s="825"/>
      <c r="C13" s="585"/>
      <c r="D13" s="3223"/>
      <c r="E13" s="875">
        <v>0.16</v>
      </c>
      <c r="F13" s="585"/>
      <c r="G13" s="868">
        <f t="shared" si="0"/>
        <v>0</v>
      </c>
      <c r="H13" s="277"/>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row>
    <row r="14" spans="1:39" ht="15" customHeight="1" x14ac:dyDescent="0.25">
      <c r="A14" s="274"/>
      <c r="B14" s="825"/>
      <c r="C14" s="585"/>
      <c r="D14" s="3223"/>
      <c r="E14" s="875">
        <v>0.16</v>
      </c>
      <c r="F14" s="585"/>
      <c r="G14" s="868">
        <f t="shared" si="0"/>
        <v>0</v>
      </c>
      <c r="H14" s="277"/>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row>
    <row r="15" spans="1:39" ht="15" customHeight="1" x14ac:dyDescent="0.25">
      <c r="A15" s="274"/>
      <c r="B15" s="825"/>
      <c r="C15" s="585"/>
      <c r="D15" s="3223"/>
      <c r="E15" s="875">
        <v>0.16</v>
      </c>
      <c r="F15" s="585"/>
      <c r="G15" s="868">
        <f t="shared" si="0"/>
        <v>0</v>
      </c>
      <c r="H15" s="277"/>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row>
    <row r="16" spans="1:39" ht="15" customHeight="1" x14ac:dyDescent="0.25">
      <c r="A16" s="274"/>
      <c r="B16" s="825"/>
      <c r="C16" s="585"/>
      <c r="D16" s="3224"/>
      <c r="E16" s="875">
        <v>0.16</v>
      </c>
      <c r="F16" s="585"/>
      <c r="G16" s="868">
        <f t="shared" si="0"/>
        <v>0</v>
      </c>
      <c r="H16" s="277"/>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row>
    <row r="17" spans="1:39" ht="15" customHeight="1" x14ac:dyDescent="0.3">
      <c r="A17" s="274"/>
      <c r="B17" s="826" t="s">
        <v>1861</v>
      </c>
      <c r="C17" s="876"/>
      <c r="D17" s="553"/>
      <c r="E17" s="872"/>
      <c r="F17" s="873"/>
      <c r="G17" s="874">
        <f>SUM(G18:G27)</f>
        <v>0</v>
      </c>
      <c r="H17" s="277"/>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row>
    <row r="18" spans="1:39" ht="15" customHeight="1" x14ac:dyDescent="0.25">
      <c r="A18" s="274"/>
      <c r="B18" s="825"/>
      <c r="C18" s="836"/>
      <c r="D18" s="3222"/>
      <c r="E18" s="875">
        <v>0.16</v>
      </c>
      <c r="F18" s="585"/>
      <c r="G18" s="868">
        <f t="shared" ref="G18:G27" si="1">MAX((C18 * E18) - F18,0)</f>
        <v>0</v>
      </c>
      <c r="H18" s="277"/>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row>
    <row r="19" spans="1:39" ht="15" customHeight="1" x14ac:dyDescent="0.25">
      <c r="A19" s="274"/>
      <c r="B19" s="825"/>
      <c r="C19" s="836"/>
      <c r="D19" s="3223"/>
      <c r="E19" s="875">
        <v>0.16</v>
      </c>
      <c r="F19" s="585"/>
      <c r="G19" s="868">
        <f t="shared" si="1"/>
        <v>0</v>
      </c>
      <c r="H19" s="277"/>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row>
    <row r="20" spans="1:39" ht="15" customHeight="1" x14ac:dyDescent="0.25">
      <c r="A20" s="274"/>
      <c r="B20" s="825"/>
      <c r="C20" s="836"/>
      <c r="D20" s="3223"/>
      <c r="E20" s="875">
        <v>0.16</v>
      </c>
      <c r="F20" s="585"/>
      <c r="G20" s="868">
        <f t="shared" si="1"/>
        <v>0</v>
      </c>
      <c r="H20" s="277"/>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row>
    <row r="21" spans="1:39" ht="15" customHeight="1" x14ac:dyDescent="0.25">
      <c r="A21" s="274"/>
      <c r="B21" s="825"/>
      <c r="C21" s="836"/>
      <c r="D21" s="3223"/>
      <c r="E21" s="875">
        <v>0.16</v>
      </c>
      <c r="F21" s="585"/>
      <c r="G21" s="868">
        <f t="shared" si="1"/>
        <v>0</v>
      </c>
      <c r="H21" s="277"/>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row>
    <row r="22" spans="1:39" ht="15" customHeight="1" x14ac:dyDescent="0.25">
      <c r="A22" s="274"/>
      <c r="B22" s="825"/>
      <c r="C22" s="836"/>
      <c r="D22" s="3223"/>
      <c r="E22" s="875">
        <v>0.16</v>
      </c>
      <c r="F22" s="585"/>
      <c r="G22" s="868">
        <f t="shared" si="1"/>
        <v>0</v>
      </c>
      <c r="H22" s="277"/>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row>
    <row r="23" spans="1:39" ht="15" customHeight="1" x14ac:dyDescent="0.25">
      <c r="A23" s="274"/>
      <c r="B23" s="825"/>
      <c r="C23" s="836"/>
      <c r="D23" s="3223"/>
      <c r="E23" s="875">
        <v>0.16</v>
      </c>
      <c r="F23" s="585"/>
      <c r="G23" s="868">
        <f t="shared" si="1"/>
        <v>0</v>
      </c>
      <c r="H23" s="277"/>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row>
    <row r="24" spans="1:39" ht="15" customHeight="1" x14ac:dyDescent="0.25">
      <c r="A24" s="274"/>
      <c r="B24" s="825"/>
      <c r="C24" s="836"/>
      <c r="D24" s="3223"/>
      <c r="E24" s="875">
        <v>0.16</v>
      </c>
      <c r="F24" s="585"/>
      <c r="G24" s="868">
        <f t="shared" si="1"/>
        <v>0</v>
      </c>
      <c r="H24" s="277"/>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row>
    <row r="25" spans="1:39" ht="15" customHeight="1" x14ac:dyDescent="0.25">
      <c r="A25" s="274"/>
      <c r="B25" s="825"/>
      <c r="C25" s="836"/>
      <c r="D25" s="3223"/>
      <c r="E25" s="875">
        <v>0.16</v>
      </c>
      <c r="F25" s="585"/>
      <c r="G25" s="868">
        <f t="shared" si="1"/>
        <v>0</v>
      </c>
      <c r="H25" s="277"/>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row>
    <row r="26" spans="1:39" ht="15" customHeight="1" x14ac:dyDescent="0.25">
      <c r="A26" s="274"/>
      <c r="B26" s="825"/>
      <c r="C26" s="836"/>
      <c r="D26" s="3223"/>
      <c r="E26" s="875">
        <v>0.16</v>
      </c>
      <c r="F26" s="585"/>
      <c r="G26" s="868">
        <f t="shared" si="1"/>
        <v>0</v>
      </c>
      <c r="H26" s="277"/>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row>
    <row r="27" spans="1:39" ht="15" customHeight="1" x14ac:dyDescent="0.25">
      <c r="A27" s="274"/>
      <c r="B27" s="825"/>
      <c r="C27" s="836"/>
      <c r="D27" s="3224"/>
      <c r="E27" s="875">
        <v>0.16</v>
      </c>
      <c r="F27" s="585"/>
      <c r="G27" s="868">
        <f t="shared" si="1"/>
        <v>0</v>
      </c>
      <c r="H27" s="277"/>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row>
    <row r="28" spans="1:39" ht="15" customHeight="1" x14ac:dyDescent="0.3">
      <c r="A28" s="274"/>
      <c r="B28" s="826" t="s">
        <v>11</v>
      </c>
      <c r="C28" s="876"/>
      <c r="D28" s="553"/>
      <c r="E28" s="872"/>
      <c r="F28" s="873"/>
      <c r="G28" s="874">
        <f>SUM(G29:G38)</f>
        <v>0</v>
      </c>
      <c r="H28" s="277"/>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row>
    <row r="29" spans="1:39" ht="15" customHeight="1" x14ac:dyDescent="0.25">
      <c r="A29" s="274"/>
      <c r="B29" s="825"/>
      <c r="C29" s="585"/>
      <c r="D29" s="840"/>
      <c r="E29" s="875">
        <v>0.16</v>
      </c>
      <c r="F29" s="3222"/>
      <c r="G29" s="868">
        <f>IF((C29 *E29)&lt;D29,C29*E29,D29)</f>
        <v>0</v>
      </c>
      <c r="H29" s="277"/>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row>
    <row r="30" spans="1:39" ht="15" customHeight="1" x14ac:dyDescent="0.25">
      <c r="A30" s="274"/>
      <c r="B30" s="825"/>
      <c r="C30" s="585"/>
      <c r="D30" s="840"/>
      <c r="E30" s="875">
        <v>0.16</v>
      </c>
      <c r="F30" s="3223"/>
      <c r="G30" s="868">
        <f t="shared" ref="G30:G38" si="2">IF((C30 *E30)&lt;D30,C30*E30,D30)</f>
        <v>0</v>
      </c>
      <c r="H30" s="277"/>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row>
    <row r="31" spans="1:39" ht="15" customHeight="1" x14ac:dyDescent="0.25">
      <c r="A31" s="274"/>
      <c r="B31" s="825"/>
      <c r="C31" s="585"/>
      <c r="D31" s="840"/>
      <c r="E31" s="875">
        <v>0.16</v>
      </c>
      <c r="F31" s="3223"/>
      <c r="G31" s="868">
        <f t="shared" si="2"/>
        <v>0</v>
      </c>
      <c r="H31" s="277"/>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row>
    <row r="32" spans="1:39" ht="15" customHeight="1" x14ac:dyDescent="0.25">
      <c r="A32" s="274"/>
      <c r="B32" s="825"/>
      <c r="C32" s="585"/>
      <c r="D32" s="840"/>
      <c r="E32" s="875">
        <v>0.16</v>
      </c>
      <c r="F32" s="3223"/>
      <c r="G32" s="868">
        <f t="shared" si="2"/>
        <v>0</v>
      </c>
      <c r="H32" s="277"/>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row>
    <row r="33" spans="1:39" ht="15" customHeight="1" x14ac:dyDescent="0.25">
      <c r="A33" s="274"/>
      <c r="B33" s="825"/>
      <c r="C33" s="585"/>
      <c r="D33" s="840"/>
      <c r="E33" s="875">
        <v>0.16</v>
      </c>
      <c r="F33" s="3223"/>
      <c r="G33" s="868">
        <f t="shared" si="2"/>
        <v>0</v>
      </c>
      <c r="H33" s="277"/>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row>
    <row r="34" spans="1:39" ht="15" customHeight="1" x14ac:dyDescent="0.25">
      <c r="A34" s="274"/>
      <c r="B34" s="825"/>
      <c r="C34" s="585"/>
      <c r="D34" s="840"/>
      <c r="E34" s="875">
        <v>0.16</v>
      </c>
      <c r="F34" s="3223"/>
      <c r="G34" s="868">
        <f t="shared" si="2"/>
        <v>0</v>
      </c>
      <c r="H34" s="277"/>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row>
    <row r="35" spans="1:39" ht="15" customHeight="1" x14ac:dyDescent="0.25">
      <c r="A35" s="274"/>
      <c r="B35" s="825"/>
      <c r="C35" s="585"/>
      <c r="D35" s="840"/>
      <c r="E35" s="875">
        <v>0.16</v>
      </c>
      <c r="F35" s="3223"/>
      <c r="G35" s="868">
        <f t="shared" si="2"/>
        <v>0</v>
      </c>
      <c r="H35" s="277"/>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row>
    <row r="36" spans="1:39" ht="15" customHeight="1" x14ac:dyDescent="0.25">
      <c r="A36" s="274"/>
      <c r="B36" s="825"/>
      <c r="C36" s="585"/>
      <c r="D36" s="840"/>
      <c r="E36" s="875">
        <v>0.16</v>
      </c>
      <c r="F36" s="3223"/>
      <c r="G36" s="868">
        <f t="shared" si="2"/>
        <v>0</v>
      </c>
      <c r="H36" s="277"/>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row>
    <row r="37" spans="1:39" ht="15" customHeight="1" x14ac:dyDescent="0.25">
      <c r="A37" s="274"/>
      <c r="B37" s="825"/>
      <c r="C37" s="585"/>
      <c r="D37" s="840"/>
      <c r="E37" s="875">
        <v>0.16</v>
      </c>
      <c r="F37" s="3223"/>
      <c r="G37" s="868">
        <f t="shared" si="2"/>
        <v>0</v>
      </c>
      <c r="H37" s="277"/>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row>
    <row r="38" spans="1:39" ht="15" customHeight="1" x14ac:dyDescent="0.25">
      <c r="A38" s="274"/>
      <c r="B38" s="825"/>
      <c r="C38" s="585"/>
      <c r="D38" s="840"/>
      <c r="E38" s="875">
        <v>0.16</v>
      </c>
      <c r="F38" s="3224"/>
      <c r="G38" s="868">
        <f t="shared" si="2"/>
        <v>0</v>
      </c>
      <c r="H38" s="277"/>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row>
    <row r="39" spans="1:39" ht="15" customHeight="1" x14ac:dyDescent="0.3">
      <c r="A39" s="274"/>
      <c r="B39" s="826" t="s">
        <v>12</v>
      </c>
      <c r="C39" s="870"/>
      <c r="D39" s="871"/>
      <c r="E39" s="872"/>
      <c r="F39" s="873"/>
      <c r="G39" s="874">
        <f>SUM(G40:G49)</f>
        <v>0</v>
      </c>
      <c r="H39" s="277"/>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row>
    <row r="40" spans="1:39" ht="15" customHeight="1" x14ac:dyDescent="0.25">
      <c r="A40" s="274"/>
      <c r="B40" s="825"/>
      <c r="C40" s="585"/>
      <c r="D40" s="840"/>
      <c r="E40" s="875">
        <v>0.16</v>
      </c>
      <c r="F40" s="3222"/>
      <c r="G40" s="868">
        <f t="shared" ref="G40:G49" si="3">IF((C40 *E40)&lt;D40,C40*E40,D40)</f>
        <v>0</v>
      </c>
      <c r="H40" s="277"/>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row>
    <row r="41" spans="1:39" ht="15" customHeight="1" x14ac:dyDescent="0.25">
      <c r="A41" s="274"/>
      <c r="B41" s="825"/>
      <c r="C41" s="585"/>
      <c r="D41" s="840"/>
      <c r="E41" s="875">
        <v>0.16</v>
      </c>
      <c r="F41" s="3223"/>
      <c r="G41" s="868">
        <f t="shared" si="3"/>
        <v>0</v>
      </c>
      <c r="H41" s="277"/>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row>
    <row r="42" spans="1:39" ht="15" customHeight="1" x14ac:dyDescent="0.25">
      <c r="A42" s="274"/>
      <c r="B42" s="825"/>
      <c r="C42" s="585"/>
      <c r="D42" s="840"/>
      <c r="E42" s="875">
        <v>0.16</v>
      </c>
      <c r="F42" s="3223"/>
      <c r="G42" s="868">
        <f t="shared" si="3"/>
        <v>0</v>
      </c>
      <c r="H42" s="277"/>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row>
    <row r="43" spans="1:39" ht="15" customHeight="1" x14ac:dyDescent="0.25">
      <c r="A43" s="274"/>
      <c r="B43" s="825"/>
      <c r="C43" s="585"/>
      <c r="D43" s="840"/>
      <c r="E43" s="875">
        <v>0.16</v>
      </c>
      <c r="F43" s="3223"/>
      <c r="G43" s="868">
        <f t="shared" si="3"/>
        <v>0</v>
      </c>
      <c r="H43" s="277"/>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row>
    <row r="44" spans="1:39" ht="15" customHeight="1" x14ac:dyDescent="0.25">
      <c r="A44" s="274"/>
      <c r="B44" s="825"/>
      <c r="C44" s="585"/>
      <c r="D44" s="840"/>
      <c r="E44" s="875">
        <v>0.16</v>
      </c>
      <c r="F44" s="3223"/>
      <c r="G44" s="868">
        <f t="shared" si="3"/>
        <v>0</v>
      </c>
      <c r="H44" s="277"/>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row>
    <row r="45" spans="1:39" ht="15" customHeight="1" x14ac:dyDescent="0.25">
      <c r="A45" s="274"/>
      <c r="B45" s="825"/>
      <c r="C45" s="585"/>
      <c r="D45" s="840"/>
      <c r="E45" s="875">
        <v>0.16</v>
      </c>
      <c r="F45" s="3223"/>
      <c r="G45" s="868">
        <f t="shared" si="3"/>
        <v>0</v>
      </c>
      <c r="H45" s="277"/>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row>
    <row r="46" spans="1:39" ht="15" customHeight="1" x14ac:dyDescent="0.25">
      <c r="A46" s="274"/>
      <c r="B46" s="825"/>
      <c r="C46" s="585"/>
      <c r="D46" s="840"/>
      <c r="E46" s="875">
        <v>0.16</v>
      </c>
      <c r="F46" s="3223"/>
      <c r="G46" s="868">
        <f t="shared" si="3"/>
        <v>0</v>
      </c>
      <c r="H46" s="277"/>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row>
    <row r="47" spans="1:39" ht="15" customHeight="1" x14ac:dyDescent="0.25">
      <c r="A47" s="274"/>
      <c r="B47" s="825"/>
      <c r="C47" s="585"/>
      <c r="D47" s="840"/>
      <c r="E47" s="875">
        <v>0.16</v>
      </c>
      <c r="F47" s="3223"/>
      <c r="G47" s="868">
        <f t="shared" si="3"/>
        <v>0</v>
      </c>
      <c r="H47" s="277"/>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row>
    <row r="48" spans="1:39" ht="15" customHeight="1" x14ac:dyDescent="0.25">
      <c r="A48" s="274"/>
      <c r="B48" s="825"/>
      <c r="C48" s="585"/>
      <c r="D48" s="840"/>
      <c r="E48" s="875">
        <v>0.16</v>
      </c>
      <c r="F48" s="3223"/>
      <c r="G48" s="868">
        <f t="shared" si="3"/>
        <v>0</v>
      </c>
      <c r="H48" s="277"/>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row>
    <row r="49" spans="1:39" ht="15" customHeight="1" x14ac:dyDescent="0.25">
      <c r="A49" s="274"/>
      <c r="B49" s="825"/>
      <c r="C49" s="585"/>
      <c r="D49" s="840"/>
      <c r="E49" s="875">
        <v>0.16</v>
      </c>
      <c r="F49" s="3224"/>
      <c r="G49" s="868">
        <f t="shared" si="3"/>
        <v>0</v>
      </c>
      <c r="H49" s="277"/>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row>
    <row r="50" spans="1:39" ht="15" customHeight="1" x14ac:dyDescent="0.3">
      <c r="A50" s="274"/>
      <c r="B50" s="3218"/>
      <c r="C50" s="3219"/>
      <c r="D50" s="3219"/>
      <c r="E50" s="3219"/>
      <c r="F50" s="3219"/>
      <c r="G50" s="1381"/>
      <c r="H50" s="277"/>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row>
    <row r="51" spans="1:39" ht="15" customHeight="1" x14ac:dyDescent="0.3">
      <c r="A51" s="274"/>
      <c r="B51" s="3220" t="s">
        <v>13</v>
      </c>
      <c r="C51" s="3221"/>
      <c r="D51" s="1377"/>
      <c r="E51" s="1377"/>
      <c r="F51" s="1377"/>
      <c r="G51" s="1382">
        <f>SUM(G6 + G17 + G28 + G39)</f>
        <v>0</v>
      </c>
      <c r="H51" s="277"/>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row>
    <row r="52" spans="1:39" ht="15" customHeight="1" thickBot="1" x14ac:dyDescent="0.3">
      <c r="A52" s="278"/>
      <c r="B52" s="309"/>
      <c r="C52" s="309"/>
      <c r="D52" s="309"/>
      <c r="E52" s="309"/>
      <c r="F52" s="309"/>
      <c r="G52" s="309"/>
      <c r="H52" s="279"/>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row>
    <row r="53" spans="1:39"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row>
    <row r="54" spans="1:39" x14ac:dyDescent="0.2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row>
    <row r="55" spans="1:39" x14ac:dyDescent="0.2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row>
    <row r="56" spans="1:39" x14ac:dyDescent="0.2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row>
    <row r="57" spans="1:39" x14ac:dyDescent="0.2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row>
    <row r="58" spans="1:39" x14ac:dyDescent="0.2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row>
    <row r="59" spans="1:39" x14ac:dyDescent="0.2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row>
    <row r="60" spans="1:39" x14ac:dyDescent="0.2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row>
    <row r="61" spans="1:39" x14ac:dyDescent="0.2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row>
    <row r="62" spans="1:39"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row>
    <row r="63" spans="1:39" x14ac:dyDescent="0.2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row>
    <row r="64" spans="1:39"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row>
    <row r="65" spans="1:39"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row>
    <row r="66" spans="1:39"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row>
    <row r="67" spans="1:39"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row>
    <row r="68" spans="1:39" x14ac:dyDescent="0.25">
      <c r="A68" s="2"/>
      <c r="B68" s="2"/>
      <c r="C68" s="2"/>
      <c r="D68" s="2"/>
      <c r="E68" s="2"/>
      <c r="F68" s="2"/>
      <c r="G68" s="2"/>
      <c r="H68" s="2"/>
      <c r="I68" s="2"/>
      <c r="J68" s="2"/>
      <c r="K68" s="2"/>
      <c r="L68" s="2"/>
      <c r="M68" s="2"/>
      <c r="N68" s="2"/>
      <c r="O68" s="2"/>
      <c r="P68" s="2"/>
      <c r="Q68" s="2"/>
      <c r="R68" s="2"/>
      <c r="S68" s="2"/>
      <c r="T68" s="2"/>
      <c r="U68" s="2"/>
      <c r="V68" s="2"/>
      <c r="W68" s="2"/>
      <c r="X68" s="2"/>
    </row>
    <row r="69" spans="1:39" x14ac:dyDescent="0.25">
      <c r="A69" s="2"/>
      <c r="B69" s="2"/>
      <c r="C69" s="2"/>
      <c r="D69" s="2"/>
      <c r="E69" s="2"/>
      <c r="F69" s="2"/>
      <c r="G69" s="2"/>
      <c r="H69" s="2"/>
      <c r="I69" s="2"/>
      <c r="J69" s="2"/>
      <c r="K69" s="2"/>
      <c r="L69" s="2"/>
      <c r="M69" s="2"/>
      <c r="N69" s="2"/>
      <c r="O69" s="2"/>
      <c r="P69" s="2"/>
      <c r="Q69" s="2"/>
      <c r="R69" s="2"/>
      <c r="S69" s="2"/>
      <c r="T69" s="2"/>
      <c r="U69" s="2"/>
      <c r="V69" s="2"/>
      <c r="W69" s="2"/>
      <c r="X69" s="2"/>
    </row>
    <row r="70" spans="1:39" x14ac:dyDescent="0.25">
      <c r="A70" s="2"/>
      <c r="B70" s="2"/>
      <c r="C70" s="2"/>
      <c r="D70" s="2"/>
      <c r="E70" s="2"/>
      <c r="F70" s="2"/>
      <c r="G70" s="2"/>
      <c r="H70" s="2"/>
      <c r="I70" s="2"/>
      <c r="J70" s="2"/>
      <c r="K70" s="2"/>
      <c r="L70" s="2"/>
      <c r="M70" s="2"/>
      <c r="N70" s="2"/>
      <c r="O70" s="2"/>
      <c r="P70" s="2"/>
      <c r="Q70" s="2"/>
      <c r="R70" s="2"/>
      <c r="S70" s="2"/>
      <c r="T70" s="2"/>
      <c r="U70" s="2"/>
      <c r="V70" s="2"/>
      <c r="W70" s="2"/>
      <c r="X70" s="2"/>
    </row>
    <row r="71" spans="1:39" x14ac:dyDescent="0.25">
      <c r="A71" s="2"/>
      <c r="B71" s="2"/>
      <c r="C71" s="2"/>
      <c r="D71" s="2"/>
      <c r="E71" s="2"/>
      <c r="F71" s="2"/>
      <c r="G71" s="2"/>
      <c r="H71" s="2"/>
      <c r="I71" s="2"/>
      <c r="J71" s="2"/>
      <c r="K71" s="2"/>
      <c r="L71" s="2"/>
      <c r="M71" s="2"/>
      <c r="N71" s="2"/>
      <c r="O71" s="2"/>
      <c r="P71" s="2"/>
      <c r="Q71" s="2"/>
      <c r="R71" s="2"/>
      <c r="S71" s="2"/>
      <c r="T71" s="2"/>
      <c r="U71" s="2"/>
      <c r="V71" s="2"/>
      <c r="W71" s="2"/>
      <c r="X71" s="2"/>
    </row>
    <row r="72" spans="1:39" x14ac:dyDescent="0.25">
      <c r="A72" s="2"/>
      <c r="B72" s="2"/>
      <c r="C72" s="2"/>
      <c r="D72" s="2"/>
      <c r="E72" s="2"/>
      <c r="F72" s="2"/>
      <c r="G72" s="2"/>
      <c r="H72" s="2"/>
      <c r="I72" s="2"/>
      <c r="J72" s="2"/>
      <c r="K72" s="2"/>
      <c r="L72" s="2"/>
      <c r="M72" s="2"/>
      <c r="N72" s="2"/>
      <c r="O72" s="2"/>
      <c r="P72" s="2"/>
      <c r="Q72" s="2"/>
      <c r="R72" s="2"/>
      <c r="S72" s="2"/>
      <c r="T72" s="2"/>
      <c r="U72" s="2"/>
      <c r="V72" s="2"/>
      <c r="W72" s="2"/>
      <c r="X72" s="2"/>
    </row>
    <row r="73" spans="1:39" x14ac:dyDescent="0.25">
      <c r="A73" s="2"/>
      <c r="B73" s="2"/>
      <c r="C73" s="2"/>
      <c r="D73" s="2"/>
      <c r="E73" s="2"/>
      <c r="F73" s="2"/>
      <c r="G73" s="2"/>
      <c r="H73" s="2"/>
      <c r="I73" s="2"/>
      <c r="J73" s="2"/>
      <c r="K73" s="2"/>
      <c r="L73" s="2"/>
      <c r="M73" s="2"/>
      <c r="N73" s="2"/>
      <c r="O73" s="2"/>
      <c r="P73" s="2"/>
      <c r="Q73" s="2"/>
      <c r="R73" s="2"/>
      <c r="S73" s="2"/>
      <c r="T73" s="2"/>
      <c r="U73" s="2"/>
      <c r="V73" s="2"/>
      <c r="W73" s="2"/>
      <c r="X73" s="2"/>
    </row>
    <row r="74" spans="1:39" x14ac:dyDescent="0.25">
      <c r="A74" s="2"/>
      <c r="B74" s="2"/>
      <c r="C74" s="2"/>
      <c r="D74" s="2"/>
      <c r="E74" s="2"/>
      <c r="F74" s="2"/>
      <c r="G74" s="2"/>
      <c r="H74" s="2"/>
      <c r="I74" s="2"/>
      <c r="J74" s="2"/>
      <c r="K74" s="2"/>
      <c r="L74" s="2"/>
      <c r="M74" s="2"/>
      <c r="N74" s="2"/>
      <c r="O74" s="2"/>
      <c r="P74" s="2"/>
      <c r="Q74" s="2"/>
      <c r="R74" s="2"/>
      <c r="S74" s="2"/>
      <c r="T74" s="2"/>
      <c r="U74" s="2"/>
      <c r="V74" s="2"/>
      <c r="W74" s="2"/>
      <c r="X74" s="2"/>
    </row>
    <row r="75" spans="1:39" x14ac:dyDescent="0.25">
      <c r="A75" s="2"/>
      <c r="B75" s="2"/>
      <c r="C75" s="2"/>
      <c r="D75" s="2"/>
      <c r="E75" s="2"/>
      <c r="F75" s="2"/>
      <c r="G75" s="2"/>
      <c r="H75" s="2"/>
      <c r="I75" s="2"/>
      <c r="J75" s="2"/>
      <c r="K75" s="2"/>
      <c r="L75" s="2"/>
      <c r="M75" s="2"/>
      <c r="N75" s="2"/>
      <c r="O75" s="2"/>
      <c r="P75" s="2"/>
      <c r="Q75" s="2"/>
      <c r="R75" s="2"/>
      <c r="S75" s="2"/>
      <c r="T75" s="2"/>
      <c r="U75" s="2"/>
      <c r="V75" s="2"/>
      <c r="W75" s="2"/>
      <c r="X75" s="2"/>
    </row>
    <row r="76" spans="1:39" x14ac:dyDescent="0.25">
      <c r="A76" s="2"/>
      <c r="B76" s="2"/>
      <c r="C76" s="2"/>
      <c r="D76" s="2"/>
      <c r="E76" s="2"/>
      <c r="F76" s="2"/>
      <c r="G76" s="2"/>
      <c r="H76" s="2"/>
      <c r="I76" s="2"/>
      <c r="J76" s="2"/>
      <c r="K76" s="2"/>
      <c r="L76" s="2"/>
      <c r="M76" s="2"/>
      <c r="N76" s="2"/>
      <c r="O76" s="2"/>
      <c r="P76" s="2"/>
      <c r="Q76" s="2"/>
      <c r="R76" s="2"/>
      <c r="S76" s="2"/>
      <c r="T76" s="2"/>
      <c r="U76" s="2"/>
      <c r="V76" s="2"/>
      <c r="W76" s="2"/>
      <c r="X76" s="2"/>
    </row>
    <row r="77" spans="1:39" x14ac:dyDescent="0.25">
      <c r="A77" s="2"/>
      <c r="B77" s="2"/>
      <c r="C77" s="2"/>
      <c r="D77" s="2"/>
      <c r="E77" s="2"/>
      <c r="F77" s="2"/>
      <c r="G77" s="2"/>
      <c r="H77" s="2"/>
      <c r="I77" s="2"/>
      <c r="J77" s="2"/>
      <c r="K77" s="2"/>
      <c r="L77" s="2"/>
      <c r="M77" s="2"/>
      <c r="N77" s="2"/>
      <c r="O77" s="2"/>
      <c r="P77" s="2"/>
      <c r="Q77" s="2"/>
      <c r="R77" s="2"/>
      <c r="S77" s="2"/>
      <c r="T77" s="2"/>
      <c r="U77" s="2"/>
      <c r="V77" s="2"/>
      <c r="W77" s="2"/>
      <c r="X77" s="2"/>
    </row>
    <row r="78" spans="1:39" x14ac:dyDescent="0.25">
      <c r="A78" s="2"/>
      <c r="B78" s="2"/>
      <c r="C78" s="2"/>
      <c r="D78" s="2"/>
      <c r="E78" s="2"/>
      <c r="F78" s="2"/>
      <c r="G78" s="2"/>
      <c r="H78" s="2"/>
      <c r="I78" s="2"/>
      <c r="J78" s="2"/>
      <c r="K78" s="2"/>
      <c r="L78" s="2"/>
      <c r="M78" s="2"/>
      <c r="N78" s="2"/>
      <c r="O78" s="2"/>
      <c r="P78" s="2"/>
      <c r="Q78" s="2"/>
      <c r="R78" s="2"/>
      <c r="S78" s="2"/>
      <c r="T78" s="2"/>
      <c r="U78" s="2"/>
      <c r="V78" s="2"/>
      <c r="W78" s="2"/>
      <c r="X78" s="2"/>
    </row>
    <row r="79" spans="1:39" x14ac:dyDescent="0.25">
      <c r="A79" s="2"/>
      <c r="B79" s="2"/>
      <c r="C79" s="2"/>
      <c r="D79" s="2"/>
      <c r="E79" s="2"/>
      <c r="F79" s="2"/>
      <c r="G79" s="2"/>
      <c r="H79" s="2"/>
      <c r="I79" s="2"/>
      <c r="J79" s="2"/>
      <c r="K79" s="2"/>
      <c r="L79" s="2"/>
      <c r="M79" s="2"/>
      <c r="N79" s="2"/>
      <c r="O79" s="2"/>
      <c r="P79" s="2"/>
      <c r="Q79" s="2"/>
      <c r="R79" s="2"/>
      <c r="S79" s="2"/>
      <c r="T79" s="2"/>
      <c r="U79" s="2"/>
      <c r="V79" s="2"/>
      <c r="W79" s="2"/>
      <c r="X79" s="2"/>
    </row>
    <row r="80" spans="1:39" x14ac:dyDescent="0.25">
      <c r="A80" s="2"/>
      <c r="B80" s="2"/>
      <c r="C80" s="2"/>
      <c r="D80" s="2"/>
      <c r="E80" s="2"/>
      <c r="F80" s="2"/>
      <c r="G80" s="2"/>
      <c r="H80" s="2"/>
      <c r="I80" s="2"/>
      <c r="J80" s="2"/>
      <c r="K80" s="2"/>
      <c r="L80" s="2"/>
      <c r="M80" s="2"/>
      <c r="N80" s="2"/>
      <c r="O80" s="2"/>
      <c r="P80" s="2"/>
      <c r="Q80" s="2"/>
      <c r="R80" s="2"/>
      <c r="S80" s="2"/>
      <c r="T80" s="2"/>
      <c r="U80" s="2"/>
      <c r="V80" s="2"/>
      <c r="W80" s="2"/>
      <c r="X80" s="2"/>
    </row>
    <row r="81" spans="1:29" x14ac:dyDescent="0.25">
      <c r="A81" s="2"/>
      <c r="B81" s="2"/>
      <c r="C81" s="2"/>
      <c r="D81" s="2"/>
      <c r="E81" s="2"/>
      <c r="F81" s="2"/>
      <c r="G81" s="2"/>
      <c r="H81" s="2"/>
      <c r="I81" s="2"/>
      <c r="J81" s="2"/>
      <c r="K81" s="2"/>
      <c r="L81" s="2"/>
      <c r="M81" s="2"/>
      <c r="N81" s="2"/>
      <c r="O81" s="2"/>
      <c r="P81" s="2"/>
      <c r="Q81" s="2"/>
      <c r="R81" s="2"/>
      <c r="S81" s="2"/>
      <c r="T81" s="2"/>
      <c r="U81" s="2"/>
      <c r="V81" s="2"/>
      <c r="W81" s="2"/>
      <c r="X81" s="2"/>
    </row>
    <row r="82" spans="1:29" x14ac:dyDescent="0.25">
      <c r="A82" s="2"/>
      <c r="B82" s="2"/>
      <c r="C82" s="2"/>
      <c r="D82" s="2"/>
      <c r="E82" s="2"/>
      <c r="F82" s="2"/>
      <c r="G82" s="2"/>
      <c r="H82" s="2"/>
      <c r="I82" s="2"/>
      <c r="J82" s="2"/>
      <c r="K82" s="2"/>
      <c r="L82" s="2"/>
      <c r="M82" s="2"/>
      <c r="N82" s="2"/>
      <c r="O82" s="2"/>
      <c r="P82" s="2"/>
      <c r="Q82" s="2"/>
      <c r="R82" s="2"/>
      <c r="S82" s="2"/>
      <c r="T82" s="2"/>
      <c r="U82" s="2"/>
      <c r="V82" s="2"/>
      <c r="W82" s="2"/>
      <c r="X82" s="2"/>
    </row>
    <row r="83" spans="1:29" x14ac:dyDescent="0.25">
      <c r="A83" s="2"/>
      <c r="B83" s="2"/>
      <c r="C83" s="2"/>
      <c r="D83" s="2"/>
      <c r="E83" s="2"/>
      <c r="F83" s="2"/>
      <c r="G83" s="2"/>
      <c r="H83" s="2"/>
      <c r="I83" s="2"/>
      <c r="J83" s="2"/>
      <c r="K83" s="2"/>
      <c r="L83" s="2"/>
      <c r="M83" s="2"/>
      <c r="N83" s="2"/>
      <c r="O83" s="2"/>
      <c r="P83" s="2"/>
      <c r="Q83" s="2"/>
      <c r="R83" s="2"/>
      <c r="S83" s="2"/>
      <c r="T83" s="2"/>
      <c r="U83" s="2"/>
      <c r="V83" s="2"/>
      <c r="W83" s="2"/>
      <c r="X83" s="2"/>
    </row>
    <row r="84" spans="1:29" x14ac:dyDescent="0.25">
      <c r="A84" s="2"/>
      <c r="B84" s="2"/>
      <c r="C84" s="2"/>
      <c r="D84" s="2"/>
      <c r="E84" s="2"/>
      <c r="F84" s="2"/>
      <c r="G84" s="2"/>
      <c r="H84" s="2"/>
      <c r="I84" s="2"/>
      <c r="J84" s="2"/>
      <c r="K84" s="2"/>
      <c r="L84" s="2"/>
      <c r="M84" s="2"/>
      <c r="N84" s="2"/>
      <c r="O84" s="2"/>
      <c r="P84" s="2"/>
      <c r="Q84" s="2"/>
      <c r="R84" s="2"/>
      <c r="S84" s="2"/>
      <c r="T84" s="2"/>
      <c r="U84" s="2"/>
      <c r="V84" s="2"/>
      <c r="W84" s="2"/>
      <c r="X84" s="2"/>
    </row>
    <row r="85" spans="1:29"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row>
    <row r="86" spans="1:29"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row>
    <row r="87" spans="1:29"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row>
    <row r="88" spans="1:29"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row>
    <row r="89" spans="1:29"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row>
    <row r="90" spans="1:29"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row>
    <row r="91" spans="1:29"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row>
    <row r="92" spans="1:29"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row>
    <row r="93" spans="1:29"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row>
    <row r="94" spans="1:29"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row>
    <row r="95" spans="1:29"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row>
    <row r="96" spans="1:29"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row>
    <row r="97" spans="1:29"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row>
    <row r="98" spans="1:29"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row>
    <row r="99" spans="1:29"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row>
    <row r="100" spans="1:29"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row>
    <row r="101" spans="1:29"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row>
    <row r="102" spans="1:29"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row>
    <row r="103" spans="1:29"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row>
    <row r="104" spans="1:29"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row>
    <row r="105" spans="1:29"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row>
    <row r="106" spans="1:29"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spans="1:29"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row>
    <row r="108" spans="1:29"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row>
    <row r="109" spans="1:29"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row>
    <row r="110" spans="1:29"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row>
    <row r="111" spans="1:29"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row>
    <row r="112" spans="1:29"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row>
    <row r="113" spans="1:29"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row>
    <row r="114" spans="1:29"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row>
    <row r="115" spans="1:29"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row>
    <row r="116" spans="1:29"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row>
    <row r="117" spans="1:29"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row>
    <row r="118" spans="1:29"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row>
    <row r="119" spans="1:29"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row>
    <row r="120" spans="1:29"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row>
    <row r="121" spans="1:29"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row>
    <row r="122" spans="1:29"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row>
    <row r="123" spans="1:29"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row>
    <row r="124" spans="1:29"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row>
    <row r="125" spans="1:29"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row>
    <row r="126" spans="1:29"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row>
    <row r="127" spans="1:29"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row>
    <row r="128" spans="1:29"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row>
    <row r="129" spans="1:29"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row>
    <row r="130" spans="1:29"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row>
    <row r="131" spans="1:29"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row>
    <row r="132" spans="1:29"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row>
    <row r="133" spans="1:29"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row>
    <row r="134" spans="1:29"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row>
    <row r="135" spans="1:29"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row>
    <row r="136" spans="1:29"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row>
    <row r="137" spans="1:29"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row>
    <row r="138" spans="1:29"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row>
    <row r="139" spans="1:29"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row>
    <row r="140" spans="1:29"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row>
    <row r="141" spans="1:29"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row>
    <row r="142" spans="1:29"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row>
    <row r="143" spans="1:29"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row>
    <row r="144" spans="1:29"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row>
    <row r="145" spans="1:29"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row>
    <row r="146" spans="1:29"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row>
    <row r="147" spans="1:29"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row>
    <row r="148" spans="1:29"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row>
    <row r="149" spans="1:29"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row>
    <row r="150" spans="1:29"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row>
    <row r="151" spans="1:29"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row>
    <row r="152" spans="1:29"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row>
    <row r="153" spans="1:29"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row>
    <row r="154" spans="1:29"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row>
    <row r="155" spans="1:29"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row>
    <row r="156" spans="1:29"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row>
    <row r="157" spans="1:29"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row>
    <row r="158" spans="1:29"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row>
    <row r="159" spans="1:29"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row>
    <row r="160" spans="1:29"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row>
    <row r="161" spans="1:29"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row>
    <row r="162" spans="1:29"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row>
    <row r="163" spans="1:29"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row>
    <row r="164" spans="1:29"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row>
    <row r="165" spans="1:29"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row>
    <row r="166" spans="1:29"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row>
    <row r="167" spans="1:29"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row>
    <row r="168" spans="1:29"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row>
    <row r="169" spans="1:29"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row>
    <row r="170" spans="1:29"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row>
    <row r="171" spans="1:29"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row>
    <row r="172" spans="1:29"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row>
    <row r="173" spans="1:29"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row>
    <row r="174" spans="1:29"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row>
    <row r="175" spans="1:29"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row>
    <row r="176" spans="1:29"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row>
    <row r="177" spans="1:29"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row>
    <row r="178" spans="1:29"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row>
    <row r="179" spans="1:29"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row>
    <row r="180" spans="1:29"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row>
    <row r="181" spans="1:29"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row>
    <row r="182" spans="1:29"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row>
    <row r="183" spans="1:29"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row>
    <row r="184" spans="1:29"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row>
    <row r="185" spans="1:29"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row>
    <row r="186" spans="1:29"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row>
    <row r="187" spans="1:29"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row>
    <row r="188" spans="1:29"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row>
    <row r="189" spans="1:29"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row>
    <row r="190" spans="1:29"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row>
    <row r="191" spans="1:29"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row>
    <row r="192" spans="1:29"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row>
    <row r="193" spans="1:29"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row>
    <row r="194" spans="1:29"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row>
    <row r="195" spans="1:29"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row>
    <row r="196" spans="1:29"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row>
    <row r="197" spans="1:29"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row>
    <row r="198" spans="1:29"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row>
    <row r="199" spans="1:29"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row>
    <row r="200" spans="1:29"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row>
    <row r="201" spans="1:29"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row>
    <row r="202" spans="1:29"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row>
    <row r="203" spans="1:29"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row>
    <row r="204" spans="1:29"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row>
    <row r="205" spans="1:29"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row>
    <row r="206" spans="1:29"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row>
    <row r="207" spans="1:29"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row>
    <row r="208" spans="1:29"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row>
    <row r="209" spans="1:29"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row>
    <row r="210" spans="1:29"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row>
    <row r="211" spans="1:29"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row>
    <row r="212" spans="1:29"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row>
    <row r="213" spans="1:29"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row>
    <row r="214" spans="1:29"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row>
    <row r="215" spans="1:29"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row>
    <row r="216" spans="1:29"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row>
    <row r="217" spans="1:29"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row>
    <row r="218" spans="1:29"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row>
    <row r="219" spans="1:29"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row>
    <row r="220" spans="1:29"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row>
    <row r="221" spans="1:29"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row>
    <row r="222" spans="1:29"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row>
    <row r="223" spans="1:29"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row>
    <row r="224" spans="1:29"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row>
    <row r="225" spans="1:29"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row>
    <row r="226" spans="1:29"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row>
    <row r="227" spans="1:29"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row>
    <row r="228" spans="1:29"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row>
    <row r="229" spans="1:29"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row>
    <row r="230" spans="1:29"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row>
    <row r="231" spans="1:29"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row>
    <row r="232" spans="1:29"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row>
    <row r="233" spans="1:29"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row>
    <row r="234" spans="1:29"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row>
    <row r="235" spans="1:29"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row>
    <row r="236" spans="1:29"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row>
    <row r="237" spans="1:29"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row>
    <row r="238" spans="1:29"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row>
    <row r="239" spans="1:29"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row>
    <row r="240" spans="1:29"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row>
    <row r="241" spans="1:29"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row>
    <row r="242" spans="1:29"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row>
    <row r="243" spans="1:29"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row>
    <row r="244" spans="1:29"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row>
    <row r="245" spans="1:29"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row>
    <row r="246" spans="1:29"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row>
    <row r="247" spans="1:29"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row>
    <row r="248" spans="1:29"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row>
    <row r="249" spans="1:29"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row>
    <row r="250" spans="1:29"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row>
    <row r="251" spans="1:29"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row>
    <row r="252" spans="1:29"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row>
    <row r="253" spans="1:29"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row>
    <row r="254" spans="1:29"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row>
    <row r="255" spans="1:29"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row>
    <row r="256" spans="1:29"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row>
    <row r="257" spans="1:29"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row>
    <row r="258" spans="1:29"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row>
    <row r="259" spans="1:29"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row>
    <row r="260" spans="1:29"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row>
    <row r="261" spans="1:29"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row>
    <row r="262" spans="1:29"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row>
    <row r="263" spans="1:29"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row>
    <row r="264" spans="1:29"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row>
    <row r="265" spans="1:29"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row>
    <row r="266" spans="1:29"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row>
    <row r="267" spans="1:29"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row>
    <row r="268" spans="1:29"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row>
    <row r="269" spans="1:29"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row>
    <row r="270" spans="1:29"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row>
    <row r="271" spans="1:29"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row>
    <row r="272" spans="1:29"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row>
    <row r="273" spans="1:29"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row>
    <row r="274" spans="1:29"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row>
    <row r="275" spans="1:29"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row>
    <row r="276" spans="1:29"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row>
    <row r="277" spans="1:29"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row>
    <row r="278" spans="1:29"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row>
    <row r="279" spans="1:29"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row>
    <row r="280" spans="1:29"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row>
  </sheetData>
  <sheetProtection password="C4B6" sheet="1" objects="1" scenarios="1"/>
  <mergeCells count="11">
    <mergeCell ref="G4:G5"/>
    <mergeCell ref="B50:F50"/>
    <mergeCell ref="B51:C51"/>
    <mergeCell ref="C4:C5"/>
    <mergeCell ref="D4:D5"/>
    <mergeCell ref="E4:E5"/>
    <mergeCell ref="F4:F5"/>
    <mergeCell ref="D7:D16"/>
    <mergeCell ref="D18:D27"/>
    <mergeCell ref="F29:F38"/>
    <mergeCell ref="F40:F49"/>
  </mergeCells>
  <pageMargins left="0.7" right="0.7" top="0.75" bottom="0.75" header="0.3" footer="0.3"/>
  <pageSetup scale="79" fitToHeight="0" orientation="portrait" r:id="rId1"/>
  <headerFooter>
    <oddFooter>&amp;C&amp;1#&amp;"Calibri"&amp;10&amp;K000000I n t e r n a l</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3">
    <pageSetUpPr fitToPage="1"/>
  </sheetPr>
  <dimension ref="A1:AM232"/>
  <sheetViews>
    <sheetView topLeftCell="A40" zoomScaleNormal="100" workbookViewId="0">
      <selection activeCell="B7" sqref="B7"/>
    </sheetView>
  </sheetViews>
  <sheetFormatPr defaultColWidth="9.1796875" defaultRowHeight="12.5" x14ac:dyDescent="0.25"/>
  <cols>
    <col min="1" max="1" width="2.81640625" style="3" customWidth="1" collapsed="1"/>
    <col min="2" max="2" width="30.81640625" style="3" customWidth="1" collapsed="1"/>
    <col min="3" max="7" width="15.81640625" style="3" customWidth="1" collapsed="1"/>
    <col min="8" max="8" width="2.81640625" style="3" customWidth="1" collapsed="1"/>
    <col min="9" max="16384" width="9.1796875" style="3" collapsed="1"/>
  </cols>
  <sheetData>
    <row r="1" spans="1:39" ht="15" customHeight="1" x14ac:dyDescent="0.25">
      <c r="A1" s="271"/>
      <c r="B1" s="272"/>
      <c r="C1" s="272"/>
      <c r="D1" s="272"/>
      <c r="E1" s="272"/>
      <c r="F1" s="272"/>
      <c r="G1" s="272"/>
      <c r="H1" s="273"/>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row>
    <row r="2" spans="1:39" ht="30" customHeight="1" x14ac:dyDescent="0.4">
      <c r="A2" s="274"/>
      <c r="B2" s="107"/>
      <c r="C2" s="581" t="s">
        <v>1868</v>
      </c>
      <c r="D2" s="581"/>
      <c r="E2" s="581"/>
      <c r="F2" s="581"/>
      <c r="G2" s="407"/>
      <c r="H2" s="277"/>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row>
    <row r="3" spans="1:39" ht="15" customHeight="1" x14ac:dyDescent="0.35">
      <c r="A3" s="274"/>
      <c r="B3" s="107"/>
      <c r="C3" s="866"/>
      <c r="D3" s="866"/>
      <c r="E3" s="867"/>
      <c r="F3" s="866"/>
      <c r="G3" s="109" t="s">
        <v>1103</v>
      </c>
      <c r="H3" s="277"/>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row>
    <row r="4" spans="1:39" ht="20" customHeight="1" x14ac:dyDescent="0.25">
      <c r="A4" s="274"/>
      <c r="B4" s="107"/>
      <c r="C4" s="2824" t="s">
        <v>6</v>
      </c>
      <c r="D4" s="2824" t="s">
        <v>7</v>
      </c>
      <c r="E4" s="2824" t="s">
        <v>8</v>
      </c>
      <c r="F4" s="2824" t="s">
        <v>9</v>
      </c>
      <c r="G4" s="2824" t="s">
        <v>10</v>
      </c>
      <c r="H4" s="277"/>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row>
    <row r="5" spans="1:39" ht="25.25" customHeight="1" x14ac:dyDescent="0.25">
      <c r="A5" s="274"/>
      <c r="B5" s="1352" t="s">
        <v>1870</v>
      </c>
      <c r="C5" s="2825"/>
      <c r="D5" s="2825"/>
      <c r="E5" s="2825"/>
      <c r="F5" s="2825"/>
      <c r="G5" s="2825"/>
      <c r="H5" s="277"/>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row>
    <row r="6" spans="1:39" ht="15" customHeight="1" x14ac:dyDescent="0.3">
      <c r="A6" s="274"/>
      <c r="B6" s="826" t="s">
        <v>1860</v>
      </c>
      <c r="C6" s="877"/>
      <c r="D6" s="427"/>
      <c r="E6" s="872"/>
      <c r="F6" s="878"/>
      <c r="G6" s="828">
        <f>SUM(G7:G16)</f>
        <v>0</v>
      </c>
      <c r="H6" s="277"/>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row>
    <row r="7" spans="1:39" ht="15" customHeight="1" x14ac:dyDescent="0.3">
      <c r="A7" s="274"/>
      <c r="B7" s="884"/>
      <c r="C7" s="883"/>
      <c r="D7" s="3225"/>
      <c r="E7" s="880">
        <v>0.1</v>
      </c>
      <c r="F7" s="1358"/>
      <c r="G7" s="1359">
        <f>MAX((C7 * E7) - F7,0)</f>
        <v>0</v>
      </c>
      <c r="H7" s="277"/>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row>
    <row r="8" spans="1:39" ht="15" customHeight="1" x14ac:dyDescent="0.3">
      <c r="A8" s="274"/>
      <c r="B8" s="884"/>
      <c r="C8" s="883"/>
      <c r="D8" s="3226"/>
      <c r="E8" s="880">
        <v>0.1</v>
      </c>
      <c r="F8" s="1358"/>
      <c r="G8" s="1359">
        <f t="shared" ref="G8:G16" si="0">MAX((C8 * E8) - F8,0)</f>
        <v>0</v>
      </c>
      <c r="H8" s="277"/>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row>
    <row r="9" spans="1:39" ht="15" customHeight="1" x14ac:dyDescent="0.3">
      <c r="A9" s="274"/>
      <c r="B9" s="884"/>
      <c r="C9" s="883"/>
      <c r="D9" s="3226"/>
      <c r="E9" s="880">
        <v>0.1</v>
      </c>
      <c r="F9" s="1358"/>
      <c r="G9" s="1359">
        <f t="shared" si="0"/>
        <v>0</v>
      </c>
      <c r="H9" s="277"/>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row>
    <row r="10" spans="1:39" ht="15" customHeight="1" x14ac:dyDescent="0.3">
      <c r="A10" s="274"/>
      <c r="B10" s="884"/>
      <c r="C10" s="883"/>
      <c r="D10" s="3226"/>
      <c r="E10" s="880">
        <v>0.1</v>
      </c>
      <c r="F10" s="1358"/>
      <c r="G10" s="1359">
        <f t="shared" si="0"/>
        <v>0</v>
      </c>
      <c r="H10" s="277"/>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row>
    <row r="11" spans="1:39" ht="15" customHeight="1" x14ac:dyDescent="0.3">
      <c r="A11" s="274"/>
      <c r="B11" s="884"/>
      <c r="C11" s="883"/>
      <c r="D11" s="3226"/>
      <c r="E11" s="880">
        <v>0.1</v>
      </c>
      <c r="F11" s="1358"/>
      <c r="G11" s="1359">
        <f t="shared" si="0"/>
        <v>0</v>
      </c>
      <c r="H11" s="277"/>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row>
    <row r="12" spans="1:39" ht="15" customHeight="1" x14ac:dyDescent="0.3">
      <c r="A12" s="274"/>
      <c r="B12" s="884"/>
      <c r="C12" s="883"/>
      <c r="D12" s="3226"/>
      <c r="E12" s="880">
        <v>0.1</v>
      </c>
      <c r="F12" s="1358"/>
      <c r="G12" s="1359">
        <f t="shared" si="0"/>
        <v>0</v>
      </c>
      <c r="H12" s="277"/>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row>
    <row r="13" spans="1:39" ht="15" customHeight="1" x14ac:dyDescent="0.3">
      <c r="A13" s="274"/>
      <c r="B13" s="884"/>
      <c r="C13" s="883"/>
      <c r="D13" s="3226"/>
      <c r="E13" s="880">
        <v>0.1</v>
      </c>
      <c r="F13" s="1358"/>
      <c r="G13" s="1359">
        <f t="shared" si="0"/>
        <v>0</v>
      </c>
      <c r="H13" s="277"/>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row>
    <row r="14" spans="1:39" ht="15" customHeight="1" x14ac:dyDescent="0.3">
      <c r="A14" s="274"/>
      <c r="B14" s="884"/>
      <c r="C14" s="883"/>
      <c r="D14" s="3226"/>
      <c r="E14" s="880">
        <v>0.1</v>
      </c>
      <c r="F14" s="1358"/>
      <c r="G14" s="1359">
        <f t="shared" si="0"/>
        <v>0</v>
      </c>
      <c r="H14" s="277"/>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row>
    <row r="15" spans="1:39" ht="15" customHeight="1" x14ac:dyDescent="0.3">
      <c r="A15" s="274"/>
      <c r="B15" s="884"/>
      <c r="C15" s="883"/>
      <c r="D15" s="3226"/>
      <c r="E15" s="880">
        <v>0.1</v>
      </c>
      <c r="F15" s="1358"/>
      <c r="G15" s="1359">
        <f t="shared" si="0"/>
        <v>0</v>
      </c>
      <c r="H15" s="277"/>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row>
    <row r="16" spans="1:39" ht="15" customHeight="1" x14ac:dyDescent="0.3">
      <c r="A16" s="274"/>
      <c r="B16" s="884"/>
      <c r="C16" s="883"/>
      <c r="D16" s="3227"/>
      <c r="E16" s="880">
        <v>0.1</v>
      </c>
      <c r="F16" s="1358"/>
      <c r="G16" s="1359">
        <f t="shared" si="0"/>
        <v>0</v>
      </c>
      <c r="H16" s="277"/>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row>
    <row r="17" spans="1:39" ht="15" customHeight="1" x14ac:dyDescent="0.3">
      <c r="A17" s="274"/>
      <c r="B17" s="869" t="s">
        <v>1861</v>
      </c>
      <c r="C17" s="885"/>
      <c r="D17" s="886"/>
      <c r="E17" s="834"/>
      <c r="F17" s="887"/>
      <c r="G17" s="828">
        <f>SUM(G18:G27)</f>
        <v>0</v>
      </c>
      <c r="H17" s="277"/>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row>
    <row r="18" spans="1:39" ht="15" customHeight="1" x14ac:dyDescent="0.3">
      <c r="A18" s="274"/>
      <c r="B18" s="884"/>
      <c r="C18" s="883"/>
      <c r="D18" s="3225"/>
      <c r="E18" s="880">
        <v>0.1</v>
      </c>
      <c r="F18" s="1358"/>
      <c r="G18" s="1359">
        <f t="shared" ref="G18:G27" si="1">MAX((C18 * E18) - F18,0)</f>
        <v>0</v>
      </c>
      <c r="H18" s="277"/>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row>
    <row r="19" spans="1:39" ht="15" customHeight="1" x14ac:dyDescent="0.3">
      <c r="A19" s="274"/>
      <c r="B19" s="884"/>
      <c r="C19" s="883"/>
      <c r="D19" s="3226"/>
      <c r="E19" s="880">
        <v>0.1</v>
      </c>
      <c r="F19" s="1358"/>
      <c r="G19" s="1359">
        <f t="shared" si="1"/>
        <v>0</v>
      </c>
      <c r="H19" s="277"/>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row>
    <row r="20" spans="1:39" ht="15" customHeight="1" x14ac:dyDescent="0.3">
      <c r="A20" s="274"/>
      <c r="B20" s="884"/>
      <c r="C20" s="883"/>
      <c r="D20" s="3226"/>
      <c r="E20" s="880">
        <v>0.1</v>
      </c>
      <c r="F20" s="1358"/>
      <c r="G20" s="1359">
        <f t="shared" si="1"/>
        <v>0</v>
      </c>
      <c r="H20" s="277"/>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row>
    <row r="21" spans="1:39" ht="15" customHeight="1" x14ac:dyDescent="0.3">
      <c r="A21" s="274"/>
      <c r="B21" s="884"/>
      <c r="C21" s="883"/>
      <c r="D21" s="3226"/>
      <c r="E21" s="880">
        <v>0.1</v>
      </c>
      <c r="F21" s="1358"/>
      <c r="G21" s="1359">
        <f t="shared" si="1"/>
        <v>0</v>
      </c>
      <c r="H21" s="277"/>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row>
    <row r="22" spans="1:39" ht="15" customHeight="1" x14ac:dyDescent="0.3">
      <c r="A22" s="274"/>
      <c r="B22" s="884"/>
      <c r="C22" s="883"/>
      <c r="D22" s="3226"/>
      <c r="E22" s="880">
        <v>0.1</v>
      </c>
      <c r="F22" s="1358"/>
      <c r="G22" s="1359">
        <f t="shared" si="1"/>
        <v>0</v>
      </c>
      <c r="H22" s="277"/>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row>
    <row r="23" spans="1:39" ht="15" customHeight="1" x14ac:dyDescent="0.3">
      <c r="A23" s="274"/>
      <c r="B23" s="884"/>
      <c r="C23" s="883"/>
      <c r="D23" s="3226"/>
      <c r="E23" s="880">
        <v>0.1</v>
      </c>
      <c r="F23" s="1358"/>
      <c r="G23" s="1359">
        <f t="shared" si="1"/>
        <v>0</v>
      </c>
      <c r="H23" s="277"/>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row>
    <row r="24" spans="1:39" ht="15" customHeight="1" x14ac:dyDescent="0.3">
      <c r="A24" s="274"/>
      <c r="B24" s="884"/>
      <c r="C24" s="883"/>
      <c r="D24" s="3226"/>
      <c r="E24" s="880">
        <v>0.1</v>
      </c>
      <c r="F24" s="1358"/>
      <c r="G24" s="1359">
        <f t="shared" si="1"/>
        <v>0</v>
      </c>
      <c r="H24" s="277"/>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row>
    <row r="25" spans="1:39" ht="15" customHeight="1" x14ac:dyDescent="0.3">
      <c r="A25" s="274"/>
      <c r="B25" s="884"/>
      <c r="C25" s="883"/>
      <c r="D25" s="3226"/>
      <c r="E25" s="880">
        <v>0.1</v>
      </c>
      <c r="F25" s="1358"/>
      <c r="G25" s="1359">
        <f t="shared" si="1"/>
        <v>0</v>
      </c>
      <c r="H25" s="277"/>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row>
    <row r="26" spans="1:39" ht="15" customHeight="1" x14ac:dyDescent="0.3">
      <c r="A26" s="274"/>
      <c r="B26" s="884"/>
      <c r="C26" s="883"/>
      <c r="D26" s="3226"/>
      <c r="E26" s="880">
        <v>0.1</v>
      </c>
      <c r="F26" s="1358"/>
      <c r="G26" s="1359">
        <f t="shared" si="1"/>
        <v>0</v>
      </c>
      <c r="H26" s="277"/>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row>
    <row r="27" spans="1:39" ht="15" customHeight="1" x14ac:dyDescent="0.3">
      <c r="A27" s="274"/>
      <c r="B27" s="884"/>
      <c r="C27" s="883"/>
      <c r="D27" s="3227"/>
      <c r="E27" s="880">
        <v>0.1</v>
      </c>
      <c r="F27" s="1358"/>
      <c r="G27" s="1359">
        <f t="shared" si="1"/>
        <v>0</v>
      </c>
      <c r="H27" s="277"/>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row>
    <row r="28" spans="1:39" ht="15" customHeight="1" x14ac:dyDescent="0.3">
      <c r="A28" s="274"/>
      <c r="B28" s="826" t="s">
        <v>11</v>
      </c>
      <c r="C28" s="1357"/>
      <c r="D28" s="1353"/>
      <c r="E28" s="1354"/>
      <c r="F28" s="1355"/>
      <c r="G28" s="828">
        <f>SUM(G29:G38)</f>
        <v>0</v>
      </c>
      <c r="H28" s="277"/>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row>
    <row r="29" spans="1:39" ht="15" customHeight="1" x14ac:dyDescent="0.3">
      <c r="A29" s="274"/>
      <c r="B29" s="884"/>
      <c r="C29" s="883"/>
      <c r="D29" s="883"/>
      <c r="E29" s="880">
        <v>0.1</v>
      </c>
      <c r="F29" s="3225"/>
      <c r="G29" s="1359">
        <f t="shared" ref="G29:G38" si="2">IF((C29 *E29)&lt;D29,C29*E29,D29)</f>
        <v>0</v>
      </c>
      <c r="H29" s="277"/>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row>
    <row r="30" spans="1:39" ht="15" customHeight="1" x14ac:dyDescent="0.3">
      <c r="A30" s="274"/>
      <c r="B30" s="884"/>
      <c r="C30" s="883"/>
      <c r="D30" s="883"/>
      <c r="E30" s="880">
        <v>0.1</v>
      </c>
      <c r="F30" s="3226"/>
      <c r="G30" s="1359">
        <f t="shared" si="2"/>
        <v>0</v>
      </c>
      <c r="H30" s="277"/>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row>
    <row r="31" spans="1:39" ht="15" customHeight="1" x14ac:dyDescent="0.3">
      <c r="A31" s="274"/>
      <c r="B31" s="884"/>
      <c r="C31" s="883"/>
      <c r="D31" s="883"/>
      <c r="E31" s="880">
        <v>0.1</v>
      </c>
      <c r="F31" s="3226"/>
      <c r="G31" s="1359">
        <f t="shared" si="2"/>
        <v>0</v>
      </c>
      <c r="H31" s="277"/>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row>
    <row r="32" spans="1:39" ht="15" customHeight="1" x14ac:dyDescent="0.3">
      <c r="A32" s="274"/>
      <c r="B32" s="884"/>
      <c r="C32" s="883"/>
      <c r="D32" s="883"/>
      <c r="E32" s="880">
        <v>0.1</v>
      </c>
      <c r="F32" s="3226"/>
      <c r="G32" s="1359">
        <f t="shared" si="2"/>
        <v>0</v>
      </c>
      <c r="H32" s="277"/>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row>
    <row r="33" spans="1:39" ht="15" customHeight="1" x14ac:dyDescent="0.3">
      <c r="A33" s="274"/>
      <c r="B33" s="884"/>
      <c r="C33" s="883"/>
      <c r="D33" s="883"/>
      <c r="E33" s="880">
        <v>0.1</v>
      </c>
      <c r="F33" s="3226"/>
      <c r="G33" s="1359">
        <f t="shared" si="2"/>
        <v>0</v>
      </c>
      <c r="H33" s="277"/>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row>
    <row r="34" spans="1:39" ht="15" customHeight="1" x14ac:dyDescent="0.3">
      <c r="A34" s="274"/>
      <c r="B34" s="884"/>
      <c r="C34" s="883"/>
      <c r="D34" s="883"/>
      <c r="E34" s="880">
        <v>0.1</v>
      </c>
      <c r="F34" s="3226"/>
      <c r="G34" s="1359">
        <f t="shared" si="2"/>
        <v>0</v>
      </c>
      <c r="H34" s="277"/>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row>
    <row r="35" spans="1:39" ht="15" customHeight="1" x14ac:dyDescent="0.3">
      <c r="A35" s="274"/>
      <c r="B35" s="884"/>
      <c r="C35" s="883"/>
      <c r="D35" s="883"/>
      <c r="E35" s="880">
        <v>0.1</v>
      </c>
      <c r="F35" s="3226"/>
      <c r="G35" s="1359">
        <f t="shared" si="2"/>
        <v>0</v>
      </c>
      <c r="H35" s="277"/>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row>
    <row r="36" spans="1:39" ht="15" customHeight="1" x14ac:dyDescent="0.3">
      <c r="A36" s="274"/>
      <c r="B36" s="884"/>
      <c r="C36" s="883"/>
      <c r="D36" s="883"/>
      <c r="E36" s="880">
        <v>0.1</v>
      </c>
      <c r="F36" s="3226"/>
      <c r="G36" s="1359">
        <f t="shared" si="2"/>
        <v>0</v>
      </c>
      <c r="H36" s="277"/>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row>
    <row r="37" spans="1:39" ht="15" customHeight="1" x14ac:dyDescent="0.3">
      <c r="A37" s="274"/>
      <c r="B37" s="884"/>
      <c r="C37" s="883"/>
      <c r="D37" s="883"/>
      <c r="E37" s="880">
        <v>0.1</v>
      </c>
      <c r="F37" s="3226"/>
      <c r="G37" s="1359">
        <f t="shared" si="2"/>
        <v>0</v>
      </c>
      <c r="H37" s="277"/>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row>
    <row r="38" spans="1:39" ht="15" customHeight="1" x14ac:dyDescent="0.3">
      <c r="A38" s="274"/>
      <c r="B38" s="884"/>
      <c r="C38" s="883"/>
      <c r="D38" s="883"/>
      <c r="E38" s="880">
        <v>0.1</v>
      </c>
      <c r="F38" s="3227"/>
      <c r="G38" s="1359">
        <f t="shared" si="2"/>
        <v>0</v>
      </c>
      <c r="H38" s="277"/>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row>
    <row r="39" spans="1:39" ht="15" customHeight="1" x14ac:dyDescent="0.3">
      <c r="A39" s="274"/>
      <c r="B39" s="826" t="s">
        <v>12</v>
      </c>
      <c r="C39" s="1357"/>
      <c r="D39" s="1356"/>
      <c r="E39" s="1354"/>
      <c r="F39" s="1355"/>
      <c r="G39" s="828">
        <f>SUM(G40:G49)</f>
        <v>0</v>
      </c>
      <c r="H39" s="277"/>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row>
    <row r="40" spans="1:39" ht="15" customHeight="1" x14ac:dyDescent="0.3">
      <c r="A40" s="274"/>
      <c r="B40" s="884"/>
      <c r="C40" s="883"/>
      <c r="D40" s="883"/>
      <c r="E40" s="880">
        <v>0.1</v>
      </c>
      <c r="F40" s="3225"/>
      <c r="G40" s="1359">
        <f t="shared" ref="G40:G49" si="3">IF((C40 *E40)&lt;D40,C40*E40,D40)</f>
        <v>0</v>
      </c>
      <c r="H40" s="277"/>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row>
    <row r="41" spans="1:39" ht="15" customHeight="1" x14ac:dyDescent="0.3">
      <c r="A41" s="274"/>
      <c r="B41" s="884"/>
      <c r="C41" s="883"/>
      <c r="D41" s="883"/>
      <c r="E41" s="880">
        <v>0.1</v>
      </c>
      <c r="F41" s="3226"/>
      <c r="G41" s="1359">
        <f t="shared" si="3"/>
        <v>0</v>
      </c>
      <c r="H41" s="277"/>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row>
    <row r="42" spans="1:39" ht="15" customHeight="1" x14ac:dyDescent="0.3">
      <c r="A42" s="274"/>
      <c r="B42" s="884"/>
      <c r="C42" s="883"/>
      <c r="D42" s="883"/>
      <c r="E42" s="880">
        <v>0.1</v>
      </c>
      <c r="F42" s="3226"/>
      <c r="G42" s="1359">
        <f t="shared" si="3"/>
        <v>0</v>
      </c>
      <c r="H42" s="277"/>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row>
    <row r="43" spans="1:39" ht="15" customHeight="1" x14ac:dyDescent="0.3">
      <c r="A43" s="274"/>
      <c r="B43" s="884"/>
      <c r="C43" s="883"/>
      <c r="D43" s="883"/>
      <c r="E43" s="880">
        <v>0.1</v>
      </c>
      <c r="F43" s="3226"/>
      <c r="G43" s="1359">
        <f t="shared" si="3"/>
        <v>0</v>
      </c>
      <c r="H43" s="277"/>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row>
    <row r="44" spans="1:39" ht="15" customHeight="1" x14ac:dyDescent="0.3">
      <c r="A44" s="274"/>
      <c r="B44" s="884"/>
      <c r="C44" s="883"/>
      <c r="D44" s="883"/>
      <c r="E44" s="880">
        <v>0.1</v>
      </c>
      <c r="F44" s="3226"/>
      <c r="G44" s="1359">
        <f t="shared" si="3"/>
        <v>0</v>
      </c>
      <c r="H44" s="277"/>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row>
    <row r="45" spans="1:39" ht="15" customHeight="1" x14ac:dyDescent="0.3">
      <c r="A45" s="274"/>
      <c r="B45" s="884"/>
      <c r="C45" s="883"/>
      <c r="D45" s="883"/>
      <c r="E45" s="880">
        <v>0.1</v>
      </c>
      <c r="F45" s="3226"/>
      <c r="G45" s="1359">
        <f t="shared" si="3"/>
        <v>0</v>
      </c>
      <c r="H45" s="277"/>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row>
    <row r="46" spans="1:39" ht="15" customHeight="1" x14ac:dyDescent="0.3">
      <c r="A46" s="274"/>
      <c r="B46" s="884"/>
      <c r="C46" s="883"/>
      <c r="D46" s="883"/>
      <c r="E46" s="880">
        <v>0.1</v>
      </c>
      <c r="F46" s="3226"/>
      <c r="G46" s="1359">
        <f t="shared" si="3"/>
        <v>0</v>
      </c>
      <c r="H46" s="277"/>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row>
    <row r="47" spans="1:39" ht="15" customHeight="1" x14ac:dyDescent="0.3">
      <c r="A47" s="274"/>
      <c r="B47" s="884"/>
      <c r="C47" s="883"/>
      <c r="D47" s="883"/>
      <c r="E47" s="880">
        <v>0.1</v>
      </c>
      <c r="F47" s="3226"/>
      <c r="G47" s="1359">
        <f t="shared" si="3"/>
        <v>0</v>
      </c>
      <c r="H47" s="277"/>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row>
    <row r="48" spans="1:39" ht="15" customHeight="1" x14ac:dyDescent="0.3">
      <c r="A48" s="274"/>
      <c r="B48" s="884"/>
      <c r="C48" s="883"/>
      <c r="D48" s="883"/>
      <c r="E48" s="880">
        <v>0.1</v>
      </c>
      <c r="F48" s="3226"/>
      <c r="G48" s="1359">
        <f t="shared" si="3"/>
        <v>0</v>
      </c>
      <c r="H48" s="277"/>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row>
    <row r="49" spans="1:39" ht="15" customHeight="1" x14ac:dyDescent="0.3">
      <c r="A49" s="274"/>
      <c r="B49" s="884"/>
      <c r="C49" s="883"/>
      <c r="D49" s="883"/>
      <c r="E49" s="880">
        <v>0.1</v>
      </c>
      <c r="F49" s="3227"/>
      <c r="G49" s="1359">
        <f t="shared" si="3"/>
        <v>0</v>
      </c>
      <c r="H49" s="277"/>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row>
    <row r="50" spans="1:39" ht="15" customHeight="1" x14ac:dyDescent="0.3">
      <c r="A50" s="274"/>
      <c r="B50" s="3218"/>
      <c r="C50" s="3219"/>
      <c r="D50" s="3219"/>
      <c r="E50" s="3219"/>
      <c r="F50" s="3219"/>
      <c r="G50" s="1379"/>
      <c r="H50" s="277"/>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row>
    <row r="51" spans="1:39" ht="15" customHeight="1" x14ac:dyDescent="0.3">
      <c r="A51" s="274"/>
      <c r="B51" s="1375" t="s">
        <v>14</v>
      </c>
      <c r="C51" s="1376"/>
      <c r="D51" s="1377"/>
      <c r="E51" s="1377"/>
      <c r="F51" s="1378"/>
      <c r="G51" s="1374">
        <f>SUM(G6 + G17 + G28 + G39)</f>
        <v>0</v>
      </c>
      <c r="H51" s="277"/>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row>
    <row r="52" spans="1:39" ht="15" customHeight="1" thickBot="1" x14ac:dyDescent="0.3">
      <c r="A52" s="278"/>
      <c r="B52" s="309"/>
      <c r="C52" s="309"/>
      <c r="D52" s="309"/>
      <c r="E52" s="309"/>
      <c r="F52" s="309"/>
      <c r="G52" s="309"/>
      <c r="H52" s="279"/>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row>
    <row r="53" spans="1:39"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row>
    <row r="54" spans="1:39" x14ac:dyDescent="0.2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row>
    <row r="55" spans="1:39" x14ac:dyDescent="0.2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row>
    <row r="56" spans="1:39" x14ac:dyDescent="0.2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row>
    <row r="57" spans="1:39" x14ac:dyDescent="0.2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row>
    <row r="58" spans="1:39" x14ac:dyDescent="0.2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row>
    <row r="59" spans="1:39" x14ac:dyDescent="0.2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row>
    <row r="60" spans="1:39" x14ac:dyDescent="0.2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row>
    <row r="61" spans="1:39" x14ac:dyDescent="0.2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row>
    <row r="62" spans="1:39"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row>
    <row r="63" spans="1:39" x14ac:dyDescent="0.2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row>
    <row r="64" spans="1:39"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row>
    <row r="65" spans="1:29"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row>
    <row r="66" spans="1:29"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row>
    <row r="67" spans="1:29"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row>
    <row r="68" spans="1:29"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row>
    <row r="69" spans="1:29"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row>
    <row r="70" spans="1:29"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row>
    <row r="71" spans="1:29"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2" spans="1:29"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row>
    <row r="73" spans="1:29"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row>
    <row r="74" spans="1:29"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row>
    <row r="75" spans="1:29"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row>
    <row r="76" spans="1:29"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row>
    <row r="77" spans="1:29" x14ac:dyDescent="0.2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row>
    <row r="78" spans="1:29"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row>
    <row r="79" spans="1:29"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row>
    <row r="80" spans="1:29" x14ac:dyDescent="0.2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row>
    <row r="81" spans="1:29"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row>
    <row r="82" spans="1:29"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row>
    <row r="83" spans="1:29"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row>
    <row r="84" spans="1:29"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row>
    <row r="85" spans="1:29"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row>
    <row r="86" spans="1:29"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row>
    <row r="87" spans="1:29"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row>
    <row r="88" spans="1:29"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row>
    <row r="89" spans="1:29"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row>
    <row r="90" spans="1:29"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row>
    <row r="91" spans="1:29"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row>
    <row r="92" spans="1:29"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row>
    <row r="93" spans="1:29"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row>
    <row r="94" spans="1:29"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row>
    <row r="95" spans="1:29"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row>
    <row r="96" spans="1:29"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row>
    <row r="97" spans="1:29"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row>
    <row r="98" spans="1:29"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row>
    <row r="99" spans="1:29"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row>
    <row r="100" spans="1:29"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row>
    <row r="101" spans="1:29"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row>
    <row r="102" spans="1:29"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row>
    <row r="103" spans="1:29"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row>
    <row r="104" spans="1:29"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row>
    <row r="105" spans="1:29"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row>
    <row r="106" spans="1:29"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spans="1:29"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row>
    <row r="108" spans="1:29"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row>
    <row r="109" spans="1:29"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row>
    <row r="110" spans="1:29"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row>
    <row r="111" spans="1:29"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row>
    <row r="112" spans="1:29"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row>
    <row r="113" spans="1:29"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row>
    <row r="114" spans="1:29"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row>
    <row r="115" spans="1:29"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row>
    <row r="116" spans="1:29"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row>
    <row r="117" spans="1:29"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row>
    <row r="118" spans="1:29"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row>
    <row r="119" spans="1:29"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row>
    <row r="120" spans="1:29"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row>
    <row r="121" spans="1:29"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row>
    <row r="122" spans="1:29"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row>
    <row r="123" spans="1:29"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row>
    <row r="124" spans="1:29"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row>
    <row r="125" spans="1:29"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row>
    <row r="126" spans="1:29"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row>
    <row r="127" spans="1:29"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row>
    <row r="128" spans="1:29"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row>
    <row r="129" spans="1:29"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row>
    <row r="130" spans="1:29"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row>
    <row r="131" spans="1:29"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row>
    <row r="132" spans="1:29"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row>
    <row r="133" spans="1:29"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row>
    <row r="134" spans="1:29"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row>
    <row r="135" spans="1:29"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row>
    <row r="136" spans="1:29"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row>
    <row r="137" spans="1:29"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row>
    <row r="138" spans="1:29"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row>
    <row r="139" spans="1:29"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row>
    <row r="140" spans="1:29"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row>
    <row r="141" spans="1:29"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row>
    <row r="142" spans="1:29"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row>
    <row r="143" spans="1:29"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row>
    <row r="144" spans="1:29"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row>
    <row r="145" spans="1:29"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row>
    <row r="146" spans="1:29"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row>
    <row r="147" spans="1:29"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row>
    <row r="148" spans="1:29"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row>
    <row r="149" spans="1:29"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row>
    <row r="150" spans="1:29"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row>
    <row r="151" spans="1:29"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row>
    <row r="152" spans="1:29"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row>
    <row r="153" spans="1:29"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row>
    <row r="154" spans="1:29"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row>
    <row r="155" spans="1:29"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row>
    <row r="156" spans="1:29"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row>
    <row r="157" spans="1:29"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row>
    <row r="158" spans="1:29"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row>
    <row r="159" spans="1:29"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row>
    <row r="160" spans="1:29"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row>
    <row r="161" spans="1:29"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row>
    <row r="162" spans="1:29"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row>
    <row r="163" spans="1:29"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row>
    <row r="164" spans="1:29"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row>
    <row r="165" spans="1:29"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row>
    <row r="166" spans="1:29"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row>
    <row r="167" spans="1:29"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row>
    <row r="168" spans="1:29"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row>
    <row r="169" spans="1:29"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row>
    <row r="170" spans="1:29"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row>
    <row r="171" spans="1:29"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row>
    <row r="172" spans="1:29"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row>
    <row r="173" spans="1:29"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row>
    <row r="174" spans="1:29"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row>
    <row r="175" spans="1:29"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row>
    <row r="176" spans="1:29"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row>
    <row r="177" spans="1:29"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row>
    <row r="178" spans="1:29"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row>
    <row r="179" spans="1:29"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row>
    <row r="180" spans="1:29"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row>
    <row r="181" spans="1:29"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row>
    <row r="182" spans="1:29"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row>
    <row r="183" spans="1:29"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row>
    <row r="184" spans="1:29"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row>
    <row r="185" spans="1:29"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row>
    <row r="186" spans="1:29"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row>
    <row r="187" spans="1:29"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row>
    <row r="188" spans="1:29"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row>
    <row r="189" spans="1:29"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row>
    <row r="190" spans="1:29"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row>
    <row r="191" spans="1:29"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row>
    <row r="192" spans="1:29"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row>
    <row r="193" spans="1:29"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row>
    <row r="194" spans="1:29"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row>
    <row r="195" spans="1:29"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row>
    <row r="196" spans="1:29"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row>
    <row r="197" spans="1:29"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row>
    <row r="198" spans="1:29"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row>
    <row r="199" spans="1:29"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row>
    <row r="200" spans="1:29"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row>
    <row r="201" spans="1:29"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row>
    <row r="202" spans="1:29"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row>
    <row r="203" spans="1:29"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row>
    <row r="204" spans="1:29"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row>
    <row r="205" spans="1:29"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row>
    <row r="206" spans="1:29"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row>
    <row r="207" spans="1:29"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row>
    <row r="208" spans="1:29"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row>
    <row r="209" spans="1:29"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row>
    <row r="210" spans="1:29"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row>
    <row r="211" spans="1:29"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row>
    <row r="212" spans="1:29"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row>
    <row r="213" spans="1:29"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row>
    <row r="214" spans="1:29"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row>
    <row r="215" spans="1:29"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row>
    <row r="216" spans="1:29"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row>
    <row r="217" spans="1:29"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row>
    <row r="218" spans="1:29"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row>
    <row r="219" spans="1:29"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row>
    <row r="220" spans="1:29"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row>
    <row r="221" spans="1:29"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row>
    <row r="222" spans="1:29"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row>
    <row r="223" spans="1:29"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row>
    <row r="224" spans="1:29"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row>
    <row r="225" spans="1:29"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row>
    <row r="226" spans="1:29"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row>
    <row r="227" spans="1:29"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row>
    <row r="228" spans="1:29"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row>
    <row r="229" spans="1:29"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row>
    <row r="230" spans="1:29"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row>
    <row r="231" spans="1:29"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row>
    <row r="232" spans="1:29"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row>
  </sheetData>
  <sheetProtection password="C4B6" sheet="1" objects="1" scenarios="1"/>
  <mergeCells count="10">
    <mergeCell ref="G4:G5"/>
    <mergeCell ref="B50:F50"/>
    <mergeCell ref="C4:C5"/>
    <mergeCell ref="D4:D5"/>
    <mergeCell ref="E4:E5"/>
    <mergeCell ref="F4:F5"/>
    <mergeCell ref="D7:D16"/>
    <mergeCell ref="D18:D27"/>
    <mergeCell ref="F29:F38"/>
    <mergeCell ref="F40:F49"/>
  </mergeCells>
  <pageMargins left="0.7" right="0.7" top="1" bottom="0.75" header="0.3" footer="0.3"/>
  <pageSetup scale="79" fitToHeight="0" orientation="portrait" r:id="rId1"/>
  <headerFooter>
    <oddFooter>&amp;C&amp;1#&amp;"Calibri"&amp;10&amp;K000000I n t e r n a l</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4">
    <pageSetUpPr fitToPage="1"/>
  </sheetPr>
  <dimension ref="A1:AM283"/>
  <sheetViews>
    <sheetView topLeftCell="A43" zoomScaleNormal="100" workbookViewId="0">
      <selection activeCell="G24" sqref="G24"/>
    </sheetView>
  </sheetViews>
  <sheetFormatPr defaultColWidth="9.1796875" defaultRowHeight="12.5" x14ac:dyDescent="0.25"/>
  <cols>
    <col min="1" max="1" width="2.81640625" style="3" customWidth="1" collapsed="1"/>
    <col min="2" max="2" width="30.81640625" style="3" customWidth="1" collapsed="1"/>
    <col min="3" max="7" width="15.81640625" style="3" customWidth="1" collapsed="1"/>
    <col min="8" max="8" width="2.81640625" style="3" customWidth="1" collapsed="1"/>
    <col min="9" max="16384" width="9.1796875" style="3" collapsed="1"/>
  </cols>
  <sheetData>
    <row r="1" spans="1:39" ht="45" customHeight="1" x14ac:dyDescent="0.25">
      <c r="A1" s="271"/>
      <c r="B1" s="1552"/>
      <c r="C1" s="1558" t="s">
        <v>1868</v>
      </c>
      <c r="D1" s="1558"/>
      <c r="E1" s="1558"/>
      <c r="F1" s="1558"/>
      <c r="G1" s="1552"/>
      <c r="H1" s="1553"/>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row>
    <row r="2" spans="1:39" ht="15" customHeight="1" x14ac:dyDescent="0.25">
      <c r="A2" s="274"/>
      <c r="B2" s="107"/>
      <c r="C2" s="2317"/>
      <c r="D2" s="2317"/>
      <c r="E2" s="2317"/>
      <c r="F2" s="2317"/>
      <c r="G2" s="109" t="s">
        <v>1103</v>
      </c>
      <c r="H2" s="277"/>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row>
    <row r="3" spans="1:39" ht="20" customHeight="1" x14ac:dyDescent="0.25">
      <c r="A3" s="274"/>
      <c r="B3" s="107"/>
      <c r="C3" s="2824" t="s">
        <v>6</v>
      </c>
      <c r="D3" s="2824" t="s">
        <v>7</v>
      </c>
      <c r="E3" s="2824" t="s">
        <v>8</v>
      </c>
      <c r="F3" s="2824" t="s">
        <v>9</v>
      </c>
      <c r="G3" s="2824" t="s">
        <v>10</v>
      </c>
      <c r="H3" s="277"/>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row>
    <row r="4" spans="1:39" ht="25.25" customHeight="1" x14ac:dyDescent="0.25">
      <c r="A4" s="274"/>
      <c r="B4" s="1352" t="s">
        <v>2058</v>
      </c>
      <c r="C4" s="2825"/>
      <c r="D4" s="2825"/>
      <c r="E4" s="2825"/>
      <c r="F4" s="2825"/>
      <c r="G4" s="2825"/>
      <c r="H4" s="277"/>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row>
    <row r="5" spans="1:39" ht="15" customHeight="1" x14ac:dyDescent="0.3">
      <c r="A5" s="274"/>
      <c r="B5" s="826" t="s">
        <v>1860</v>
      </c>
      <c r="C5" s="1367"/>
      <c r="D5" s="1368"/>
      <c r="E5" s="1354"/>
      <c r="F5" s="1354"/>
      <c r="G5" s="828">
        <f>SUM(G6:G15)</f>
        <v>0</v>
      </c>
      <c r="H5" s="277"/>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row>
    <row r="6" spans="1:39" ht="15" customHeight="1" x14ac:dyDescent="0.3">
      <c r="A6" s="274"/>
      <c r="B6" s="825"/>
      <c r="C6" s="1363"/>
      <c r="D6" s="3225"/>
      <c r="E6" s="1364">
        <v>0.18</v>
      </c>
      <c r="F6" s="56"/>
      <c r="G6" s="1369">
        <f>MAX((C6 * E6) - F6,0)</f>
        <v>0</v>
      </c>
      <c r="H6" s="277"/>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row>
    <row r="7" spans="1:39" ht="15" customHeight="1" x14ac:dyDescent="0.3">
      <c r="A7" s="274"/>
      <c r="B7" s="825"/>
      <c r="C7" s="1363"/>
      <c r="D7" s="3226"/>
      <c r="E7" s="1364">
        <v>0.18</v>
      </c>
      <c r="F7" s="56"/>
      <c r="G7" s="1369">
        <f t="shared" ref="G7:G15" si="0">MAX((C7 * E7) - F7,0)</f>
        <v>0</v>
      </c>
      <c r="H7" s="277"/>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row>
    <row r="8" spans="1:39" ht="15" customHeight="1" x14ac:dyDescent="0.3">
      <c r="A8" s="274"/>
      <c r="B8" s="825"/>
      <c r="C8" s="1363"/>
      <c r="D8" s="3226"/>
      <c r="E8" s="1364">
        <v>0.18</v>
      </c>
      <c r="F8" s="56"/>
      <c r="G8" s="1369">
        <f t="shared" si="0"/>
        <v>0</v>
      </c>
      <c r="H8" s="277"/>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row>
    <row r="9" spans="1:39" ht="15" customHeight="1" x14ac:dyDescent="0.3">
      <c r="A9" s="274"/>
      <c r="B9" s="825"/>
      <c r="C9" s="1363"/>
      <c r="D9" s="3226"/>
      <c r="E9" s="1364">
        <v>0.18</v>
      </c>
      <c r="F9" s="56"/>
      <c r="G9" s="1369">
        <f t="shared" si="0"/>
        <v>0</v>
      </c>
      <c r="H9" s="277"/>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row>
    <row r="10" spans="1:39" ht="15" customHeight="1" x14ac:dyDescent="0.3">
      <c r="A10" s="274"/>
      <c r="B10" s="825"/>
      <c r="C10" s="1363"/>
      <c r="D10" s="3226"/>
      <c r="E10" s="1364">
        <v>0.18</v>
      </c>
      <c r="F10" s="56"/>
      <c r="G10" s="1369">
        <f t="shared" si="0"/>
        <v>0</v>
      </c>
      <c r="H10" s="277"/>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row>
    <row r="11" spans="1:39" ht="15" customHeight="1" x14ac:dyDescent="0.3">
      <c r="A11" s="274"/>
      <c r="B11" s="825"/>
      <c r="C11" s="1363"/>
      <c r="D11" s="3226"/>
      <c r="E11" s="1364">
        <v>0.18</v>
      </c>
      <c r="F11" s="56"/>
      <c r="G11" s="1369">
        <f t="shared" si="0"/>
        <v>0</v>
      </c>
      <c r="H11" s="277"/>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row>
    <row r="12" spans="1:39" ht="15" customHeight="1" x14ac:dyDescent="0.3">
      <c r="A12" s="274"/>
      <c r="B12" s="825"/>
      <c r="C12" s="1363"/>
      <c r="D12" s="3226"/>
      <c r="E12" s="1364">
        <v>0.18</v>
      </c>
      <c r="F12" s="56"/>
      <c r="G12" s="1369">
        <f t="shared" si="0"/>
        <v>0</v>
      </c>
      <c r="H12" s="277"/>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row>
    <row r="13" spans="1:39" ht="15" customHeight="1" x14ac:dyDescent="0.3">
      <c r="A13" s="274"/>
      <c r="B13" s="825"/>
      <c r="C13" s="1363"/>
      <c r="D13" s="3226"/>
      <c r="E13" s="1364">
        <v>0.18</v>
      </c>
      <c r="F13" s="56"/>
      <c r="G13" s="1369">
        <f t="shared" si="0"/>
        <v>0</v>
      </c>
      <c r="H13" s="277"/>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row>
    <row r="14" spans="1:39" ht="15" customHeight="1" x14ac:dyDescent="0.3">
      <c r="A14" s="274"/>
      <c r="B14" s="825"/>
      <c r="C14" s="1363"/>
      <c r="D14" s="3226"/>
      <c r="E14" s="1364">
        <v>0.18</v>
      </c>
      <c r="F14" s="56"/>
      <c r="G14" s="1369">
        <f t="shared" si="0"/>
        <v>0</v>
      </c>
      <c r="H14" s="277"/>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row>
    <row r="15" spans="1:39" ht="15" customHeight="1" x14ac:dyDescent="0.3">
      <c r="A15" s="274"/>
      <c r="B15" s="825"/>
      <c r="C15" s="1363"/>
      <c r="D15" s="3227"/>
      <c r="E15" s="1364">
        <v>0.18</v>
      </c>
      <c r="F15" s="56"/>
      <c r="G15" s="1369">
        <f t="shared" si="0"/>
        <v>0</v>
      </c>
      <c r="H15" s="277"/>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row>
    <row r="16" spans="1:39" ht="15" customHeight="1" x14ac:dyDescent="0.3">
      <c r="A16" s="274"/>
      <c r="B16" s="826" t="s">
        <v>1861</v>
      </c>
      <c r="C16" s="1357"/>
      <c r="D16" s="1353"/>
      <c r="E16" s="1360"/>
      <c r="F16" s="1362"/>
      <c r="G16" s="1370">
        <f>SUM(G17:G26)</f>
        <v>0</v>
      </c>
      <c r="H16" s="277"/>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row>
    <row r="17" spans="1:39" ht="15" customHeight="1" x14ac:dyDescent="0.3">
      <c r="A17" s="274"/>
      <c r="B17" s="825"/>
      <c r="C17" s="1363"/>
      <c r="D17" s="3225"/>
      <c r="E17" s="1364">
        <v>0.18</v>
      </c>
      <c r="F17" s="56"/>
      <c r="G17" s="1369">
        <f t="shared" ref="G17:G26" si="1">MAX((C17 * E17) - F17,0)</f>
        <v>0</v>
      </c>
      <c r="H17" s="277"/>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row>
    <row r="18" spans="1:39" ht="15" customHeight="1" x14ac:dyDescent="0.3">
      <c r="A18" s="274"/>
      <c r="B18" s="825"/>
      <c r="C18" s="1363"/>
      <c r="D18" s="3226"/>
      <c r="E18" s="1364">
        <v>0.18</v>
      </c>
      <c r="F18" s="56"/>
      <c r="G18" s="1369">
        <f t="shared" si="1"/>
        <v>0</v>
      </c>
      <c r="H18" s="277"/>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row>
    <row r="19" spans="1:39" ht="15" customHeight="1" x14ac:dyDescent="0.3">
      <c r="A19" s="274"/>
      <c r="B19" s="825"/>
      <c r="C19" s="1363"/>
      <c r="D19" s="3226"/>
      <c r="E19" s="1364">
        <v>0.18</v>
      </c>
      <c r="F19" s="56"/>
      <c r="G19" s="1369">
        <f t="shared" si="1"/>
        <v>0</v>
      </c>
      <c r="H19" s="277"/>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row>
    <row r="20" spans="1:39" ht="15" customHeight="1" x14ac:dyDescent="0.3">
      <c r="A20" s="274"/>
      <c r="B20" s="825"/>
      <c r="C20" s="1363"/>
      <c r="D20" s="3226"/>
      <c r="E20" s="1364">
        <v>0.18</v>
      </c>
      <c r="F20" s="56"/>
      <c r="G20" s="1369">
        <f t="shared" si="1"/>
        <v>0</v>
      </c>
      <c r="H20" s="277"/>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row>
    <row r="21" spans="1:39" ht="15" customHeight="1" x14ac:dyDescent="0.3">
      <c r="A21" s="274"/>
      <c r="B21" s="825"/>
      <c r="C21" s="1363"/>
      <c r="D21" s="3226"/>
      <c r="E21" s="1364">
        <v>0.18</v>
      </c>
      <c r="F21" s="56"/>
      <c r="G21" s="1369">
        <f t="shared" si="1"/>
        <v>0</v>
      </c>
      <c r="H21" s="277"/>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row>
    <row r="22" spans="1:39" ht="15" customHeight="1" x14ac:dyDescent="0.3">
      <c r="A22" s="274"/>
      <c r="B22" s="825"/>
      <c r="C22" s="1363"/>
      <c r="D22" s="3226"/>
      <c r="E22" s="1364">
        <v>0.18</v>
      </c>
      <c r="F22" s="56"/>
      <c r="G22" s="1369">
        <f t="shared" si="1"/>
        <v>0</v>
      </c>
      <c r="H22" s="277"/>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row>
    <row r="23" spans="1:39" ht="15" customHeight="1" x14ac:dyDescent="0.3">
      <c r="A23" s="274"/>
      <c r="B23" s="825"/>
      <c r="C23" s="1363"/>
      <c r="D23" s="3226"/>
      <c r="E23" s="1364">
        <v>0.18</v>
      </c>
      <c r="F23" s="56"/>
      <c r="G23" s="1369">
        <f t="shared" si="1"/>
        <v>0</v>
      </c>
      <c r="H23" s="277"/>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row>
    <row r="24" spans="1:39" ht="15" customHeight="1" x14ac:dyDescent="0.3">
      <c r="A24" s="274"/>
      <c r="B24" s="825"/>
      <c r="C24" s="1363"/>
      <c r="D24" s="3226"/>
      <c r="E24" s="1364">
        <v>0.18</v>
      </c>
      <c r="F24" s="56"/>
      <c r="G24" s="1369">
        <f t="shared" si="1"/>
        <v>0</v>
      </c>
      <c r="H24" s="277"/>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row>
    <row r="25" spans="1:39" ht="15" customHeight="1" x14ac:dyDescent="0.3">
      <c r="A25" s="274"/>
      <c r="B25" s="825"/>
      <c r="C25" s="1363"/>
      <c r="D25" s="3226"/>
      <c r="E25" s="1364">
        <v>0.18</v>
      </c>
      <c r="F25" s="56"/>
      <c r="G25" s="1369">
        <f t="shared" si="1"/>
        <v>0</v>
      </c>
      <c r="H25" s="277"/>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row>
    <row r="26" spans="1:39" ht="15" customHeight="1" x14ac:dyDescent="0.3">
      <c r="A26" s="274"/>
      <c r="B26" s="825"/>
      <c r="C26" s="1363"/>
      <c r="D26" s="3227"/>
      <c r="E26" s="1364">
        <v>0.18</v>
      </c>
      <c r="F26" s="56"/>
      <c r="G26" s="1369">
        <f t="shared" si="1"/>
        <v>0</v>
      </c>
      <c r="H26" s="277"/>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row>
    <row r="27" spans="1:39" ht="15" customHeight="1" x14ac:dyDescent="0.3">
      <c r="A27" s="274"/>
      <c r="B27" s="826" t="s">
        <v>11</v>
      </c>
      <c r="C27" s="1357"/>
      <c r="D27" s="1353"/>
      <c r="E27" s="1360"/>
      <c r="F27" s="1361"/>
      <c r="G27" s="1370">
        <f>SUM(G28:G37)</f>
        <v>0</v>
      </c>
      <c r="H27" s="277"/>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row>
    <row r="28" spans="1:39" ht="15" customHeight="1" x14ac:dyDescent="0.3">
      <c r="A28" s="274"/>
      <c r="B28" s="825"/>
      <c r="C28" s="1363"/>
      <c r="D28" s="1365"/>
      <c r="E28" s="1364">
        <v>0.18</v>
      </c>
      <c r="F28" s="3225"/>
      <c r="G28" s="1369">
        <f t="shared" ref="G28:G37" si="2">IF((C28 *E28)&lt;D28,C28*E28,D28)</f>
        <v>0</v>
      </c>
      <c r="H28" s="277"/>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row>
    <row r="29" spans="1:39" ht="15" customHeight="1" x14ac:dyDescent="0.3">
      <c r="A29" s="274"/>
      <c r="B29" s="825"/>
      <c r="C29" s="1363"/>
      <c r="D29" s="1365"/>
      <c r="E29" s="1364">
        <v>0.18</v>
      </c>
      <c r="F29" s="3226"/>
      <c r="G29" s="1369">
        <f t="shared" si="2"/>
        <v>0</v>
      </c>
      <c r="H29" s="277"/>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row>
    <row r="30" spans="1:39" ht="15" customHeight="1" x14ac:dyDescent="0.3">
      <c r="A30" s="274"/>
      <c r="B30" s="825"/>
      <c r="C30" s="1363"/>
      <c r="D30" s="1365"/>
      <c r="E30" s="1364">
        <v>0.18</v>
      </c>
      <c r="F30" s="3226"/>
      <c r="G30" s="1369">
        <f t="shared" si="2"/>
        <v>0</v>
      </c>
      <c r="H30" s="277"/>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row>
    <row r="31" spans="1:39" ht="15" customHeight="1" x14ac:dyDescent="0.3">
      <c r="A31" s="274"/>
      <c r="B31" s="825"/>
      <c r="C31" s="1363"/>
      <c r="D31" s="1365"/>
      <c r="E31" s="1364">
        <v>0.18</v>
      </c>
      <c r="F31" s="3226"/>
      <c r="G31" s="1369">
        <f t="shared" si="2"/>
        <v>0</v>
      </c>
      <c r="H31" s="277"/>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row>
    <row r="32" spans="1:39" ht="15" customHeight="1" x14ac:dyDescent="0.3">
      <c r="A32" s="274"/>
      <c r="B32" s="825"/>
      <c r="C32" s="1363"/>
      <c r="D32" s="1365"/>
      <c r="E32" s="1364">
        <v>0.18</v>
      </c>
      <c r="F32" s="3226"/>
      <c r="G32" s="1369">
        <f t="shared" si="2"/>
        <v>0</v>
      </c>
      <c r="H32" s="277"/>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row>
    <row r="33" spans="1:39" ht="15" customHeight="1" x14ac:dyDescent="0.3">
      <c r="A33" s="274"/>
      <c r="B33" s="825"/>
      <c r="C33" s="1363"/>
      <c r="D33" s="1365"/>
      <c r="E33" s="1364">
        <v>0.18</v>
      </c>
      <c r="F33" s="3226"/>
      <c r="G33" s="1369">
        <f t="shared" si="2"/>
        <v>0</v>
      </c>
      <c r="H33" s="277"/>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row>
    <row r="34" spans="1:39" ht="15" customHeight="1" x14ac:dyDescent="0.3">
      <c r="A34" s="274"/>
      <c r="B34" s="825"/>
      <c r="C34" s="1363"/>
      <c r="D34" s="1365"/>
      <c r="E34" s="1364">
        <v>0.18</v>
      </c>
      <c r="F34" s="3226"/>
      <c r="G34" s="1369">
        <f t="shared" si="2"/>
        <v>0</v>
      </c>
      <c r="H34" s="277"/>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row>
    <row r="35" spans="1:39" ht="15" customHeight="1" x14ac:dyDescent="0.3">
      <c r="A35" s="274"/>
      <c r="B35" s="825"/>
      <c r="C35" s="1363"/>
      <c r="D35" s="1365"/>
      <c r="E35" s="1364">
        <v>0.18</v>
      </c>
      <c r="F35" s="3226"/>
      <c r="G35" s="1369">
        <f t="shared" si="2"/>
        <v>0</v>
      </c>
      <c r="H35" s="277"/>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row>
    <row r="36" spans="1:39" ht="15" customHeight="1" x14ac:dyDescent="0.3">
      <c r="A36" s="274"/>
      <c r="B36" s="825"/>
      <c r="C36" s="1363"/>
      <c r="D36" s="1365"/>
      <c r="E36" s="1364">
        <v>0.18</v>
      </c>
      <c r="F36" s="3226"/>
      <c r="G36" s="1369">
        <f t="shared" si="2"/>
        <v>0</v>
      </c>
      <c r="H36" s="277"/>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row>
    <row r="37" spans="1:39" ht="15" customHeight="1" x14ac:dyDescent="0.3">
      <c r="A37" s="274"/>
      <c r="B37" s="825"/>
      <c r="C37" s="1363"/>
      <c r="D37" s="1365"/>
      <c r="E37" s="1364">
        <v>0.18</v>
      </c>
      <c r="F37" s="3227"/>
      <c r="G37" s="1369">
        <f t="shared" si="2"/>
        <v>0</v>
      </c>
      <c r="H37" s="277"/>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row>
    <row r="38" spans="1:39" ht="15" customHeight="1" x14ac:dyDescent="0.3">
      <c r="A38" s="274"/>
      <c r="B38" s="826" t="s">
        <v>12</v>
      </c>
      <c r="C38" s="1357"/>
      <c r="D38" s="1356"/>
      <c r="E38" s="1360"/>
      <c r="F38" s="1361"/>
      <c r="G38" s="1370">
        <f>SUM(G39:G48)</f>
        <v>0</v>
      </c>
      <c r="H38" s="277"/>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row>
    <row r="39" spans="1:39" ht="15" customHeight="1" x14ac:dyDescent="0.3">
      <c r="A39" s="274"/>
      <c r="B39" s="825"/>
      <c r="C39" s="1363"/>
      <c r="D39" s="1366"/>
      <c r="E39" s="1364">
        <v>0.18</v>
      </c>
      <c r="F39" s="3225"/>
      <c r="G39" s="1369">
        <f t="shared" ref="G39:G48" si="3">IF((C39 *E39)&lt;D39,C39*E39,D39)</f>
        <v>0</v>
      </c>
      <c r="H39" s="277"/>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row>
    <row r="40" spans="1:39" ht="15" customHeight="1" x14ac:dyDescent="0.3">
      <c r="A40" s="274"/>
      <c r="B40" s="825"/>
      <c r="C40" s="1363"/>
      <c r="D40" s="1366"/>
      <c r="E40" s="1364">
        <v>0.18</v>
      </c>
      <c r="F40" s="3226"/>
      <c r="G40" s="1369">
        <f t="shared" si="3"/>
        <v>0</v>
      </c>
      <c r="H40" s="277"/>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row>
    <row r="41" spans="1:39" ht="15" customHeight="1" x14ac:dyDescent="0.3">
      <c r="A41" s="274"/>
      <c r="B41" s="825"/>
      <c r="C41" s="1363"/>
      <c r="D41" s="1366"/>
      <c r="E41" s="1364">
        <v>0.18</v>
      </c>
      <c r="F41" s="3226"/>
      <c r="G41" s="1369">
        <f t="shared" si="3"/>
        <v>0</v>
      </c>
      <c r="H41" s="277"/>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row>
    <row r="42" spans="1:39" ht="15" customHeight="1" x14ac:dyDescent="0.3">
      <c r="A42" s="274"/>
      <c r="B42" s="825"/>
      <c r="C42" s="1363"/>
      <c r="D42" s="1366"/>
      <c r="E42" s="1364">
        <v>0.18</v>
      </c>
      <c r="F42" s="3226"/>
      <c r="G42" s="1369">
        <f t="shared" si="3"/>
        <v>0</v>
      </c>
      <c r="H42" s="277"/>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row>
    <row r="43" spans="1:39" ht="15" customHeight="1" x14ac:dyDescent="0.3">
      <c r="A43" s="274"/>
      <c r="B43" s="825"/>
      <c r="C43" s="1363"/>
      <c r="D43" s="1366"/>
      <c r="E43" s="1364">
        <v>0.18</v>
      </c>
      <c r="F43" s="3226"/>
      <c r="G43" s="1369">
        <f t="shared" si="3"/>
        <v>0</v>
      </c>
      <c r="H43" s="277"/>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row>
    <row r="44" spans="1:39" ht="15" customHeight="1" x14ac:dyDescent="0.3">
      <c r="A44" s="274"/>
      <c r="B44" s="825"/>
      <c r="C44" s="1363"/>
      <c r="D44" s="1366"/>
      <c r="E44" s="1364">
        <v>0.18</v>
      </c>
      <c r="F44" s="3226"/>
      <c r="G44" s="1369">
        <f t="shared" si="3"/>
        <v>0</v>
      </c>
      <c r="H44" s="277"/>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row>
    <row r="45" spans="1:39" ht="15" customHeight="1" x14ac:dyDescent="0.3">
      <c r="A45" s="274"/>
      <c r="B45" s="825"/>
      <c r="C45" s="1363"/>
      <c r="D45" s="1366"/>
      <c r="E45" s="1364">
        <v>0.18</v>
      </c>
      <c r="F45" s="3226"/>
      <c r="G45" s="1369">
        <f t="shared" si="3"/>
        <v>0</v>
      </c>
      <c r="H45" s="277"/>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row>
    <row r="46" spans="1:39" ht="15" customHeight="1" x14ac:dyDescent="0.3">
      <c r="A46" s="274"/>
      <c r="B46" s="825"/>
      <c r="C46" s="1363"/>
      <c r="D46" s="1366"/>
      <c r="E46" s="1364">
        <v>0.18</v>
      </c>
      <c r="F46" s="3226"/>
      <c r="G46" s="1369">
        <f t="shared" si="3"/>
        <v>0</v>
      </c>
      <c r="H46" s="277"/>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row>
    <row r="47" spans="1:39" ht="15" customHeight="1" x14ac:dyDescent="0.3">
      <c r="A47" s="274"/>
      <c r="B47" s="825"/>
      <c r="C47" s="1363"/>
      <c r="D47" s="1366"/>
      <c r="E47" s="1364">
        <v>0.18</v>
      </c>
      <c r="F47" s="3226"/>
      <c r="G47" s="1369">
        <f t="shared" si="3"/>
        <v>0</v>
      </c>
      <c r="H47" s="277"/>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row>
    <row r="48" spans="1:39" ht="15" customHeight="1" x14ac:dyDescent="0.3">
      <c r="A48" s="274"/>
      <c r="B48" s="825"/>
      <c r="C48" s="1363"/>
      <c r="D48" s="1366"/>
      <c r="E48" s="1364">
        <v>0.18</v>
      </c>
      <c r="F48" s="3227"/>
      <c r="G48" s="1369">
        <f t="shared" si="3"/>
        <v>0</v>
      </c>
      <c r="H48" s="277"/>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row>
    <row r="49" spans="1:39" ht="15" customHeight="1" x14ac:dyDescent="0.3">
      <c r="A49" s="274"/>
      <c r="B49" s="3218"/>
      <c r="C49" s="3219"/>
      <c r="D49" s="3219"/>
      <c r="E49" s="3219"/>
      <c r="F49" s="3219"/>
      <c r="G49" s="1379"/>
      <c r="H49" s="277"/>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row>
    <row r="50" spans="1:39" ht="15" customHeight="1" x14ac:dyDescent="0.3">
      <c r="A50" s="274"/>
      <c r="B50" s="3228" t="s">
        <v>15</v>
      </c>
      <c r="C50" s="3229"/>
      <c r="D50" s="1377"/>
      <c r="E50" s="1377"/>
      <c r="F50" s="1378"/>
      <c r="G50" s="1380">
        <f>SUM(G5 + G16 + G27 + G38)</f>
        <v>0</v>
      </c>
      <c r="H50" s="277"/>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row>
    <row r="51" spans="1:39" ht="15" customHeight="1" thickBot="1" x14ac:dyDescent="0.35">
      <c r="A51" s="278"/>
      <c r="B51" s="1371"/>
      <c r="C51" s="1371"/>
      <c r="D51" s="1372"/>
      <c r="E51" s="1372"/>
      <c r="F51" s="1372"/>
      <c r="G51" s="1373"/>
      <c r="H51" s="279"/>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row>
    <row r="52" spans="1:39" ht="1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row>
    <row r="53" spans="1:39"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row>
    <row r="54" spans="1:39" x14ac:dyDescent="0.2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row>
    <row r="55" spans="1:39" x14ac:dyDescent="0.2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row>
    <row r="56" spans="1:39" x14ac:dyDescent="0.2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row>
    <row r="57" spans="1:39" x14ac:dyDescent="0.2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row>
    <row r="58" spans="1:39" x14ac:dyDescent="0.2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row>
    <row r="59" spans="1:39" x14ac:dyDescent="0.2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row>
    <row r="60" spans="1:39" x14ac:dyDescent="0.2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row>
    <row r="61" spans="1:39" x14ac:dyDescent="0.2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row>
    <row r="62" spans="1:39"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row>
    <row r="63" spans="1:39" x14ac:dyDescent="0.2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row>
    <row r="64" spans="1:39"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row>
    <row r="65" spans="1:39"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row>
    <row r="66" spans="1:39"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row>
    <row r="67" spans="1:39"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row>
    <row r="68" spans="1:39"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row>
    <row r="69" spans="1:39"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row>
    <row r="70" spans="1:39"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row>
    <row r="71" spans="1:39" x14ac:dyDescent="0.25">
      <c r="A71" s="2"/>
      <c r="B71" s="2"/>
      <c r="C71" s="2"/>
      <c r="D71" s="2"/>
      <c r="E71" s="2"/>
      <c r="F71" s="2"/>
      <c r="G71" s="2"/>
      <c r="H71" s="2"/>
      <c r="I71" s="2"/>
      <c r="J71" s="2"/>
      <c r="K71" s="2"/>
      <c r="L71" s="2"/>
      <c r="M71" s="2"/>
      <c r="N71" s="2"/>
      <c r="O71" s="2"/>
      <c r="P71" s="2"/>
      <c r="Q71" s="2"/>
      <c r="R71" s="2"/>
      <c r="S71" s="2"/>
      <c r="T71" s="2"/>
      <c r="U71" s="2"/>
      <c r="V71" s="2"/>
      <c r="W71" s="2"/>
      <c r="X71" s="2"/>
    </row>
    <row r="72" spans="1:39" x14ac:dyDescent="0.25">
      <c r="A72" s="2"/>
      <c r="B72" s="2"/>
      <c r="C72" s="2"/>
      <c r="D72" s="2"/>
      <c r="E72" s="2"/>
      <c r="F72" s="2"/>
      <c r="G72" s="2"/>
      <c r="H72" s="2"/>
      <c r="I72" s="2"/>
      <c r="J72" s="2"/>
      <c r="K72" s="2"/>
      <c r="L72" s="2"/>
      <c r="M72" s="2"/>
      <c r="N72" s="2"/>
      <c r="O72" s="2"/>
      <c r="P72" s="2"/>
      <c r="Q72" s="2"/>
      <c r="R72" s="2"/>
      <c r="S72" s="2"/>
      <c r="T72" s="2"/>
      <c r="U72" s="2"/>
      <c r="V72" s="2"/>
      <c r="W72" s="2"/>
      <c r="X72" s="2"/>
    </row>
    <row r="73" spans="1:39" x14ac:dyDescent="0.25">
      <c r="A73" s="2"/>
      <c r="B73" s="2"/>
      <c r="C73" s="2"/>
      <c r="D73" s="2"/>
      <c r="E73" s="2"/>
      <c r="F73" s="2"/>
      <c r="G73" s="2"/>
      <c r="H73" s="2"/>
      <c r="I73" s="2"/>
      <c r="J73" s="2"/>
      <c r="K73" s="2"/>
      <c r="L73" s="2"/>
      <c r="M73" s="2"/>
      <c r="N73" s="2"/>
      <c r="O73" s="2"/>
      <c r="P73" s="2"/>
      <c r="Q73" s="2"/>
      <c r="R73" s="2"/>
      <c r="S73" s="2"/>
      <c r="T73" s="2"/>
      <c r="U73" s="2"/>
      <c r="V73" s="2"/>
      <c r="W73" s="2"/>
      <c r="X73" s="2"/>
    </row>
    <row r="74" spans="1:39" x14ac:dyDescent="0.25">
      <c r="A74" s="2"/>
      <c r="B74" s="2"/>
      <c r="C74" s="2"/>
      <c r="D74" s="2"/>
      <c r="E74" s="2"/>
      <c r="F74" s="2"/>
      <c r="G74" s="2"/>
      <c r="H74" s="2"/>
      <c r="I74" s="2"/>
      <c r="J74" s="2"/>
      <c r="K74" s="2"/>
      <c r="L74" s="2"/>
      <c r="M74" s="2"/>
      <c r="N74" s="2"/>
      <c r="O74" s="2"/>
      <c r="P74" s="2"/>
      <c r="Q74" s="2"/>
      <c r="R74" s="2"/>
      <c r="S74" s="2"/>
      <c r="T74" s="2"/>
      <c r="U74" s="2"/>
      <c r="V74" s="2"/>
      <c r="W74" s="2"/>
      <c r="X74" s="2"/>
    </row>
    <row r="75" spans="1:39" x14ac:dyDescent="0.25">
      <c r="A75" s="2"/>
      <c r="B75" s="2"/>
      <c r="C75" s="2"/>
      <c r="D75" s="2"/>
      <c r="E75" s="2"/>
      <c r="F75" s="2"/>
      <c r="G75" s="2"/>
      <c r="H75" s="2"/>
      <c r="I75" s="2"/>
      <c r="J75" s="2"/>
      <c r="K75" s="2"/>
      <c r="L75" s="2"/>
      <c r="M75" s="2"/>
      <c r="N75" s="2"/>
      <c r="O75" s="2"/>
      <c r="P75" s="2"/>
      <c r="Q75" s="2"/>
      <c r="R75" s="2"/>
      <c r="S75" s="2"/>
      <c r="T75" s="2"/>
      <c r="U75" s="2"/>
      <c r="V75" s="2"/>
      <c r="W75" s="2"/>
      <c r="X75" s="2"/>
    </row>
    <row r="76" spans="1:39" x14ac:dyDescent="0.25">
      <c r="A76" s="2"/>
      <c r="B76" s="2"/>
      <c r="C76" s="2"/>
      <c r="D76" s="2"/>
      <c r="E76" s="2"/>
      <c r="F76" s="2"/>
      <c r="G76" s="2"/>
      <c r="H76" s="2"/>
      <c r="I76" s="2"/>
      <c r="J76" s="2"/>
      <c r="K76" s="2"/>
      <c r="L76" s="2"/>
      <c r="M76" s="2"/>
      <c r="N76" s="2"/>
      <c r="O76" s="2"/>
      <c r="P76" s="2"/>
      <c r="Q76" s="2"/>
      <c r="R76" s="2"/>
      <c r="S76" s="2"/>
      <c r="T76" s="2"/>
      <c r="U76" s="2"/>
      <c r="V76" s="2"/>
      <c r="W76" s="2"/>
      <c r="X76" s="2"/>
    </row>
    <row r="77" spans="1:39" x14ac:dyDescent="0.25">
      <c r="A77" s="2"/>
      <c r="B77" s="2"/>
      <c r="C77" s="2"/>
      <c r="D77" s="2"/>
      <c r="E77" s="2"/>
      <c r="F77" s="2"/>
      <c r="G77" s="2"/>
      <c r="H77" s="2"/>
      <c r="I77" s="2"/>
      <c r="J77" s="2"/>
      <c r="K77" s="2"/>
      <c r="L77" s="2"/>
      <c r="M77" s="2"/>
      <c r="N77" s="2"/>
      <c r="O77" s="2"/>
      <c r="P77" s="2"/>
      <c r="Q77" s="2"/>
      <c r="R77" s="2"/>
      <c r="S77" s="2"/>
      <c r="T77" s="2"/>
      <c r="U77" s="2"/>
      <c r="V77" s="2"/>
      <c r="W77" s="2"/>
      <c r="X77" s="2"/>
    </row>
    <row r="78" spans="1:39" x14ac:dyDescent="0.25">
      <c r="A78" s="2"/>
      <c r="B78" s="2"/>
      <c r="C78" s="2"/>
      <c r="D78" s="2"/>
      <c r="E78" s="2"/>
      <c r="F78" s="2"/>
      <c r="G78" s="2"/>
      <c r="H78" s="2"/>
      <c r="I78" s="2"/>
      <c r="J78" s="2"/>
      <c r="K78" s="2"/>
      <c r="L78" s="2"/>
      <c r="M78" s="2"/>
      <c r="N78" s="2"/>
      <c r="O78" s="2"/>
      <c r="P78" s="2"/>
      <c r="Q78" s="2"/>
      <c r="R78" s="2"/>
      <c r="S78" s="2"/>
      <c r="T78" s="2"/>
      <c r="U78" s="2"/>
      <c r="V78" s="2"/>
      <c r="W78" s="2"/>
      <c r="X78" s="2"/>
    </row>
    <row r="79" spans="1:39" x14ac:dyDescent="0.25">
      <c r="A79" s="2"/>
      <c r="B79" s="2"/>
      <c r="C79" s="2"/>
      <c r="D79" s="2"/>
      <c r="E79" s="2"/>
      <c r="F79" s="2"/>
      <c r="G79" s="2"/>
      <c r="H79" s="2"/>
      <c r="I79" s="2"/>
      <c r="J79" s="2"/>
      <c r="K79" s="2"/>
      <c r="L79" s="2"/>
      <c r="M79" s="2"/>
      <c r="N79" s="2"/>
      <c r="O79" s="2"/>
      <c r="P79" s="2"/>
      <c r="Q79" s="2"/>
      <c r="R79" s="2"/>
      <c r="S79" s="2"/>
      <c r="T79" s="2"/>
      <c r="U79" s="2"/>
      <c r="V79" s="2"/>
      <c r="W79" s="2"/>
      <c r="X79" s="2"/>
    </row>
    <row r="80" spans="1:39" x14ac:dyDescent="0.25">
      <c r="A80" s="2"/>
      <c r="B80" s="2"/>
      <c r="C80" s="2"/>
      <c r="D80" s="2"/>
      <c r="E80" s="2"/>
      <c r="F80" s="2"/>
      <c r="G80" s="2"/>
      <c r="H80" s="2"/>
      <c r="I80" s="2"/>
      <c r="J80" s="2"/>
      <c r="K80" s="2"/>
      <c r="L80" s="2"/>
      <c r="M80" s="2"/>
      <c r="N80" s="2"/>
      <c r="O80" s="2"/>
      <c r="P80" s="2"/>
      <c r="Q80" s="2"/>
      <c r="R80" s="2"/>
      <c r="S80" s="2"/>
      <c r="T80" s="2"/>
      <c r="U80" s="2"/>
      <c r="V80" s="2"/>
      <c r="W80" s="2"/>
      <c r="X80" s="2"/>
    </row>
    <row r="81" spans="1:29" x14ac:dyDescent="0.25">
      <c r="A81" s="2"/>
      <c r="B81" s="2"/>
      <c r="C81" s="2"/>
      <c r="D81" s="2"/>
      <c r="E81" s="2"/>
      <c r="F81" s="2"/>
      <c r="G81" s="2"/>
      <c r="H81" s="2"/>
      <c r="I81" s="2"/>
      <c r="J81" s="2"/>
      <c r="K81" s="2"/>
      <c r="L81" s="2"/>
      <c r="M81" s="2"/>
      <c r="N81" s="2"/>
      <c r="O81" s="2"/>
      <c r="P81" s="2"/>
      <c r="Q81" s="2"/>
      <c r="R81" s="2"/>
      <c r="S81" s="2"/>
      <c r="T81" s="2"/>
      <c r="U81" s="2"/>
      <c r="V81" s="2"/>
      <c r="W81" s="2"/>
      <c r="X81" s="2"/>
    </row>
    <row r="82" spans="1:29" x14ac:dyDescent="0.25">
      <c r="A82" s="2"/>
      <c r="B82" s="2"/>
      <c r="C82" s="2"/>
      <c r="D82" s="2"/>
      <c r="E82" s="2"/>
      <c r="F82" s="2"/>
      <c r="G82" s="2"/>
      <c r="H82" s="2"/>
      <c r="I82" s="2"/>
      <c r="J82" s="2"/>
      <c r="K82" s="2"/>
      <c r="L82" s="2"/>
      <c r="M82" s="2"/>
      <c r="N82" s="2"/>
      <c r="O82" s="2"/>
      <c r="P82" s="2"/>
      <c r="Q82" s="2"/>
      <c r="R82" s="2"/>
      <c r="S82" s="2"/>
      <c r="T82" s="2"/>
      <c r="U82" s="2"/>
      <c r="V82" s="2"/>
      <c r="W82" s="2"/>
      <c r="X82" s="2"/>
    </row>
    <row r="83" spans="1:29" x14ac:dyDescent="0.25">
      <c r="A83" s="2"/>
      <c r="B83" s="2"/>
      <c r="C83" s="2"/>
      <c r="D83" s="2"/>
      <c r="E83" s="2"/>
      <c r="F83" s="2"/>
      <c r="G83" s="2"/>
      <c r="H83" s="2"/>
      <c r="I83" s="2"/>
      <c r="J83" s="2"/>
      <c r="K83" s="2"/>
      <c r="L83" s="2"/>
      <c r="M83" s="2"/>
      <c r="N83" s="2"/>
      <c r="O83" s="2"/>
      <c r="P83" s="2"/>
      <c r="Q83" s="2"/>
      <c r="R83" s="2"/>
      <c r="S83" s="2"/>
      <c r="T83" s="2"/>
      <c r="U83" s="2"/>
      <c r="V83" s="2"/>
      <c r="W83" s="2"/>
      <c r="X83" s="2"/>
    </row>
    <row r="84" spans="1:29" x14ac:dyDescent="0.25">
      <c r="A84" s="2"/>
      <c r="B84" s="2"/>
      <c r="C84" s="2"/>
      <c r="D84" s="2"/>
      <c r="E84" s="2"/>
      <c r="F84" s="2"/>
      <c r="G84" s="2"/>
      <c r="H84" s="2"/>
      <c r="I84" s="2"/>
      <c r="J84" s="2"/>
      <c r="K84" s="2"/>
      <c r="L84" s="2"/>
      <c r="M84" s="2"/>
      <c r="N84" s="2"/>
      <c r="O84" s="2"/>
      <c r="P84" s="2"/>
      <c r="Q84" s="2"/>
      <c r="R84" s="2"/>
      <c r="S84" s="2"/>
      <c r="T84" s="2"/>
      <c r="U84" s="2"/>
      <c r="V84" s="2"/>
      <c r="W84" s="2"/>
      <c r="X84" s="2"/>
    </row>
    <row r="85" spans="1:29" x14ac:dyDescent="0.25">
      <c r="A85" s="2"/>
      <c r="B85" s="2"/>
      <c r="C85" s="2"/>
      <c r="D85" s="2"/>
      <c r="E85" s="2"/>
      <c r="F85" s="2"/>
      <c r="G85" s="2"/>
      <c r="H85" s="2"/>
      <c r="I85" s="2"/>
      <c r="J85" s="2"/>
      <c r="K85" s="2"/>
      <c r="L85" s="2"/>
      <c r="M85" s="2"/>
      <c r="N85" s="2"/>
      <c r="O85" s="2"/>
      <c r="P85" s="2"/>
      <c r="Q85" s="2"/>
      <c r="R85" s="2"/>
      <c r="S85" s="2"/>
      <c r="T85" s="2"/>
      <c r="U85" s="2"/>
      <c r="V85" s="2"/>
      <c r="W85" s="2"/>
      <c r="X85" s="2"/>
    </row>
    <row r="86" spans="1:29" x14ac:dyDescent="0.25">
      <c r="A86" s="2"/>
      <c r="B86" s="2"/>
      <c r="C86" s="2"/>
      <c r="D86" s="2"/>
      <c r="E86" s="2"/>
      <c r="F86" s="2"/>
      <c r="G86" s="2"/>
      <c r="H86" s="2"/>
      <c r="I86" s="2"/>
      <c r="J86" s="2"/>
      <c r="K86" s="2"/>
      <c r="L86" s="2"/>
      <c r="M86" s="2"/>
      <c r="N86" s="2"/>
      <c r="O86" s="2"/>
      <c r="P86" s="2"/>
      <c r="Q86" s="2"/>
      <c r="R86" s="2"/>
      <c r="S86" s="2"/>
      <c r="T86" s="2"/>
      <c r="U86" s="2"/>
      <c r="V86" s="2"/>
      <c r="W86" s="2"/>
      <c r="X86" s="2"/>
    </row>
    <row r="87" spans="1:29" x14ac:dyDescent="0.25">
      <c r="A87" s="2"/>
      <c r="B87" s="2"/>
      <c r="C87" s="2"/>
      <c r="D87" s="2"/>
      <c r="E87" s="2"/>
      <c r="F87" s="2"/>
      <c r="G87" s="2"/>
      <c r="H87" s="2"/>
      <c r="I87" s="2"/>
      <c r="J87" s="2"/>
      <c r="K87" s="2"/>
      <c r="L87" s="2"/>
      <c r="M87" s="2"/>
      <c r="N87" s="2"/>
      <c r="O87" s="2"/>
      <c r="P87" s="2"/>
      <c r="Q87" s="2"/>
      <c r="R87" s="2"/>
      <c r="S87" s="2"/>
      <c r="T87" s="2"/>
      <c r="U87" s="2"/>
      <c r="V87" s="2"/>
      <c r="W87" s="2"/>
      <c r="X87" s="2"/>
    </row>
    <row r="88" spans="1:29"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row>
    <row r="89" spans="1:29"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row>
    <row r="90" spans="1:29"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row>
    <row r="91" spans="1:29"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row>
    <row r="92" spans="1:29"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row>
    <row r="93" spans="1:29"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row>
    <row r="94" spans="1:29"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row>
    <row r="95" spans="1:29"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row>
    <row r="96" spans="1:29"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row>
    <row r="97" spans="1:29"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row>
    <row r="98" spans="1:29"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row>
    <row r="99" spans="1:29"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row>
    <row r="100" spans="1:29"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row>
    <row r="101" spans="1:29"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row>
    <row r="102" spans="1:29"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row>
    <row r="103" spans="1:29"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row>
    <row r="104" spans="1:29"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row>
    <row r="105" spans="1:29"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row>
    <row r="106" spans="1:29"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spans="1:29"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row>
    <row r="108" spans="1:29"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row>
    <row r="109" spans="1:29"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row>
    <row r="110" spans="1:29"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row>
    <row r="111" spans="1:29"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row>
    <row r="112" spans="1:29"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row>
    <row r="113" spans="1:29"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row>
    <row r="114" spans="1:29"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row>
    <row r="115" spans="1:29"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row>
    <row r="116" spans="1:29"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row>
    <row r="117" spans="1:29"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row>
    <row r="118" spans="1:29"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row>
    <row r="119" spans="1:29"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row>
    <row r="120" spans="1:29"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row>
    <row r="121" spans="1:29"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row>
    <row r="122" spans="1:29"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row>
    <row r="123" spans="1:29"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row>
    <row r="124" spans="1:29"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row>
    <row r="125" spans="1:29"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row>
    <row r="126" spans="1:29"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row>
    <row r="127" spans="1:29"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row>
    <row r="128" spans="1:29"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row>
    <row r="129" spans="1:29"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row>
    <row r="130" spans="1:29"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row>
    <row r="131" spans="1:29"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row>
    <row r="132" spans="1:29"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row>
    <row r="133" spans="1:29"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row>
    <row r="134" spans="1:29"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row>
    <row r="135" spans="1:29"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row>
    <row r="136" spans="1:29"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row>
    <row r="137" spans="1:29"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row>
    <row r="138" spans="1:29"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row>
    <row r="139" spans="1:29"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row>
    <row r="140" spans="1:29"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row>
    <row r="141" spans="1:29"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row>
    <row r="142" spans="1:29"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row>
    <row r="143" spans="1:29"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row>
    <row r="144" spans="1:29"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row>
    <row r="145" spans="1:29"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row>
    <row r="146" spans="1:29"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row>
    <row r="147" spans="1:29"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row>
    <row r="148" spans="1:29"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row>
    <row r="149" spans="1:29"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row>
    <row r="150" spans="1:29"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row>
    <row r="151" spans="1:29"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row>
    <row r="152" spans="1:29"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row>
    <row r="153" spans="1:29"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row>
    <row r="154" spans="1:29"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row>
    <row r="155" spans="1:29"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row>
    <row r="156" spans="1:29"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row>
    <row r="157" spans="1:29"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row>
    <row r="158" spans="1:29"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row>
    <row r="159" spans="1:29"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row>
    <row r="160" spans="1:29"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row>
    <row r="161" spans="1:29"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row>
    <row r="162" spans="1:29"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row>
    <row r="163" spans="1:29"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row>
    <row r="164" spans="1:29"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row>
    <row r="165" spans="1:29"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row>
    <row r="166" spans="1:29"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row>
    <row r="167" spans="1:29"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row>
    <row r="168" spans="1:29"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row>
    <row r="169" spans="1:29"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row>
    <row r="170" spans="1:29"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row>
    <row r="171" spans="1:29"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row>
    <row r="172" spans="1:29"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row>
    <row r="173" spans="1:29"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row>
    <row r="174" spans="1:29"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row>
    <row r="175" spans="1:29"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row>
    <row r="176" spans="1:29"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row>
    <row r="177" spans="1:29"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row>
    <row r="178" spans="1:29"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row>
    <row r="179" spans="1:29"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row>
    <row r="180" spans="1:29"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row>
    <row r="181" spans="1:29"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row>
    <row r="182" spans="1:29"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row>
    <row r="183" spans="1:29"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row>
    <row r="184" spans="1:29"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row>
    <row r="185" spans="1:29"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row>
    <row r="186" spans="1:29"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row>
    <row r="187" spans="1:29"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row>
    <row r="188" spans="1:29"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row>
    <row r="189" spans="1:29"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row>
    <row r="190" spans="1:29"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row>
    <row r="191" spans="1:29"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row>
    <row r="192" spans="1:29"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row>
    <row r="193" spans="1:29"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row>
    <row r="194" spans="1:29"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row>
    <row r="195" spans="1:29"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row>
    <row r="196" spans="1:29"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row>
    <row r="197" spans="1:29"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row>
    <row r="198" spans="1:29"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row>
    <row r="199" spans="1:29"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row>
    <row r="200" spans="1:29"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row>
    <row r="201" spans="1:29"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row>
    <row r="202" spans="1:29"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row>
    <row r="203" spans="1:29"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row>
    <row r="204" spans="1:29"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row>
    <row r="205" spans="1:29"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row>
    <row r="206" spans="1:29"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row>
    <row r="207" spans="1:29"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row>
    <row r="208" spans="1:29"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row>
    <row r="209" spans="1:29"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row>
    <row r="210" spans="1:29"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row>
    <row r="211" spans="1:29"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row>
    <row r="212" spans="1:29"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row>
    <row r="213" spans="1:29"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row>
    <row r="214" spans="1:29"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row>
    <row r="215" spans="1:29"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row>
    <row r="216" spans="1:29"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row>
    <row r="217" spans="1:29"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row>
    <row r="218" spans="1:29"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row>
    <row r="219" spans="1:29"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row>
    <row r="220" spans="1:29"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row>
    <row r="221" spans="1:29"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row>
    <row r="222" spans="1:29"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row>
    <row r="223" spans="1:29"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row>
    <row r="224" spans="1:29"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row>
    <row r="225" spans="1:29"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row>
    <row r="226" spans="1:29"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row>
    <row r="227" spans="1:29"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row>
    <row r="228" spans="1:29"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row>
    <row r="229" spans="1:29"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row>
    <row r="230" spans="1:29"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row>
    <row r="231" spans="1:29"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row>
    <row r="232" spans="1:29"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row>
    <row r="233" spans="1:29"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row>
    <row r="234" spans="1:29"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row>
    <row r="235" spans="1:29"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row>
    <row r="236" spans="1:29"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row>
    <row r="237" spans="1:29"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row>
    <row r="238" spans="1:29"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row>
    <row r="239" spans="1:29"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row>
    <row r="240" spans="1:29"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row>
    <row r="241" spans="1:29"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row>
    <row r="242" spans="1:29"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row>
    <row r="243" spans="1:29"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row>
    <row r="244" spans="1:29"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row>
    <row r="245" spans="1:29"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row>
    <row r="246" spans="1:29"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row>
    <row r="247" spans="1:29"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row>
    <row r="248" spans="1:29"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row>
    <row r="249" spans="1:29"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row>
    <row r="250" spans="1:29"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row>
    <row r="251" spans="1:29"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row>
    <row r="252" spans="1:29"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row>
    <row r="253" spans="1:29"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row>
    <row r="254" spans="1:29"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row>
    <row r="255" spans="1:29"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row>
    <row r="256" spans="1:29"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row>
    <row r="257" spans="1:29"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row>
    <row r="258" spans="1:29"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row>
    <row r="259" spans="1:29"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row>
    <row r="260" spans="1:29"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row>
    <row r="261" spans="1:29"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row>
    <row r="262" spans="1:29"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row>
    <row r="263" spans="1:29"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row>
    <row r="264" spans="1:29"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row>
    <row r="265" spans="1:29"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row>
    <row r="266" spans="1:29"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row>
    <row r="267" spans="1:29"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row>
    <row r="268" spans="1:29"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row>
    <row r="269" spans="1:29"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row>
    <row r="270" spans="1:29"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row>
    <row r="271" spans="1:29"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row>
    <row r="272" spans="1:29"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row>
    <row r="273" spans="1:29"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row>
    <row r="274" spans="1:29"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row>
    <row r="275" spans="1:29"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row>
    <row r="276" spans="1:29"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row>
    <row r="277" spans="1:29"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row>
    <row r="278" spans="1:29"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row>
    <row r="279" spans="1:29"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row>
    <row r="280" spans="1:29"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row>
    <row r="281" spans="1:29"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row>
    <row r="282" spans="1:29"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row>
    <row r="283" spans="1:29"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row>
  </sheetData>
  <sheetProtection password="C4B6" sheet="1" objects="1" scenarios="1"/>
  <mergeCells count="12">
    <mergeCell ref="G3:G4"/>
    <mergeCell ref="C2:F2"/>
    <mergeCell ref="B49:F49"/>
    <mergeCell ref="B50:C50"/>
    <mergeCell ref="C3:C4"/>
    <mergeCell ref="D3:D4"/>
    <mergeCell ref="E3:E4"/>
    <mergeCell ref="F3:F4"/>
    <mergeCell ref="D6:D15"/>
    <mergeCell ref="D17:D26"/>
    <mergeCell ref="F28:F37"/>
    <mergeCell ref="F39:F48"/>
  </mergeCells>
  <pageMargins left="0.7" right="0.7" top="1" bottom="0.75" header="0.3" footer="0.3"/>
  <pageSetup scale="79" orientation="portrait" r:id="rId1"/>
  <headerFooter>
    <oddFooter>&amp;C&amp;1#&amp;"Calibri"&amp;10&amp;K000000I n t e r n a l</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47">
    <pageSetUpPr fitToPage="1"/>
  </sheetPr>
  <dimension ref="A1:L34"/>
  <sheetViews>
    <sheetView showGridLines="0" topLeftCell="C1" workbookViewId="0">
      <selection activeCell="T34" sqref="T34"/>
    </sheetView>
  </sheetViews>
  <sheetFormatPr defaultRowHeight="14.5" x14ac:dyDescent="0.35"/>
  <cols>
    <col min="1" max="2" width="0" hidden="1" customWidth="1" collapsed="1"/>
    <col min="3" max="3" width="2.81640625" customWidth="1" collapsed="1"/>
    <col min="4" max="4" width="5.81640625" customWidth="1" collapsed="1"/>
    <col min="5" max="11" width="10.81640625" customWidth="1" collapsed="1"/>
    <col min="12" max="12" width="2.81640625" customWidth="1" collapsed="1"/>
  </cols>
  <sheetData>
    <row r="1" spans="1:12" ht="15" customHeight="1" x14ac:dyDescent="0.35">
      <c r="A1" s="253"/>
      <c r="B1" s="253"/>
      <c r="C1" s="256"/>
      <c r="D1" s="257"/>
      <c r="E1" s="257"/>
      <c r="F1" s="257"/>
      <c r="G1" s="257"/>
      <c r="H1" s="257"/>
      <c r="I1" s="737"/>
      <c r="J1" s="257"/>
      <c r="K1" s="257"/>
      <c r="L1" s="258"/>
    </row>
    <row r="2" spans="1:12" ht="15" customHeight="1" x14ac:dyDescent="0.35">
      <c r="A2" s="253"/>
      <c r="B2" s="253"/>
      <c r="C2" s="259"/>
      <c r="D2" s="253"/>
      <c r="E2" s="253"/>
      <c r="F2" s="2289" t="s">
        <v>1827</v>
      </c>
      <c r="G2" s="2289"/>
      <c r="H2" s="2289"/>
      <c r="I2" s="2289"/>
      <c r="J2" s="253"/>
      <c r="K2" s="253"/>
      <c r="L2" s="261"/>
    </row>
    <row r="3" spans="1:12" ht="15" customHeight="1" x14ac:dyDescent="0.35">
      <c r="A3" s="253"/>
      <c r="B3" s="253"/>
      <c r="C3" s="274"/>
      <c r="D3" s="107"/>
      <c r="E3" s="107"/>
      <c r="F3" s="2289"/>
      <c r="G3" s="2289"/>
      <c r="H3" s="2289"/>
      <c r="I3" s="2289"/>
      <c r="J3" s="107"/>
      <c r="K3" s="107"/>
      <c r="L3" s="277"/>
    </row>
    <row r="4" spans="1:12" ht="15" customHeight="1" x14ac:dyDescent="0.35">
      <c r="A4" s="253"/>
      <c r="B4" s="253"/>
      <c r="C4" s="274"/>
      <c r="D4" s="409"/>
      <c r="E4" s="410"/>
      <c r="F4" s="410"/>
      <c r="G4" s="410"/>
      <c r="H4" s="107"/>
      <c r="I4" s="411"/>
      <c r="J4" s="107"/>
      <c r="K4" s="107"/>
      <c r="L4" s="277"/>
    </row>
    <row r="5" spans="1:12" ht="15" customHeight="1" x14ac:dyDescent="0.35">
      <c r="A5" s="253"/>
      <c r="C5" s="274"/>
      <c r="D5" s="1344"/>
      <c r="E5" s="3238" t="s">
        <v>1824</v>
      </c>
      <c r="F5" s="3238"/>
      <c r="G5" s="3238"/>
      <c r="H5" s="3238"/>
      <c r="I5" s="3239"/>
      <c r="J5" s="3230" t="s">
        <v>1584</v>
      </c>
      <c r="K5" s="3231"/>
      <c r="L5" s="277"/>
    </row>
    <row r="6" spans="1:12" ht="15" customHeight="1" x14ac:dyDescent="0.35">
      <c r="A6" s="253"/>
      <c r="B6" s="253"/>
      <c r="C6" s="274"/>
      <c r="D6" s="1345"/>
      <c r="E6" s="3240"/>
      <c r="F6" s="3240"/>
      <c r="G6" s="3240"/>
      <c r="H6" s="3240"/>
      <c r="I6" s="3241"/>
      <c r="J6" s="3232"/>
      <c r="K6" s="3233"/>
      <c r="L6" s="277"/>
    </row>
    <row r="7" spans="1:12" ht="15" customHeight="1" x14ac:dyDescent="0.35">
      <c r="A7" s="735"/>
      <c r="B7" s="735"/>
      <c r="C7" s="736"/>
      <c r="D7" s="1138" t="s">
        <v>1585</v>
      </c>
      <c r="E7" s="3234" t="s">
        <v>2413</v>
      </c>
      <c r="F7" s="3235"/>
      <c r="G7" s="3235"/>
      <c r="H7" s="3235"/>
      <c r="I7" s="3235"/>
      <c r="J7" s="3236"/>
      <c r="K7" s="3237"/>
      <c r="L7" s="277"/>
    </row>
    <row r="8" spans="1:12" ht="15" customHeight="1" x14ac:dyDescent="0.35">
      <c r="A8" s="735"/>
      <c r="B8" s="735"/>
      <c r="C8" s="736"/>
      <c r="D8" s="1297" t="s">
        <v>74</v>
      </c>
      <c r="E8" s="3242" t="s">
        <v>1586</v>
      </c>
      <c r="F8" s="3243"/>
      <c r="G8" s="3243"/>
      <c r="H8" s="3243"/>
      <c r="I8" s="3244"/>
      <c r="J8" s="3245" t="str">
        <f>IF(ISERROR(Form7R!$G$72/Form7R!$G$69),"",(Form7R!$G$72/Form7R!$G$69))</f>
        <v/>
      </c>
      <c r="K8" s="3246"/>
      <c r="L8" s="277"/>
    </row>
    <row r="9" spans="1:12" ht="15" customHeight="1" x14ac:dyDescent="0.35">
      <c r="A9" s="735"/>
      <c r="B9" s="735"/>
      <c r="C9" s="736"/>
      <c r="D9" s="1297"/>
      <c r="E9" s="3247"/>
      <c r="F9" s="2374"/>
      <c r="G9" s="2374"/>
      <c r="H9" s="2374"/>
      <c r="I9" s="2374"/>
      <c r="J9" s="3248"/>
      <c r="K9" s="3249"/>
      <c r="L9" s="277"/>
    </row>
    <row r="10" spans="1:12" ht="15" customHeight="1" x14ac:dyDescent="0.35">
      <c r="A10" s="735"/>
      <c r="B10" s="735"/>
      <c r="C10" s="736"/>
      <c r="D10" s="1297" t="s">
        <v>1587</v>
      </c>
      <c r="E10" s="3252" t="s">
        <v>1588</v>
      </c>
      <c r="F10" s="2286"/>
      <c r="G10" s="2286"/>
      <c r="H10" s="2286"/>
      <c r="I10" s="2286"/>
      <c r="J10" s="3250"/>
      <c r="K10" s="3251"/>
      <c r="L10" s="277"/>
    </row>
    <row r="11" spans="1:12" ht="15" customHeight="1" x14ac:dyDescent="0.35">
      <c r="A11" s="735"/>
      <c r="B11" s="735"/>
      <c r="C11" s="736"/>
      <c r="D11" s="1297" t="s">
        <v>82</v>
      </c>
      <c r="E11" s="3242" t="s">
        <v>1589</v>
      </c>
      <c r="F11" s="3243"/>
      <c r="G11" s="3243"/>
      <c r="H11" s="3243"/>
      <c r="I11" s="3244"/>
      <c r="J11" s="3245" t="str">
        <f>IF(ISERROR(Form2!N51/Form2!N50),"",Form2!N51/Form2!N50)</f>
        <v/>
      </c>
      <c r="K11" s="3246"/>
      <c r="L11" s="277"/>
    </row>
    <row r="12" spans="1:12" ht="15" customHeight="1" x14ac:dyDescent="0.35">
      <c r="A12" s="735"/>
      <c r="B12" s="735"/>
      <c r="C12" s="736"/>
      <c r="D12" s="1297" t="s">
        <v>83</v>
      </c>
      <c r="E12" s="3242" t="s">
        <v>1825</v>
      </c>
      <c r="F12" s="3243"/>
      <c r="G12" s="3243"/>
      <c r="H12" s="3243"/>
      <c r="I12" s="3244"/>
      <c r="J12" s="3245" t="str">
        <f>IF(ISERROR('Form 1'!$N$67/Form2!$N$51),"",('Form 1'!$N$67/Form2!$N$51))</f>
        <v/>
      </c>
      <c r="K12" s="3246"/>
      <c r="L12" s="277"/>
    </row>
    <row r="13" spans="1:12" ht="15" customHeight="1" x14ac:dyDescent="0.35">
      <c r="A13" s="735"/>
      <c r="B13" s="735"/>
      <c r="C13" s="736"/>
      <c r="D13" s="1297" t="s">
        <v>84</v>
      </c>
      <c r="E13" s="3242" t="s">
        <v>2096</v>
      </c>
      <c r="F13" s="3243"/>
      <c r="G13" s="3243"/>
      <c r="H13" s="3243"/>
      <c r="I13" s="3244"/>
      <c r="J13" s="3245" t="str">
        <f>IF(ISERROR('Form 1'!$N$68/(Form2!$N$50+Form2!$N$106)),"",('Form 1'!$N$68/(Form2!$N$50+Form2!$N$106)))</f>
        <v/>
      </c>
      <c r="K13" s="3246"/>
      <c r="L13" s="277"/>
    </row>
    <row r="14" spans="1:12" ht="15" customHeight="1" x14ac:dyDescent="0.35">
      <c r="A14" s="735"/>
      <c r="B14" s="735"/>
      <c r="C14" s="736"/>
      <c r="D14" s="1297"/>
      <c r="E14" s="546"/>
      <c r="F14" s="546"/>
      <c r="G14" s="1497"/>
      <c r="H14" s="412"/>
      <c r="I14" s="738"/>
      <c r="J14" s="740"/>
      <c r="K14" s="741"/>
      <c r="L14" s="277"/>
    </row>
    <row r="15" spans="1:12" ht="15" customHeight="1" x14ac:dyDescent="0.35">
      <c r="A15" s="735"/>
      <c r="B15" s="735"/>
      <c r="C15" s="736"/>
      <c r="D15" s="1297" t="s">
        <v>1590</v>
      </c>
      <c r="E15" s="546" t="s">
        <v>1591</v>
      </c>
      <c r="F15" s="546"/>
      <c r="G15" s="1497"/>
      <c r="H15" s="412"/>
      <c r="I15" s="738"/>
      <c r="J15" s="742"/>
      <c r="K15" s="743"/>
      <c r="L15" s="277"/>
    </row>
    <row r="16" spans="1:12" ht="15" customHeight="1" x14ac:dyDescent="0.35">
      <c r="A16" s="735"/>
      <c r="B16" s="735"/>
      <c r="C16" s="736"/>
      <c r="D16" s="1297" t="s">
        <v>87</v>
      </c>
      <c r="E16" s="3242" t="s">
        <v>2531</v>
      </c>
      <c r="F16" s="3243"/>
      <c r="G16" s="3243"/>
      <c r="H16" s="3243"/>
      <c r="I16" s="3244"/>
      <c r="J16" s="3245" t="e">
        <f>Form7R!$I$44/Form7R!$I$31</f>
        <v>#DIV/0!</v>
      </c>
      <c r="K16" s="3246"/>
      <c r="L16" s="277"/>
    </row>
    <row r="17" spans="1:12" ht="15" customHeight="1" x14ac:dyDescent="0.35">
      <c r="A17" s="735"/>
      <c r="B17" s="735"/>
      <c r="C17" s="736"/>
      <c r="D17" s="1297"/>
      <c r="E17" s="546"/>
      <c r="F17" s="546"/>
      <c r="G17" s="1497"/>
      <c r="H17" s="412"/>
      <c r="I17" s="738"/>
      <c r="J17" s="739"/>
      <c r="K17" s="331"/>
      <c r="L17" s="277"/>
    </row>
    <row r="18" spans="1:12" ht="15" customHeight="1" x14ac:dyDescent="0.35">
      <c r="A18" s="735"/>
      <c r="B18" s="735"/>
      <c r="C18" s="736"/>
      <c r="D18" s="1297" t="s">
        <v>1592</v>
      </c>
      <c r="E18" s="546" t="s">
        <v>1593</v>
      </c>
      <c r="F18" s="546"/>
      <c r="G18" s="1497"/>
      <c r="H18" s="412"/>
      <c r="I18" s="738"/>
      <c r="J18" s="108"/>
      <c r="K18" s="413"/>
      <c r="L18" s="277"/>
    </row>
    <row r="19" spans="1:12" ht="15" customHeight="1" x14ac:dyDescent="0.35">
      <c r="A19" s="735"/>
      <c r="B19" s="735"/>
      <c r="C19" s="736"/>
      <c r="D19" s="1297" t="s">
        <v>1594</v>
      </c>
      <c r="E19" s="3242" t="s">
        <v>1595</v>
      </c>
      <c r="F19" s="3243"/>
      <c r="G19" s="3243"/>
      <c r="H19" s="3243"/>
      <c r="I19" s="3244"/>
      <c r="J19" s="3253" t="str">
        <f>IF(ISERROR(Form7R!$G$69/Form2!$N$92),"",(Form7R!$G$69/Form2!$N$92))</f>
        <v/>
      </c>
      <c r="K19" s="3254"/>
      <c r="L19" s="277"/>
    </row>
    <row r="20" spans="1:12" ht="15" customHeight="1" x14ac:dyDescent="0.35">
      <c r="A20" s="735"/>
      <c r="B20" s="735"/>
      <c r="C20" s="736"/>
      <c r="D20" s="1297" t="s">
        <v>1596</v>
      </c>
      <c r="E20" s="3242" t="s">
        <v>1597</v>
      </c>
      <c r="F20" s="3243"/>
      <c r="G20" s="3243"/>
      <c r="H20" s="3243"/>
      <c r="I20" s="3244"/>
      <c r="J20" s="3253" t="str">
        <f>IF(ISERROR(Form7R!$G$69/('Form 1'!$N$61+'Form 1'!$N$65+'Form 1'!$N$69)),"",(Form7R!$G$69/('Form 1'!$N$61+'Form 1'!$N$65+'Form 1'!$N$69)))</f>
        <v/>
      </c>
      <c r="K20" s="3254"/>
      <c r="L20" s="277"/>
    </row>
    <row r="21" spans="1:12" ht="15" customHeight="1" x14ac:dyDescent="0.35">
      <c r="A21" s="735"/>
      <c r="B21" s="735"/>
      <c r="C21" s="736"/>
      <c r="D21" s="1297" t="s">
        <v>1598</v>
      </c>
      <c r="E21" s="3242" t="s">
        <v>1599</v>
      </c>
      <c r="F21" s="3243"/>
      <c r="G21" s="3243"/>
      <c r="H21" s="3243"/>
      <c r="I21" s="3244"/>
      <c r="J21" s="3253" t="str">
        <f>IF(ISERROR(Form7R!$G$69/Form7R!$I$31),"",(Form7R!$G$69/Form7R!$I$31))</f>
        <v/>
      </c>
      <c r="K21" s="3254"/>
      <c r="L21" s="277"/>
    </row>
    <row r="22" spans="1:12" ht="15" customHeight="1" x14ac:dyDescent="0.35">
      <c r="A22" s="735"/>
      <c r="B22" s="735"/>
      <c r="C22" s="736"/>
      <c r="D22" s="1297"/>
      <c r="E22" s="3247"/>
      <c r="F22" s="2374"/>
      <c r="G22" s="2374"/>
      <c r="H22" s="2374"/>
      <c r="I22" s="2374"/>
      <c r="J22" s="3255"/>
      <c r="K22" s="3256"/>
      <c r="L22" s="277"/>
    </row>
    <row r="23" spans="1:12" ht="15" customHeight="1" x14ac:dyDescent="0.35">
      <c r="A23" s="735"/>
      <c r="B23" s="735"/>
      <c r="C23" s="736"/>
      <c r="D23" s="1297" t="s">
        <v>1600</v>
      </c>
      <c r="E23" s="3252" t="s">
        <v>1601</v>
      </c>
      <c r="F23" s="2286"/>
      <c r="G23" s="2286"/>
      <c r="H23" s="2286"/>
      <c r="I23" s="2286"/>
      <c r="J23" s="3257"/>
      <c r="K23" s="3258"/>
      <c r="L23" s="277"/>
    </row>
    <row r="24" spans="1:12" ht="15" customHeight="1" x14ac:dyDescent="0.35">
      <c r="A24" s="735"/>
      <c r="B24" s="735"/>
      <c r="C24" s="736"/>
      <c r="D24" s="1297" t="s">
        <v>1602</v>
      </c>
      <c r="E24" s="3242" t="s">
        <v>1603</v>
      </c>
      <c r="F24" s="3243"/>
      <c r="G24" s="3243"/>
      <c r="H24" s="3243"/>
      <c r="I24" s="3244"/>
      <c r="J24" s="3253" t="str">
        <f>IF(ISERROR(Form2!$N$50/'Form 1'!$N$11),"",(Form2!$N$50/'Form 1'!$N$11))</f>
        <v/>
      </c>
      <c r="K24" s="3254"/>
      <c r="L24" s="277"/>
    </row>
    <row r="25" spans="1:12" ht="15" customHeight="1" x14ac:dyDescent="0.35">
      <c r="A25" s="735"/>
      <c r="B25" s="735"/>
      <c r="C25" s="736"/>
      <c r="D25" s="1297" t="s">
        <v>1604</v>
      </c>
      <c r="E25" s="3242" t="s">
        <v>1605</v>
      </c>
      <c r="F25" s="3243"/>
      <c r="G25" s="3243"/>
      <c r="H25" s="3243"/>
      <c r="I25" s="3244"/>
      <c r="J25" s="3253" t="str">
        <f>IF(ISERROR(J33/'Form 1'!$N$11),"",(J33/'Form 1'!$N$11))</f>
        <v/>
      </c>
      <c r="K25" s="3254"/>
      <c r="L25" s="277"/>
    </row>
    <row r="26" spans="1:12" ht="15" customHeight="1" x14ac:dyDescent="0.35">
      <c r="A26" s="735"/>
      <c r="B26" s="735"/>
      <c r="C26" s="736"/>
      <c r="D26" s="1297" t="s">
        <v>1606</v>
      </c>
      <c r="E26" s="3242" t="s">
        <v>1607</v>
      </c>
      <c r="F26" s="3243"/>
      <c r="G26" s="3243"/>
      <c r="H26" s="3243"/>
      <c r="I26" s="3244"/>
      <c r="J26" s="3253" t="str">
        <f>IF(ISERROR(J33/Form2!$N$92),"",(J33/Form2!$N$92))</f>
        <v/>
      </c>
      <c r="K26" s="3254"/>
      <c r="L26" s="277"/>
    </row>
    <row r="27" spans="1:12" ht="15" customHeight="1" x14ac:dyDescent="0.35">
      <c r="A27" s="735"/>
      <c r="B27" s="735"/>
      <c r="C27" s="736"/>
      <c r="D27" s="1297"/>
      <c r="E27" s="3247"/>
      <c r="F27" s="2374"/>
      <c r="G27" s="2374"/>
      <c r="H27" s="2374"/>
      <c r="I27" s="2374"/>
      <c r="J27" s="3255"/>
      <c r="K27" s="3256"/>
      <c r="L27" s="277"/>
    </row>
    <row r="28" spans="1:12" ht="15" customHeight="1" x14ac:dyDescent="0.35">
      <c r="A28" s="735"/>
      <c r="B28" s="735"/>
      <c r="C28" s="736"/>
      <c r="D28" s="1297" t="s">
        <v>1608</v>
      </c>
      <c r="E28" s="546" t="s">
        <v>1609</v>
      </c>
      <c r="F28" s="546"/>
      <c r="G28" s="546"/>
      <c r="H28" s="546"/>
      <c r="I28" s="546"/>
      <c r="J28" s="3257"/>
      <c r="K28" s="3258"/>
      <c r="L28" s="277"/>
    </row>
    <row r="29" spans="1:12" ht="15" customHeight="1" x14ac:dyDescent="0.35">
      <c r="A29" s="735"/>
      <c r="B29" s="735"/>
      <c r="C29" s="736"/>
      <c r="D29" s="1297" t="s">
        <v>1610</v>
      </c>
      <c r="E29" s="1349" t="s">
        <v>1611</v>
      </c>
      <c r="F29" s="1350"/>
      <c r="G29" s="1350"/>
      <c r="H29" s="1350"/>
      <c r="I29" s="1351"/>
      <c r="J29" s="3259" t="str">
        <f>IF(ISERROR(('Form 1'!N11-'Form 1'!N74)/('New CapSum'!H14)),"",('Form 1'!N11-'Form 1'!N74)/('New CapSum'!H14))</f>
        <v/>
      </c>
      <c r="K29" s="3260"/>
      <c r="L29" s="277"/>
    </row>
    <row r="30" spans="1:12" ht="15" customHeight="1" x14ac:dyDescent="0.35">
      <c r="A30" s="735"/>
      <c r="B30" s="735"/>
      <c r="C30" s="736"/>
      <c r="D30" s="1297" t="s">
        <v>1612</v>
      </c>
      <c r="E30" s="1349" t="s">
        <v>1613</v>
      </c>
      <c r="F30" s="1350"/>
      <c r="G30" s="1350"/>
      <c r="H30" s="1350"/>
      <c r="I30" s="1351"/>
      <c r="J30" s="3259" t="str">
        <f>IF(ISERROR('Form 1'!N11/('New CapSum'!H14)),"",'Form 1'!N11/('New CapSum'!H14))</f>
        <v/>
      </c>
      <c r="K30" s="3260"/>
      <c r="L30" s="277"/>
    </row>
    <row r="31" spans="1:12" ht="15" customHeight="1" x14ac:dyDescent="0.35">
      <c r="A31" s="735"/>
      <c r="B31" s="735"/>
      <c r="C31" s="736"/>
      <c r="D31" s="1346"/>
      <c r="E31" s="107"/>
      <c r="F31" s="107"/>
      <c r="G31" s="107"/>
      <c r="H31" s="107"/>
      <c r="I31" s="411"/>
      <c r="J31" s="739"/>
      <c r="K31" s="331"/>
      <c r="L31" s="277"/>
    </row>
    <row r="32" spans="1:12" ht="15" customHeight="1" x14ac:dyDescent="0.35">
      <c r="A32" s="735"/>
      <c r="B32" s="735"/>
      <c r="C32" s="736"/>
      <c r="D32" s="1009" t="s">
        <v>26</v>
      </c>
      <c r="E32" s="286" t="s">
        <v>1614</v>
      </c>
      <c r="F32" s="107"/>
      <c r="G32" s="107"/>
      <c r="H32" s="107"/>
      <c r="I32" s="411"/>
      <c r="J32" s="108"/>
      <c r="K32" s="413"/>
      <c r="L32" s="277"/>
    </row>
    <row r="33" spans="1:12" ht="15" customHeight="1" x14ac:dyDescent="0.35">
      <c r="A33" s="735"/>
      <c r="B33" s="735"/>
      <c r="C33" s="736"/>
      <c r="D33" s="1347"/>
      <c r="E33" s="929" t="s">
        <v>1615</v>
      </c>
      <c r="F33" s="293"/>
      <c r="G33" s="293"/>
      <c r="H33" s="293"/>
      <c r="I33" s="1348"/>
      <c r="J33" s="3261">
        <f>Form2!N9+Form2!N10+Form2!N12+Form2!N86+'Assets by Zone'!Q17+'Assets by Zone'!Q19+'Assets by Zone'!Q21+'Assets by Zone'!Q24+'Assets by Zone'!Q26+'Assets by Zone'!Q28+'Assets by Zone'!Q32+'Assets by Zone'!Q34-'Assets by Zone'!Q50-'Assets by Zone'!Q53+Form2!N24+Form2!N26+Form2!N27+Form2!N31+Form2!N32+Form2!N29-'Form 1'!N25-'Form 1'!N27-'Form 1'!N29-'Form 1'!N31+Form2!N34-'Form 1'!N33</f>
        <v>0</v>
      </c>
      <c r="K33" s="3262"/>
      <c r="L33" s="277"/>
    </row>
    <row r="34" spans="1:12" ht="15" customHeight="1" thickBot="1" x14ac:dyDescent="0.4">
      <c r="A34" s="253"/>
      <c r="B34" s="253"/>
      <c r="C34" s="278"/>
      <c r="D34" s="309"/>
      <c r="E34" s="309"/>
      <c r="F34" s="309"/>
      <c r="G34" s="309"/>
      <c r="H34" s="309"/>
      <c r="I34" s="414"/>
      <c r="J34" s="309"/>
      <c r="K34" s="309"/>
      <c r="L34" s="279"/>
    </row>
  </sheetData>
  <sheetProtection algorithmName="SHA-512" hashValue="5MV/LvH27BkWUY3DTvqGKrdxomQTc+6ihzsxWkbBYwABBAhQvBJcPc+kwZ3KxHktGze7AhQ+Z4rUh52khjPppQ==" saltValue="VsKqlE3EPH9Uj4/+BaTxZw==" spinCount="100000" sheet="1" objects="1" scenarios="1"/>
  <mergeCells count="38">
    <mergeCell ref="E23:I23"/>
    <mergeCell ref="J29:K29"/>
    <mergeCell ref="J30:K30"/>
    <mergeCell ref="J33:K33"/>
    <mergeCell ref="E25:I25"/>
    <mergeCell ref="J25:K25"/>
    <mergeCell ref="E26:I26"/>
    <mergeCell ref="J26:K26"/>
    <mergeCell ref="E27:I27"/>
    <mergeCell ref="J27:K28"/>
    <mergeCell ref="E12:I12"/>
    <mergeCell ref="J12:K12"/>
    <mergeCell ref="E13:I13"/>
    <mergeCell ref="J13:K13"/>
    <mergeCell ref="E24:I24"/>
    <mergeCell ref="J24:K24"/>
    <mergeCell ref="E16:I16"/>
    <mergeCell ref="J16:K16"/>
    <mergeCell ref="E19:I19"/>
    <mergeCell ref="J19:K19"/>
    <mergeCell ref="E20:I20"/>
    <mergeCell ref="J20:K20"/>
    <mergeCell ref="E21:I21"/>
    <mergeCell ref="J21:K21"/>
    <mergeCell ref="E22:I22"/>
    <mergeCell ref="J22:K23"/>
    <mergeCell ref="E8:I8"/>
    <mergeCell ref="J8:K8"/>
    <mergeCell ref="E11:I11"/>
    <mergeCell ref="J11:K11"/>
    <mergeCell ref="E9:I9"/>
    <mergeCell ref="J9:K10"/>
    <mergeCell ref="E10:I10"/>
    <mergeCell ref="F2:I3"/>
    <mergeCell ref="J5:K6"/>
    <mergeCell ref="E7:I7"/>
    <mergeCell ref="J7:K7"/>
    <mergeCell ref="E5:I6"/>
  </mergeCells>
  <pageMargins left="1.2" right="0.7" top="1" bottom="1" header="0.3" footer="0.3"/>
  <pageSetup scale="97" orientation="portrait" r:id="rId1"/>
  <headerFooter>
    <oddFooter>&amp;C&amp;1#&amp;"Calibri"&amp;10&amp;K000000I n t e r n a l</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56"/>
  <dimension ref="A1:D235"/>
  <sheetViews>
    <sheetView topLeftCell="A220" zoomScaleNormal="100" workbookViewId="0">
      <selection activeCell="C9" sqref="C9"/>
    </sheetView>
  </sheetViews>
  <sheetFormatPr defaultColWidth="0" defaultRowHeight="14.5" x14ac:dyDescent="0.35"/>
  <cols>
    <col min="1" max="1" width="16.453125" customWidth="1" collapsed="1"/>
    <col min="2" max="2" width="10.81640625" customWidth="1" collapsed="1"/>
    <col min="3" max="3" width="120.81640625" customWidth="1" collapsed="1"/>
    <col min="4" max="4" width="12.81640625" customWidth="1" collapsed="1"/>
    <col min="5" max="16384" width="8.81640625" hidden="1" collapsed="1"/>
  </cols>
  <sheetData>
    <row r="1" spans="1:4" s="1151" customFormat="1" ht="15" customHeight="1" x14ac:dyDescent="0.3">
      <c r="A1" s="1150" t="s">
        <v>2011</v>
      </c>
      <c r="B1" s="1151" t="s">
        <v>2012</v>
      </c>
      <c r="C1" s="1151" t="s">
        <v>2013</v>
      </c>
      <c r="D1" s="1151" t="s">
        <v>527</v>
      </c>
    </row>
    <row r="2" spans="1:4" s="1152" customFormat="1" ht="15" customHeight="1" x14ac:dyDescent="0.25">
      <c r="A2" s="1152" t="s">
        <v>111</v>
      </c>
      <c r="B2" s="1152" t="s">
        <v>479</v>
      </c>
      <c r="C2" s="1152" t="s">
        <v>526</v>
      </c>
    </row>
    <row r="3" spans="1:4" s="1152" customFormat="1" ht="15" customHeight="1" x14ac:dyDescent="0.25">
      <c r="A3" s="1152" t="s">
        <v>111</v>
      </c>
      <c r="B3" s="1152" t="s">
        <v>525</v>
      </c>
      <c r="C3" s="1152" t="s">
        <v>524</v>
      </c>
      <c r="D3" s="1152" t="s">
        <v>479</v>
      </c>
    </row>
    <row r="4" spans="1:4" s="1152" customFormat="1" ht="15" customHeight="1" x14ac:dyDescent="0.25">
      <c r="A4" s="1152" t="s">
        <v>111</v>
      </c>
      <c r="B4" s="1152" t="s">
        <v>523</v>
      </c>
      <c r="C4" s="1152" t="s">
        <v>522</v>
      </c>
      <c r="D4" s="1152" t="s">
        <v>479</v>
      </c>
    </row>
    <row r="5" spans="1:4" s="1152" customFormat="1" ht="15" customHeight="1" x14ac:dyDescent="0.25">
      <c r="A5" s="1152" t="s">
        <v>111</v>
      </c>
      <c r="B5" s="1152" t="s">
        <v>521</v>
      </c>
      <c r="C5" s="1152" t="s">
        <v>520</v>
      </c>
      <c r="D5" s="1152" t="s">
        <v>479</v>
      </c>
    </row>
    <row r="6" spans="1:4" s="1152" customFormat="1" ht="15" customHeight="1" x14ac:dyDescent="0.25">
      <c r="A6" s="1152" t="s">
        <v>111</v>
      </c>
      <c r="B6" s="1152" t="s">
        <v>519</v>
      </c>
      <c r="C6" s="1152" t="s">
        <v>2014</v>
      </c>
      <c r="D6" s="1152" t="s">
        <v>479</v>
      </c>
    </row>
    <row r="7" spans="1:4" s="1152" customFormat="1" ht="15" customHeight="1" x14ac:dyDescent="0.25">
      <c r="A7" s="1152" t="s">
        <v>111</v>
      </c>
      <c r="B7" s="1152" t="s">
        <v>518</v>
      </c>
      <c r="C7" s="1152" t="s">
        <v>517</v>
      </c>
      <c r="D7" s="1152" t="s">
        <v>479</v>
      </c>
    </row>
    <row r="8" spans="1:4" s="1152" customFormat="1" ht="15" customHeight="1" x14ac:dyDescent="0.25">
      <c r="A8" s="1152" t="s">
        <v>111</v>
      </c>
      <c r="B8" s="1152" t="s">
        <v>516</v>
      </c>
      <c r="C8" s="1152" t="s">
        <v>2015</v>
      </c>
      <c r="D8" s="1152" t="s">
        <v>479</v>
      </c>
    </row>
    <row r="9" spans="1:4" s="1152" customFormat="1" ht="15" customHeight="1" x14ac:dyDescent="0.25">
      <c r="A9" s="1152" t="s">
        <v>111</v>
      </c>
      <c r="B9" s="1152" t="s">
        <v>515</v>
      </c>
      <c r="C9" s="380" t="s">
        <v>2041</v>
      </c>
      <c r="D9" s="1152" t="s">
        <v>479</v>
      </c>
    </row>
    <row r="10" spans="1:4" s="1152" customFormat="1" ht="15" customHeight="1" x14ac:dyDescent="0.25">
      <c r="A10" s="1152" t="s">
        <v>111</v>
      </c>
      <c r="B10" s="1152" t="s">
        <v>514</v>
      </c>
      <c r="C10" s="1152" t="s">
        <v>2016</v>
      </c>
      <c r="D10" s="1152" t="s">
        <v>479</v>
      </c>
    </row>
    <row r="11" spans="1:4" s="1152" customFormat="1" ht="15" customHeight="1" x14ac:dyDescent="0.25">
      <c r="A11" s="1152" t="s">
        <v>111</v>
      </c>
      <c r="B11" s="1152" t="s">
        <v>513</v>
      </c>
      <c r="C11" s="1152" t="s">
        <v>512</v>
      </c>
      <c r="D11" s="1152" t="s">
        <v>479</v>
      </c>
    </row>
    <row r="12" spans="1:4" s="1152" customFormat="1" ht="15" customHeight="1" x14ac:dyDescent="0.25">
      <c r="A12" s="1152" t="s">
        <v>111</v>
      </c>
      <c r="B12" s="1152" t="s">
        <v>511</v>
      </c>
      <c r="C12" s="1152" t="s">
        <v>510</v>
      </c>
      <c r="D12" s="1152" t="s">
        <v>479</v>
      </c>
    </row>
    <row r="13" spans="1:4" s="1152" customFormat="1" ht="15" customHeight="1" x14ac:dyDescent="0.25">
      <c r="A13" s="1152" t="s">
        <v>111</v>
      </c>
      <c r="B13" s="1152" t="s">
        <v>509</v>
      </c>
      <c r="C13" s="1152" t="s">
        <v>508</v>
      </c>
      <c r="D13" s="1152" t="s">
        <v>479</v>
      </c>
    </row>
    <row r="14" spans="1:4" s="1152" customFormat="1" ht="15" customHeight="1" x14ac:dyDescent="0.25">
      <c r="A14" s="1152" t="s">
        <v>111</v>
      </c>
      <c r="B14" s="1152" t="s">
        <v>507</v>
      </c>
      <c r="C14" s="1152" t="s">
        <v>506</v>
      </c>
      <c r="D14" s="1152" t="s">
        <v>479</v>
      </c>
    </row>
    <row r="15" spans="1:4" s="1152" customFormat="1" ht="15" customHeight="1" x14ac:dyDescent="0.25">
      <c r="A15" s="1152" t="s">
        <v>111</v>
      </c>
      <c r="B15" s="1152" t="s">
        <v>505</v>
      </c>
      <c r="C15" s="1152" t="s">
        <v>504</v>
      </c>
      <c r="D15" s="1152" t="s">
        <v>479</v>
      </c>
    </row>
    <row r="16" spans="1:4" s="1152" customFormat="1" ht="15" customHeight="1" x14ac:dyDescent="0.25">
      <c r="A16" s="1152" t="s">
        <v>111</v>
      </c>
      <c r="B16" s="1152" t="s">
        <v>503</v>
      </c>
      <c r="C16" s="1152" t="s">
        <v>502</v>
      </c>
      <c r="D16" s="1152" t="s">
        <v>479</v>
      </c>
    </row>
    <row r="17" spans="1:4" s="1152" customFormat="1" ht="15" customHeight="1" x14ac:dyDescent="0.25">
      <c r="A17" s="1152" t="s">
        <v>111</v>
      </c>
      <c r="B17" s="1152" t="s">
        <v>501</v>
      </c>
      <c r="C17" s="1152" t="s">
        <v>500</v>
      </c>
      <c r="D17" s="1152" t="s">
        <v>479</v>
      </c>
    </row>
    <row r="18" spans="1:4" s="1152" customFormat="1" ht="15" customHeight="1" x14ac:dyDescent="0.25">
      <c r="A18" s="1152" t="s">
        <v>111</v>
      </c>
      <c r="B18" s="1152" t="s">
        <v>499</v>
      </c>
      <c r="C18" s="1152" t="s">
        <v>498</v>
      </c>
      <c r="D18" s="1152" t="s">
        <v>479</v>
      </c>
    </row>
    <row r="19" spans="1:4" s="1152" customFormat="1" ht="15" customHeight="1" x14ac:dyDescent="0.25">
      <c r="A19" s="1152" t="s">
        <v>111</v>
      </c>
      <c r="B19" s="1152" t="s">
        <v>497</v>
      </c>
      <c r="C19" s="1152" t="s">
        <v>2017</v>
      </c>
      <c r="D19" s="1152" t="s">
        <v>479</v>
      </c>
    </row>
    <row r="20" spans="1:4" s="1152" customFormat="1" ht="15" customHeight="1" x14ac:dyDescent="0.25">
      <c r="A20" s="1152" t="s">
        <v>111</v>
      </c>
      <c r="B20" s="1152" t="s">
        <v>496</v>
      </c>
      <c r="C20" s="1152" t="s">
        <v>2018</v>
      </c>
      <c r="D20" s="1152" t="s">
        <v>479</v>
      </c>
    </row>
    <row r="21" spans="1:4" s="1152" customFormat="1" ht="15" customHeight="1" x14ac:dyDescent="0.25">
      <c r="A21" s="1152" t="s">
        <v>111</v>
      </c>
      <c r="B21" s="1152" t="s">
        <v>495</v>
      </c>
      <c r="C21" s="1152" t="s">
        <v>494</v>
      </c>
      <c r="D21" s="1152" t="s">
        <v>479</v>
      </c>
    </row>
    <row r="22" spans="1:4" s="1152" customFormat="1" ht="15" customHeight="1" x14ac:dyDescent="0.25">
      <c r="A22" s="1152" t="s">
        <v>111</v>
      </c>
      <c r="B22" s="1152" t="s">
        <v>493</v>
      </c>
      <c r="C22" s="1152" t="s">
        <v>2019</v>
      </c>
      <c r="D22" s="1152" t="s">
        <v>479</v>
      </c>
    </row>
    <row r="23" spans="1:4" s="1152" customFormat="1" ht="15" customHeight="1" x14ac:dyDescent="0.25">
      <c r="A23" s="1152" t="s">
        <v>111</v>
      </c>
      <c r="B23" s="1152" t="s">
        <v>492</v>
      </c>
      <c r="C23" s="1152" t="s">
        <v>491</v>
      </c>
      <c r="D23" s="1152" t="s">
        <v>479</v>
      </c>
    </row>
    <row r="24" spans="1:4" s="1152" customFormat="1" ht="15" customHeight="1" x14ac:dyDescent="0.25">
      <c r="A24" s="1152" t="s">
        <v>111</v>
      </c>
      <c r="B24" s="1152" t="s">
        <v>490</v>
      </c>
      <c r="C24" s="1152" t="s">
        <v>2020</v>
      </c>
      <c r="D24" s="1152" t="s">
        <v>479</v>
      </c>
    </row>
    <row r="25" spans="1:4" s="1152" customFormat="1" ht="15" customHeight="1" x14ac:dyDescent="0.25">
      <c r="A25" s="1152" t="s">
        <v>111</v>
      </c>
      <c r="B25" s="1152" t="s">
        <v>489</v>
      </c>
      <c r="C25" s="1152" t="s">
        <v>2021</v>
      </c>
      <c r="D25" s="1152" t="s">
        <v>479</v>
      </c>
    </row>
    <row r="26" spans="1:4" s="1152" customFormat="1" ht="15" customHeight="1" x14ac:dyDescent="0.25">
      <c r="A26" s="1152" t="s">
        <v>111</v>
      </c>
      <c r="B26" s="1152" t="s">
        <v>488</v>
      </c>
      <c r="C26" s="1152" t="s">
        <v>487</v>
      </c>
      <c r="D26" s="1152" t="s">
        <v>479</v>
      </c>
    </row>
    <row r="27" spans="1:4" s="1152" customFormat="1" ht="25" x14ac:dyDescent="0.25">
      <c r="A27" s="1152" t="s">
        <v>111</v>
      </c>
      <c r="B27" s="1152" t="s">
        <v>486</v>
      </c>
      <c r="C27" s="380" t="s">
        <v>2040</v>
      </c>
      <c r="D27" s="1152" t="s">
        <v>479</v>
      </c>
    </row>
    <row r="28" spans="1:4" s="1152" customFormat="1" ht="15" customHeight="1" x14ac:dyDescent="0.25">
      <c r="A28" s="1152" t="s">
        <v>111</v>
      </c>
      <c r="B28" s="1152" t="s">
        <v>485</v>
      </c>
      <c r="C28" s="1152" t="s">
        <v>484</v>
      </c>
      <c r="D28" s="1152" t="s">
        <v>479</v>
      </c>
    </row>
    <row r="29" spans="1:4" s="1152" customFormat="1" ht="15" customHeight="1" x14ac:dyDescent="0.25">
      <c r="A29" s="1152" t="s">
        <v>111</v>
      </c>
      <c r="B29" s="1152" t="s">
        <v>483</v>
      </c>
      <c r="C29" s="1152" t="s">
        <v>482</v>
      </c>
      <c r="D29" s="1152" t="s">
        <v>479</v>
      </c>
    </row>
    <row r="30" spans="1:4" s="1152" customFormat="1" ht="15" customHeight="1" x14ac:dyDescent="0.25">
      <c r="A30" s="1152" t="s">
        <v>111</v>
      </c>
      <c r="B30" s="1152" t="s">
        <v>481</v>
      </c>
      <c r="C30" s="1152" t="s">
        <v>2038</v>
      </c>
      <c r="D30" s="1152" t="s">
        <v>479</v>
      </c>
    </row>
    <row r="31" spans="1:4" s="1152" customFormat="1" ht="15" customHeight="1" x14ac:dyDescent="0.25">
      <c r="A31" s="1152" t="s">
        <v>111</v>
      </c>
      <c r="B31" s="1152" t="s">
        <v>480</v>
      </c>
      <c r="C31" s="380" t="s">
        <v>2039</v>
      </c>
      <c r="D31" s="1152" t="s">
        <v>479</v>
      </c>
    </row>
    <row r="32" spans="1:4" s="1152" customFormat="1" ht="15" customHeight="1" x14ac:dyDescent="0.25">
      <c r="A32" s="1152" t="s">
        <v>111</v>
      </c>
      <c r="B32" s="1152" t="s">
        <v>441</v>
      </c>
      <c r="C32" s="1152" t="s">
        <v>478</v>
      </c>
    </row>
    <row r="33" spans="1:4" s="1152" customFormat="1" ht="15" customHeight="1" x14ac:dyDescent="0.25">
      <c r="A33" s="1152" t="s">
        <v>111</v>
      </c>
      <c r="B33" s="1152" t="s">
        <v>477</v>
      </c>
      <c r="C33" s="1152" t="s">
        <v>476</v>
      </c>
      <c r="D33" s="1152" t="s">
        <v>441</v>
      </c>
    </row>
    <row r="34" spans="1:4" s="1152" customFormat="1" ht="15" customHeight="1" x14ac:dyDescent="0.25">
      <c r="A34" s="1152" t="s">
        <v>111</v>
      </c>
      <c r="B34" s="1152" t="s">
        <v>475</v>
      </c>
      <c r="C34" s="1152" t="s">
        <v>474</v>
      </c>
      <c r="D34" s="1152" t="s">
        <v>441</v>
      </c>
    </row>
    <row r="35" spans="1:4" s="1152" customFormat="1" ht="15" customHeight="1" x14ac:dyDescent="0.25">
      <c r="A35" s="1152" t="s">
        <v>111</v>
      </c>
      <c r="B35" s="1152" t="s">
        <v>473</v>
      </c>
      <c r="C35" s="1152" t="s">
        <v>472</v>
      </c>
      <c r="D35" s="1152" t="s">
        <v>441</v>
      </c>
    </row>
    <row r="36" spans="1:4" s="1152" customFormat="1" ht="15" customHeight="1" x14ac:dyDescent="0.25">
      <c r="A36" s="1152" t="s">
        <v>111</v>
      </c>
      <c r="B36" s="1152" t="s">
        <v>471</v>
      </c>
      <c r="C36" s="1152" t="s">
        <v>470</v>
      </c>
      <c r="D36" s="1152" t="s">
        <v>441</v>
      </c>
    </row>
    <row r="37" spans="1:4" s="1152" customFormat="1" ht="15" customHeight="1" x14ac:dyDescent="0.25">
      <c r="A37" s="1152" t="s">
        <v>111</v>
      </c>
      <c r="B37" s="1152" t="s">
        <v>469</v>
      </c>
      <c r="C37" s="1152" t="s">
        <v>468</v>
      </c>
      <c r="D37" s="1152" t="s">
        <v>441</v>
      </c>
    </row>
    <row r="38" spans="1:4" s="1152" customFormat="1" ht="15" customHeight="1" x14ac:dyDescent="0.25">
      <c r="A38" s="1152" t="s">
        <v>111</v>
      </c>
      <c r="B38" s="1152" t="s">
        <v>467</v>
      </c>
      <c r="C38" s="1152" t="s">
        <v>466</v>
      </c>
      <c r="D38" s="1152" t="s">
        <v>441</v>
      </c>
    </row>
    <row r="39" spans="1:4" s="1152" customFormat="1" ht="15" customHeight="1" x14ac:dyDescent="0.25">
      <c r="A39" s="1152" t="s">
        <v>111</v>
      </c>
      <c r="B39" s="1152" t="s">
        <v>465</v>
      </c>
      <c r="C39" s="1152" t="s">
        <v>464</v>
      </c>
      <c r="D39" s="1152" t="s">
        <v>441</v>
      </c>
    </row>
    <row r="40" spans="1:4" s="1152" customFormat="1" ht="15" customHeight="1" x14ac:dyDescent="0.25">
      <c r="A40" s="1152" t="s">
        <v>111</v>
      </c>
      <c r="B40" s="1152" t="s">
        <v>463</v>
      </c>
      <c r="C40" s="1152" t="s">
        <v>462</v>
      </c>
      <c r="D40" s="1152" t="s">
        <v>441</v>
      </c>
    </row>
    <row r="41" spans="1:4" s="1152" customFormat="1" ht="15" customHeight="1" x14ac:dyDescent="0.25">
      <c r="A41" s="1152" t="s">
        <v>111</v>
      </c>
      <c r="B41" s="1152" t="s">
        <v>461</v>
      </c>
      <c r="C41" s="1152" t="s">
        <v>460</v>
      </c>
      <c r="D41" s="1152" t="s">
        <v>441</v>
      </c>
    </row>
    <row r="42" spans="1:4" s="1152" customFormat="1" ht="15" customHeight="1" x14ac:dyDescent="0.25">
      <c r="A42" s="1152" t="s">
        <v>111</v>
      </c>
      <c r="B42" s="1152" t="s">
        <v>459</v>
      </c>
      <c r="C42" s="1152" t="s">
        <v>458</v>
      </c>
      <c r="D42" s="1152" t="s">
        <v>441</v>
      </c>
    </row>
    <row r="43" spans="1:4" s="1152" customFormat="1" ht="15" customHeight="1" x14ac:dyDescent="0.25">
      <c r="A43" s="1152" t="s">
        <v>111</v>
      </c>
      <c r="B43" s="1152" t="s">
        <v>457</v>
      </c>
      <c r="C43" s="1152" t="s">
        <v>456</v>
      </c>
      <c r="D43" s="1152" t="s">
        <v>441</v>
      </c>
    </row>
    <row r="44" spans="1:4" s="1152" customFormat="1" ht="15" customHeight="1" x14ac:dyDescent="0.25">
      <c r="A44" s="1152" t="s">
        <v>111</v>
      </c>
      <c r="B44" s="1152" t="s">
        <v>455</v>
      </c>
      <c r="C44" s="1152" t="s">
        <v>454</v>
      </c>
      <c r="D44" s="1152" t="s">
        <v>441</v>
      </c>
    </row>
    <row r="45" spans="1:4" s="1152" customFormat="1" ht="15" customHeight="1" x14ac:dyDescent="0.25">
      <c r="A45" s="1152" t="s">
        <v>111</v>
      </c>
      <c r="B45" s="1152" t="s">
        <v>453</v>
      </c>
      <c r="C45" s="1152" t="s">
        <v>452</v>
      </c>
      <c r="D45" s="1152" t="s">
        <v>441</v>
      </c>
    </row>
    <row r="46" spans="1:4" s="1152" customFormat="1" ht="15" customHeight="1" x14ac:dyDescent="0.25">
      <c r="A46" s="1152" t="s">
        <v>111</v>
      </c>
      <c r="B46" s="1152" t="s">
        <v>451</v>
      </c>
      <c r="C46" s="1152" t="s">
        <v>450</v>
      </c>
      <c r="D46" s="1152" t="s">
        <v>441</v>
      </c>
    </row>
    <row r="47" spans="1:4" s="1152" customFormat="1" ht="15" customHeight="1" x14ac:dyDescent="0.25">
      <c r="A47" s="1152" t="s">
        <v>111</v>
      </c>
      <c r="B47" s="1152" t="s">
        <v>449</v>
      </c>
      <c r="C47" s="1152" t="s">
        <v>2022</v>
      </c>
      <c r="D47" s="1152" t="s">
        <v>441</v>
      </c>
    </row>
    <row r="48" spans="1:4" s="1152" customFormat="1" ht="15" customHeight="1" x14ac:dyDescent="0.25">
      <c r="A48" s="1152" t="s">
        <v>111</v>
      </c>
      <c r="B48" s="1152" t="s">
        <v>448</v>
      </c>
      <c r="C48" s="1152" t="s">
        <v>447</v>
      </c>
      <c r="D48" s="1152" t="s">
        <v>441</v>
      </c>
    </row>
    <row r="49" spans="1:4" s="1152" customFormat="1" ht="15" customHeight="1" x14ac:dyDescent="0.25">
      <c r="A49" s="1152" t="s">
        <v>111</v>
      </c>
      <c r="B49" s="1152" t="s">
        <v>446</v>
      </c>
      <c r="C49" s="1152" t="s">
        <v>445</v>
      </c>
      <c r="D49" s="1152" t="s">
        <v>441</v>
      </c>
    </row>
    <row r="50" spans="1:4" s="1152" customFormat="1" ht="15" customHeight="1" x14ac:dyDescent="0.25">
      <c r="A50" s="1152" t="s">
        <v>111</v>
      </c>
      <c r="B50" s="1152" t="s">
        <v>444</v>
      </c>
      <c r="C50" s="1152" t="s">
        <v>443</v>
      </c>
      <c r="D50" s="1152" t="s">
        <v>441</v>
      </c>
    </row>
    <row r="51" spans="1:4" s="1152" customFormat="1" ht="12.5" x14ac:dyDescent="0.25">
      <c r="A51" s="1152" t="s">
        <v>111</v>
      </c>
      <c r="B51" s="1152" t="s">
        <v>442</v>
      </c>
      <c r="C51" s="380" t="s">
        <v>2023</v>
      </c>
      <c r="D51" s="1152" t="s">
        <v>441</v>
      </c>
    </row>
    <row r="52" spans="1:4" s="1152" customFormat="1" ht="15" customHeight="1" x14ac:dyDescent="0.25">
      <c r="A52" s="1152" t="s">
        <v>111</v>
      </c>
      <c r="B52" s="1152" t="s">
        <v>395</v>
      </c>
      <c r="C52" s="1152" t="s">
        <v>440</v>
      </c>
      <c r="D52" s="1152" t="s">
        <v>110</v>
      </c>
    </row>
    <row r="53" spans="1:4" s="1152" customFormat="1" ht="15" customHeight="1" x14ac:dyDescent="0.25">
      <c r="A53" s="1152" t="s">
        <v>111</v>
      </c>
      <c r="B53" s="1152" t="s">
        <v>439</v>
      </c>
      <c r="C53" s="1152" t="s">
        <v>438</v>
      </c>
      <c r="D53" s="1152" t="s">
        <v>395</v>
      </c>
    </row>
    <row r="54" spans="1:4" s="1152" customFormat="1" ht="15" customHeight="1" x14ac:dyDescent="0.25">
      <c r="A54" s="1152" t="s">
        <v>111</v>
      </c>
      <c r="B54" s="1152" t="s">
        <v>437</v>
      </c>
      <c r="C54" s="1152" t="s">
        <v>436</v>
      </c>
      <c r="D54" s="1152" t="s">
        <v>395</v>
      </c>
    </row>
    <row r="55" spans="1:4" s="1152" customFormat="1" ht="15" customHeight="1" x14ac:dyDescent="0.25">
      <c r="A55" s="1152" t="s">
        <v>111</v>
      </c>
      <c r="B55" s="1152" t="s">
        <v>435</v>
      </c>
      <c r="C55" s="1152" t="s">
        <v>434</v>
      </c>
      <c r="D55" s="1152" t="s">
        <v>395</v>
      </c>
    </row>
    <row r="56" spans="1:4" s="1152" customFormat="1" ht="15" customHeight="1" x14ac:dyDescent="0.25">
      <c r="A56" s="1152" t="s">
        <v>111</v>
      </c>
      <c r="B56" s="1152" t="s">
        <v>433</v>
      </c>
      <c r="C56" s="1152" t="s">
        <v>432</v>
      </c>
      <c r="D56" s="1152" t="s">
        <v>395</v>
      </c>
    </row>
    <row r="57" spans="1:4" s="1152" customFormat="1" ht="15" customHeight="1" x14ac:dyDescent="0.25">
      <c r="A57" s="1152" t="s">
        <v>111</v>
      </c>
      <c r="B57" s="1152" t="s">
        <v>431</v>
      </c>
      <c r="C57" s="1152" t="s">
        <v>430</v>
      </c>
      <c r="D57" s="1152" t="s">
        <v>395</v>
      </c>
    </row>
    <row r="58" spans="1:4" s="1152" customFormat="1" ht="15" customHeight="1" x14ac:dyDescent="0.25">
      <c r="A58" s="1152" t="s">
        <v>111</v>
      </c>
      <c r="B58" s="1152" t="s">
        <v>429</v>
      </c>
      <c r="C58" s="1152" t="s">
        <v>428</v>
      </c>
      <c r="D58" s="1152" t="s">
        <v>395</v>
      </c>
    </row>
    <row r="59" spans="1:4" s="1152" customFormat="1" ht="15" customHeight="1" x14ac:dyDescent="0.25">
      <c r="A59" s="1152" t="s">
        <v>111</v>
      </c>
      <c r="B59" s="1152" t="s">
        <v>427</v>
      </c>
      <c r="C59" s="1152" t="s">
        <v>426</v>
      </c>
      <c r="D59" s="1152" t="s">
        <v>395</v>
      </c>
    </row>
    <row r="60" spans="1:4" s="1152" customFormat="1" ht="15" customHeight="1" x14ac:dyDescent="0.25">
      <c r="A60" s="1152" t="s">
        <v>111</v>
      </c>
      <c r="B60" s="1152" t="s">
        <v>425</v>
      </c>
      <c r="C60" s="1152" t="s">
        <v>424</v>
      </c>
      <c r="D60" s="1152" t="s">
        <v>395</v>
      </c>
    </row>
    <row r="61" spans="1:4" s="1152" customFormat="1" ht="15" customHeight="1" x14ac:dyDescent="0.25">
      <c r="A61" s="1152" t="s">
        <v>111</v>
      </c>
      <c r="B61" s="1152" t="s">
        <v>423</v>
      </c>
      <c r="C61" s="1152" t="s">
        <v>422</v>
      </c>
      <c r="D61" s="1152" t="s">
        <v>395</v>
      </c>
    </row>
    <row r="62" spans="1:4" s="1152" customFormat="1" ht="15" customHeight="1" x14ac:dyDescent="0.25">
      <c r="A62" s="1152" t="s">
        <v>111</v>
      </c>
      <c r="B62" s="1152" t="s">
        <v>421</v>
      </c>
      <c r="C62" s="1152" t="s">
        <v>420</v>
      </c>
      <c r="D62" s="1152" t="s">
        <v>395</v>
      </c>
    </row>
    <row r="63" spans="1:4" s="1152" customFormat="1" ht="15" customHeight="1" x14ac:dyDescent="0.25">
      <c r="A63" s="1152" t="s">
        <v>111</v>
      </c>
      <c r="B63" s="1152" t="s">
        <v>419</v>
      </c>
      <c r="C63" s="1152" t="s">
        <v>418</v>
      </c>
      <c r="D63" s="1152" t="s">
        <v>395</v>
      </c>
    </row>
    <row r="64" spans="1:4" s="1152" customFormat="1" ht="15" customHeight="1" x14ac:dyDescent="0.25">
      <c r="A64" s="1152" t="s">
        <v>111</v>
      </c>
      <c r="B64" s="1152" t="s">
        <v>417</v>
      </c>
      <c r="C64" s="1152" t="s">
        <v>2024</v>
      </c>
      <c r="D64" s="1152" t="s">
        <v>395</v>
      </c>
    </row>
    <row r="65" spans="1:4" s="1152" customFormat="1" ht="15" customHeight="1" x14ac:dyDescent="0.25">
      <c r="A65" s="1152" t="s">
        <v>111</v>
      </c>
      <c r="B65" s="1152" t="s">
        <v>416</v>
      </c>
      <c r="C65" s="1152" t="s">
        <v>415</v>
      </c>
      <c r="D65" s="1152" t="s">
        <v>395</v>
      </c>
    </row>
    <row r="66" spans="1:4" s="1152" customFormat="1" ht="15" customHeight="1" x14ac:dyDescent="0.25">
      <c r="A66" s="1152" t="s">
        <v>111</v>
      </c>
      <c r="B66" s="1152" t="s">
        <v>414</v>
      </c>
      <c r="C66" s="1152" t="s">
        <v>413</v>
      </c>
      <c r="D66" s="1152" t="s">
        <v>395</v>
      </c>
    </row>
    <row r="67" spans="1:4" s="1152" customFormat="1" ht="15" customHeight="1" x14ac:dyDescent="0.25">
      <c r="A67" s="1152" t="s">
        <v>111</v>
      </c>
      <c r="B67" s="1152" t="s">
        <v>412</v>
      </c>
      <c r="C67" s="1152" t="s">
        <v>411</v>
      </c>
      <c r="D67" s="1152" t="s">
        <v>395</v>
      </c>
    </row>
    <row r="68" spans="1:4" s="1152" customFormat="1" ht="15" customHeight="1" x14ac:dyDescent="0.25">
      <c r="A68" s="1152" t="s">
        <v>111</v>
      </c>
      <c r="B68" s="1152" t="s">
        <v>410</v>
      </c>
      <c r="C68" s="1152" t="s">
        <v>409</v>
      </c>
      <c r="D68" s="1152" t="s">
        <v>395</v>
      </c>
    </row>
    <row r="69" spans="1:4" s="1152" customFormat="1" ht="15" customHeight="1" x14ac:dyDescent="0.25">
      <c r="A69" s="1152" t="s">
        <v>111</v>
      </c>
      <c r="B69" s="1152" t="s">
        <v>408</v>
      </c>
      <c r="C69" s="1152" t="s">
        <v>407</v>
      </c>
      <c r="D69" s="1152" t="s">
        <v>395</v>
      </c>
    </row>
    <row r="70" spans="1:4" s="1152" customFormat="1" ht="15" customHeight="1" x14ac:dyDescent="0.25">
      <c r="A70" s="1152" t="s">
        <v>111</v>
      </c>
      <c r="B70" s="1152" t="s">
        <v>406</v>
      </c>
      <c r="C70" s="1152" t="s">
        <v>405</v>
      </c>
      <c r="D70" s="1152" t="s">
        <v>395</v>
      </c>
    </row>
    <row r="71" spans="1:4" s="1152" customFormat="1" ht="15" customHeight="1" x14ac:dyDescent="0.25">
      <c r="A71" s="1152" t="s">
        <v>111</v>
      </c>
      <c r="B71" s="1152" t="s">
        <v>404</v>
      </c>
      <c r="C71" s="1152" t="s">
        <v>403</v>
      </c>
      <c r="D71" s="1152" t="s">
        <v>395</v>
      </c>
    </row>
    <row r="72" spans="1:4" s="1152" customFormat="1" ht="15" customHeight="1" x14ac:dyDescent="0.25">
      <c r="A72" s="1152" t="s">
        <v>111</v>
      </c>
      <c r="B72" s="1152" t="s">
        <v>402</v>
      </c>
      <c r="C72" s="1152" t="s">
        <v>401</v>
      </c>
      <c r="D72" s="1152" t="s">
        <v>395</v>
      </c>
    </row>
    <row r="73" spans="1:4" s="1152" customFormat="1" ht="15" customHeight="1" x14ac:dyDescent="0.25">
      <c r="A73" s="1152" t="s">
        <v>111</v>
      </c>
      <c r="B73" s="1152" t="s">
        <v>400</v>
      </c>
      <c r="C73" s="1152" t="s">
        <v>399</v>
      </c>
      <c r="D73" s="1152" t="s">
        <v>395</v>
      </c>
    </row>
    <row r="74" spans="1:4" s="1152" customFormat="1" ht="15" customHeight="1" x14ac:dyDescent="0.25">
      <c r="A74" s="1152" t="s">
        <v>111</v>
      </c>
      <c r="B74" s="1152" t="s">
        <v>398</v>
      </c>
      <c r="C74" s="1152" t="s">
        <v>397</v>
      </c>
      <c r="D74" s="1152" t="s">
        <v>395</v>
      </c>
    </row>
    <row r="75" spans="1:4" s="1152" customFormat="1" ht="15" customHeight="1" x14ac:dyDescent="0.25">
      <c r="A75" s="1152" t="s">
        <v>111</v>
      </c>
      <c r="B75" s="1152" t="s">
        <v>396</v>
      </c>
      <c r="C75" s="1152" t="s">
        <v>2025</v>
      </c>
      <c r="D75" s="1152" t="s">
        <v>395</v>
      </c>
    </row>
    <row r="76" spans="1:4" s="1152" customFormat="1" ht="15" customHeight="1" x14ac:dyDescent="0.25">
      <c r="A76" s="1152" t="s">
        <v>111</v>
      </c>
      <c r="B76" s="1152" t="s">
        <v>332</v>
      </c>
      <c r="C76" s="1152" t="s">
        <v>394</v>
      </c>
      <c r="D76" s="1152" t="s">
        <v>110</v>
      </c>
    </row>
    <row r="77" spans="1:4" s="1152" customFormat="1" ht="15" customHeight="1" x14ac:dyDescent="0.25">
      <c r="A77" s="1152" t="s">
        <v>111</v>
      </c>
      <c r="B77" s="1152" t="s">
        <v>393</v>
      </c>
      <c r="C77" s="1152" t="s">
        <v>392</v>
      </c>
      <c r="D77" s="1152" t="s">
        <v>332</v>
      </c>
    </row>
    <row r="78" spans="1:4" s="1152" customFormat="1" ht="15" customHeight="1" x14ac:dyDescent="0.25">
      <c r="A78" s="1152" t="s">
        <v>111</v>
      </c>
      <c r="B78" s="1152" t="s">
        <v>391</v>
      </c>
      <c r="C78" s="1152" t="s">
        <v>390</v>
      </c>
      <c r="D78" s="1152" t="s">
        <v>332</v>
      </c>
    </row>
    <row r="79" spans="1:4" s="1152" customFormat="1" ht="15" customHeight="1" x14ac:dyDescent="0.25">
      <c r="A79" s="1152" t="s">
        <v>111</v>
      </c>
      <c r="B79" s="1152" t="s">
        <v>389</v>
      </c>
      <c r="C79" s="1152" t="s">
        <v>388</v>
      </c>
      <c r="D79" s="1152" t="s">
        <v>332</v>
      </c>
    </row>
    <row r="80" spans="1:4" s="1152" customFormat="1" ht="15" customHeight="1" x14ac:dyDescent="0.25">
      <c r="A80" s="1152" t="s">
        <v>111</v>
      </c>
      <c r="B80" s="1152" t="s">
        <v>387</v>
      </c>
      <c r="C80" s="1152" t="s">
        <v>386</v>
      </c>
      <c r="D80" s="1152" t="s">
        <v>332</v>
      </c>
    </row>
    <row r="81" spans="1:4" s="1152" customFormat="1" ht="15" customHeight="1" x14ac:dyDescent="0.25">
      <c r="A81" s="1152" t="s">
        <v>111</v>
      </c>
      <c r="B81" s="1152" t="s">
        <v>385</v>
      </c>
      <c r="C81" s="1152" t="s">
        <v>384</v>
      </c>
      <c r="D81" s="1152" t="s">
        <v>332</v>
      </c>
    </row>
    <row r="82" spans="1:4" s="1152" customFormat="1" ht="15" customHeight="1" x14ac:dyDescent="0.25">
      <c r="A82" s="1152" t="s">
        <v>111</v>
      </c>
      <c r="B82" s="1152" t="s">
        <v>383</v>
      </c>
      <c r="C82" s="1152" t="s">
        <v>382</v>
      </c>
      <c r="D82" s="1152" t="s">
        <v>332</v>
      </c>
    </row>
    <row r="83" spans="1:4" s="1152" customFormat="1" ht="15" customHeight="1" x14ac:dyDescent="0.25">
      <c r="A83" s="1152" t="s">
        <v>111</v>
      </c>
      <c r="B83" s="1152" t="s">
        <v>381</v>
      </c>
      <c r="C83" s="1152" t="s">
        <v>380</v>
      </c>
      <c r="D83" s="1152" t="s">
        <v>332</v>
      </c>
    </row>
    <row r="84" spans="1:4" s="1152" customFormat="1" ht="15" customHeight="1" x14ac:dyDescent="0.25">
      <c r="A84" s="1152" t="s">
        <v>111</v>
      </c>
      <c r="B84" s="1152" t="s">
        <v>379</v>
      </c>
      <c r="C84" s="1152" t="s">
        <v>378</v>
      </c>
      <c r="D84" s="1152" t="s">
        <v>332</v>
      </c>
    </row>
    <row r="85" spans="1:4" s="1152" customFormat="1" ht="15" customHeight="1" x14ac:dyDescent="0.25">
      <c r="A85" s="1152" t="s">
        <v>111</v>
      </c>
      <c r="B85" s="1152" t="s">
        <v>377</v>
      </c>
      <c r="C85" s="1152" t="s">
        <v>376</v>
      </c>
      <c r="D85" s="1152" t="s">
        <v>332</v>
      </c>
    </row>
    <row r="86" spans="1:4" s="1152" customFormat="1" ht="15" customHeight="1" x14ac:dyDescent="0.25">
      <c r="A86" s="1152" t="s">
        <v>111</v>
      </c>
      <c r="B86" s="1152" t="s">
        <v>375</v>
      </c>
      <c r="C86" s="1152" t="s">
        <v>374</v>
      </c>
      <c r="D86" s="1152" t="s">
        <v>332</v>
      </c>
    </row>
    <row r="87" spans="1:4" s="1152" customFormat="1" ht="15" customHeight="1" x14ac:dyDescent="0.25">
      <c r="A87" s="1152" t="s">
        <v>111</v>
      </c>
      <c r="B87" s="1152" t="s">
        <v>373</v>
      </c>
      <c r="C87" s="1152" t="s">
        <v>372</v>
      </c>
      <c r="D87" s="1152" t="s">
        <v>332</v>
      </c>
    </row>
    <row r="88" spans="1:4" s="1152" customFormat="1" ht="15" customHeight="1" x14ac:dyDescent="0.25">
      <c r="A88" s="1152" t="s">
        <v>111</v>
      </c>
      <c r="B88" s="1152" t="s">
        <v>371</v>
      </c>
      <c r="C88" s="1152" t="s">
        <v>370</v>
      </c>
      <c r="D88" s="1152" t="s">
        <v>332</v>
      </c>
    </row>
    <row r="89" spans="1:4" s="1152" customFormat="1" ht="15" customHeight="1" x14ac:dyDescent="0.25">
      <c r="A89" s="1152" t="s">
        <v>111</v>
      </c>
      <c r="B89" s="1152" t="s">
        <v>369</v>
      </c>
      <c r="C89" s="1152" t="s">
        <v>368</v>
      </c>
      <c r="D89" s="1152" t="s">
        <v>332</v>
      </c>
    </row>
    <row r="90" spans="1:4" s="1152" customFormat="1" ht="15" customHeight="1" x14ac:dyDescent="0.25">
      <c r="A90" s="1152" t="s">
        <v>111</v>
      </c>
      <c r="B90" s="1152" t="s">
        <v>367</v>
      </c>
      <c r="C90" s="1152" t="s">
        <v>366</v>
      </c>
      <c r="D90" s="1152" t="s">
        <v>332</v>
      </c>
    </row>
    <row r="91" spans="1:4" s="1152" customFormat="1" ht="15" customHeight="1" x14ac:dyDescent="0.25">
      <c r="A91" s="1152" t="s">
        <v>111</v>
      </c>
      <c r="B91" s="1152" t="s">
        <v>365</v>
      </c>
      <c r="C91" s="1152" t="s">
        <v>364</v>
      </c>
      <c r="D91" s="1152" t="s">
        <v>332</v>
      </c>
    </row>
    <row r="92" spans="1:4" s="1152" customFormat="1" ht="15" customHeight="1" x14ac:dyDescent="0.25">
      <c r="A92" s="1152" t="s">
        <v>111</v>
      </c>
      <c r="B92" s="1152" t="s">
        <v>363</v>
      </c>
      <c r="C92" s="1152" t="s">
        <v>362</v>
      </c>
      <c r="D92" s="1152" t="s">
        <v>332</v>
      </c>
    </row>
    <row r="93" spans="1:4" s="1152" customFormat="1" ht="15" customHeight="1" x14ac:dyDescent="0.25">
      <c r="A93" s="1152" t="s">
        <v>111</v>
      </c>
      <c r="B93" s="1152" t="s">
        <v>361</v>
      </c>
      <c r="C93" s="1152" t="s">
        <v>360</v>
      </c>
      <c r="D93" s="1152" t="s">
        <v>332</v>
      </c>
    </row>
    <row r="94" spans="1:4" s="1152" customFormat="1" ht="15" customHeight="1" x14ac:dyDescent="0.25">
      <c r="A94" s="1152" t="s">
        <v>111</v>
      </c>
      <c r="B94" s="1152" t="s">
        <v>359</v>
      </c>
      <c r="C94" s="1152" t="s">
        <v>358</v>
      </c>
      <c r="D94" s="1152" t="s">
        <v>332</v>
      </c>
    </row>
    <row r="95" spans="1:4" s="1152" customFormat="1" ht="15" customHeight="1" x14ac:dyDescent="0.25">
      <c r="A95" s="1152" t="s">
        <v>111</v>
      </c>
      <c r="B95" s="1152" t="s">
        <v>357</v>
      </c>
      <c r="C95" s="1152" t="s">
        <v>356</v>
      </c>
      <c r="D95" s="1152" t="s">
        <v>332</v>
      </c>
    </row>
    <row r="96" spans="1:4" s="1152" customFormat="1" ht="15" customHeight="1" x14ac:dyDescent="0.25">
      <c r="A96" s="1152" t="s">
        <v>111</v>
      </c>
      <c r="B96" s="1152" t="s">
        <v>355</v>
      </c>
      <c r="C96" s="1152" t="s">
        <v>354</v>
      </c>
      <c r="D96" s="1152" t="s">
        <v>332</v>
      </c>
    </row>
    <row r="97" spans="1:4" s="1152" customFormat="1" ht="15" customHeight="1" x14ac:dyDescent="0.25">
      <c r="A97" s="1152" t="s">
        <v>111</v>
      </c>
      <c r="B97" s="1152" t="s">
        <v>353</v>
      </c>
      <c r="C97" s="1152" t="s">
        <v>352</v>
      </c>
      <c r="D97" s="1152" t="s">
        <v>332</v>
      </c>
    </row>
    <row r="98" spans="1:4" s="1152" customFormat="1" ht="15" customHeight="1" x14ac:dyDescent="0.25">
      <c r="A98" s="1152" t="s">
        <v>111</v>
      </c>
      <c r="B98" s="1152" t="s">
        <v>351</v>
      </c>
      <c r="C98" s="1152" t="s">
        <v>350</v>
      </c>
      <c r="D98" s="1152" t="s">
        <v>332</v>
      </c>
    </row>
    <row r="99" spans="1:4" s="1152" customFormat="1" ht="15" customHeight="1" x14ac:dyDescent="0.25">
      <c r="A99" s="1152" t="s">
        <v>111</v>
      </c>
      <c r="B99" s="1152" t="s">
        <v>349</v>
      </c>
      <c r="C99" s="1152" t="s">
        <v>348</v>
      </c>
      <c r="D99" s="1152" t="s">
        <v>332</v>
      </c>
    </row>
    <row r="100" spans="1:4" s="1152" customFormat="1" ht="15" customHeight="1" x14ac:dyDescent="0.25">
      <c r="A100" s="1152" t="s">
        <v>111</v>
      </c>
      <c r="B100" s="1152" t="s">
        <v>347</v>
      </c>
      <c r="C100" s="1152" t="s">
        <v>346</v>
      </c>
      <c r="D100" s="1152" t="s">
        <v>332</v>
      </c>
    </row>
    <row r="101" spans="1:4" s="1152" customFormat="1" ht="15" customHeight="1" x14ac:dyDescent="0.25">
      <c r="A101" s="1152" t="s">
        <v>111</v>
      </c>
      <c r="B101" s="1152" t="s">
        <v>345</v>
      </c>
      <c r="C101" s="1152" t="s">
        <v>2026</v>
      </c>
      <c r="D101" s="1152" t="s">
        <v>332</v>
      </c>
    </row>
    <row r="102" spans="1:4" s="1152" customFormat="1" ht="15" customHeight="1" x14ac:dyDescent="0.25">
      <c r="A102" s="1152" t="s">
        <v>111</v>
      </c>
      <c r="B102" s="1152" t="s">
        <v>344</v>
      </c>
      <c r="C102" s="1152" t="s">
        <v>343</v>
      </c>
      <c r="D102" s="1152" t="s">
        <v>332</v>
      </c>
    </row>
    <row r="103" spans="1:4" s="1152" customFormat="1" ht="15" customHeight="1" x14ac:dyDescent="0.25">
      <c r="A103" s="1152" t="s">
        <v>111</v>
      </c>
      <c r="B103" s="1152" t="s">
        <v>342</v>
      </c>
      <c r="C103" s="1152" t="s">
        <v>341</v>
      </c>
      <c r="D103" s="1152" t="s">
        <v>332</v>
      </c>
    </row>
    <row r="104" spans="1:4" s="1152" customFormat="1" ht="15" customHeight="1" x14ac:dyDescent="0.25">
      <c r="A104" s="1152" t="s">
        <v>111</v>
      </c>
      <c r="B104" s="1152" t="s">
        <v>340</v>
      </c>
      <c r="C104" s="1152" t="s">
        <v>339</v>
      </c>
      <c r="D104" s="1152" t="s">
        <v>332</v>
      </c>
    </row>
    <row r="105" spans="1:4" s="1152" customFormat="1" ht="15" customHeight="1" x14ac:dyDescent="0.25">
      <c r="A105" s="1152" t="s">
        <v>111</v>
      </c>
      <c r="B105" s="1152" t="s">
        <v>338</v>
      </c>
      <c r="C105" s="1152" t="s">
        <v>337</v>
      </c>
      <c r="D105" s="1152" t="s">
        <v>332</v>
      </c>
    </row>
    <row r="106" spans="1:4" s="1152" customFormat="1" ht="15" customHeight="1" x14ac:dyDescent="0.25">
      <c r="A106" s="1152" t="s">
        <v>111</v>
      </c>
      <c r="B106" s="1152" t="s">
        <v>336</v>
      </c>
      <c r="C106" s="1152" t="s">
        <v>335</v>
      </c>
      <c r="D106" s="1152" t="s">
        <v>332</v>
      </c>
    </row>
    <row r="107" spans="1:4" s="1152" customFormat="1" ht="15" customHeight="1" x14ac:dyDescent="0.25">
      <c r="A107" s="1152" t="s">
        <v>111</v>
      </c>
      <c r="B107" s="1152" t="s">
        <v>334</v>
      </c>
      <c r="C107" s="1152" t="s">
        <v>333</v>
      </c>
      <c r="D107" s="1152" t="s">
        <v>332</v>
      </c>
    </row>
    <row r="108" spans="1:4" s="1152" customFormat="1" ht="15" customHeight="1" x14ac:dyDescent="0.25">
      <c r="A108" s="1152" t="s">
        <v>111</v>
      </c>
      <c r="B108" s="1152" t="s">
        <v>202</v>
      </c>
      <c r="C108" s="1152" t="s">
        <v>331</v>
      </c>
      <c r="D108" s="1152" t="s">
        <v>110</v>
      </c>
    </row>
    <row r="109" spans="1:4" s="1152" customFormat="1" ht="15" customHeight="1" x14ac:dyDescent="0.25">
      <c r="A109" s="1152" t="s">
        <v>111</v>
      </c>
      <c r="B109" s="1152" t="s">
        <v>330</v>
      </c>
      <c r="C109" s="1152" t="s">
        <v>329</v>
      </c>
      <c r="D109" s="1152" t="s">
        <v>202</v>
      </c>
    </row>
    <row r="110" spans="1:4" s="1152" customFormat="1" ht="15" customHeight="1" x14ac:dyDescent="0.25">
      <c r="A110" s="1152" t="s">
        <v>111</v>
      </c>
      <c r="B110" s="1152" t="s">
        <v>328</v>
      </c>
      <c r="C110" s="1152" t="s">
        <v>327</v>
      </c>
      <c r="D110" s="1152" t="s">
        <v>202</v>
      </c>
    </row>
    <row r="111" spans="1:4" s="1152" customFormat="1" ht="15" customHeight="1" x14ac:dyDescent="0.25">
      <c r="A111" s="1152" t="s">
        <v>111</v>
      </c>
      <c r="B111" s="1152" t="s">
        <v>326</v>
      </c>
      <c r="C111" s="1152" t="s">
        <v>325</v>
      </c>
      <c r="D111" s="1152" t="s">
        <v>202</v>
      </c>
    </row>
    <row r="112" spans="1:4" s="1152" customFormat="1" ht="15" customHeight="1" x14ac:dyDescent="0.25">
      <c r="A112" s="1152" t="s">
        <v>111</v>
      </c>
      <c r="B112" s="1152" t="s">
        <v>324</v>
      </c>
      <c r="C112" s="1152" t="s">
        <v>323</v>
      </c>
      <c r="D112" s="1152" t="s">
        <v>202</v>
      </c>
    </row>
    <row r="113" spans="1:4" s="1152" customFormat="1" ht="15" customHeight="1" x14ac:dyDescent="0.25">
      <c r="A113" s="1152" t="s">
        <v>111</v>
      </c>
      <c r="B113" s="1152" t="s">
        <v>322</v>
      </c>
      <c r="C113" s="1152" t="s">
        <v>2027</v>
      </c>
      <c r="D113" s="1152" t="s">
        <v>202</v>
      </c>
    </row>
    <row r="114" spans="1:4" s="1152" customFormat="1" ht="15" customHeight="1" x14ac:dyDescent="0.25">
      <c r="A114" s="1152" t="s">
        <v>111</v>
      </c>
      <c r="B114" s="1152" t="s">
        <v>321</v>
      </c>
      <c r="C114" s="1152" t="s">
        <v>320</v>
      </c>
      <c r="D114" s="1152" t="s">
        <v>202</v>
      </c>
    </row>
    <row r="115" spans="1:4" s="1152" customFormat="1" ht="15" customHeight="1" x14ac:dyDescent="0.25">
      <c r="A115" s="1152" t="s">
        <v>111</v>
      </c>
      <c r="B115" s="1152" t="s">
        <v>319</v>
      </c>
      <c r="C115" s="1152" t="s">
        <v>318</v>
      </c>
      <c r="D115" s="1152" t="s">
        <v>202</v>
      </c>
    </row>
    <row r="116" spans="1:4" s="1152" customFormat="1" ht="15" customHeight="1" x14ac:dyDescent="0.25">
      <c r="A116" s="1152" t="s">
        <v>111</v>
      </c>
      <c r="B116" s="1152" t="s">
        <v>317</v>
      </c>
      <c r="C116" s="1152" t="s">
        <v>316</v>
      </c>
      <c r="D116" s="1152" t="s">
        <v>202</v>
      </c>
    </row>
    <row r="117" spans="1:4" s="1152" customFormat="1" ht="15" customHeight="1" x14ac:dyDescent="0.25">
      <c r="A117" s="1152" t="s">
        <v>111</v>
      </c>
      <c r="B117" s="1152" t="s">
        <v>315</v>
      </c>
      <c r="C117" s="1152" t="s">
        <v>314</v>
      </c>
      <c r="D117" s="1152" t="s">
        <v>202</v>
      </c>
    </row>
    <row r="118" spans="1:4" s="1152" customFormat="1" ht="15" customHeight="1" x14ac:dyDescent="0.25">
      <c r="A118" s="1152" t="s">
        <v>111</v>
      </c>
      <c r="B118" s="1152" t="s">
        <v>313</v>
      </c>
      <c r="C118" s="1152" t="s">
        <v>312</v>
      </c>
      <c r="D118" s="1152" t="s">
        <v>202</v>
      </c>
    </row>
    <row r="119" spans="1:4" s="1152" customFormat="1" ht="15" customHeight="1" x14ac:dyDescent="0.25">
      <c r="A119" s="1152" t="s">
        <v>111</v>
      </c>
      <c r="B119" s="1152" t="s">
        <v>311</v>
      </c>
      <c r="C119" s="1152" t="s">
        <v>310</v>
      </c>
      <c r="D119" s="1152" t="s">
        <v>202</v>
      </c>
    </row>
    <row r="120" spans="1:4" s="1152" customFormat="1" ht="15" customHeight="1" x14ac:dyDescent="0.25">
      <c r="A120" s="1152" t="s">
        <v>111</v>
      </c>
      <c r="B120" s="1152" t="s">
        <v>309</v>
      </c>
      <c r="C120" s="1152" t="s">
        <v>308</v>
      </c>
      <c r="D120" s="1152" t="s">
        <v>202</v>
      </c>
    </row>
    <row r="121" spans="1:4" s="1152" customFormat="1" ht="15" customHeight="1" x14ac:dyDescent="0.25">
      <c r="A121" s="1152" t="s">
        <v>111</v>
      </c>
      <c r="B121" s="1152" t="s">
        <v>307</v>
      </c>
      <c r="C121" s="1152" t="s">
        <v>2028</v>
      </c>
      <c r="D121" s="1152" t="s">
        <v>202</v>
      </c>
    </row>
    <row r="122" spans="1:4" s="1152" customFormat="1" ht="15" customHeight="1" x14ac:dyDescent="0.25">
      <c r="A122" s="1152" t="s">
        <v>111</v>
      </c>
      <c r="B122" s="1152" t="s">
        <v>306</v>
      </c>
      <c r="C122" s="1152" t="s">
        <v>305</v>
      </c>
      <c r="D122" s="1152" t="s">
        <v>202</v>
      </c>
    </row>
    <row r="123" spans="1:4" s="1152" customFormat="1" ht="15" customHeight="1" x14ac:dyDescent="0.25">
      <c r="A123" s="1152" t="s">
        <v>111</v>
      </c>
      <c r="B123" s="1152" t="s">
        <v>304</v>
      </c>
      <c r="C123" s="1152" t="s">
        <v>303</v>
      </c>
      <c r="D123" s="1152" t="s">
        <v>202</v>
      </c>
    </row>
    <row r="124" spans="1:4" s="1152" customFormat="1" ht="15" customHeight="1" x14ac:dyDescent="0.25">
      <c r="A124" s="1152" t="s">
        <v>111</v>
      </c>
      <c r="B124" s="1152" t="s">
        <v>302</v>
      </c>
      <c r="C124" s="1152" t="s">
        <v>301</v>
      </c>
      <c r="D124" s="1152" t="s">
        <v>202</v>
      </c>
    </row>
    <row r="125" spans="1:4" s="1152" customFormat="1" ht="15" customHeight="1" x14ac:dyDescent="0.25">
      <c r="A125" s="1152" t="s">
        <v>111</v>
      </c>
      <c r="B125" s="1152" t="s">
        <v>300</v>
      </c>
      <c r="C125" s="1152" t="s">
        <v>299</v>
      </c>
      <c r="D125" s="1152" t="s">
        <v>202</v>
      </c>
    </row>
    <row r="126" spans="1:4" s="1152" customFormat="1" ht="15" customHeight="1" x14ac:dyDescent="0.25">
      <c r="A126" s="1152" t="s">
        <v>111</v>
      </c>
      <c r="B126" s="1152" t="s">
        <v>298</v>
      </c>
      <c r="C126" s="1152" t="s">
        <v>297</v>
      </c>
      <c r="D126" s="1152" t="s">
        <v>202</v>
      </c>
    </row>
    <row r="127" spans="1:4" s="1152" customFormat="1" ht="15" customHeight="1" x14ac:dyDescent="0.25">
      <c r="A127" s="1152" t="s">
        <v>111</v>
      </c>
      <c r="B127" s="1152" t="s">
        <v>296</v>
      </c>
      <c r="C127" s="1152" t="s">
        <v>295</v>
      </c>
      <c r="D127" s="1152" t="s">
        <v>202</v>
      </c>
    </row>
    <row r="128" spans="1:4" s="1152" customFormat="1" ht="15" customHeight="1" x14ac:dyDescent="0.25">
      <c r="A128" s="1152" t="s">
        <v>111</v>
      </c>
      <c r="B128" s="1152" t="s">
        <v>294</v>
      </c>
      <c r="C128" s="1152" t="s">
        <v>293</v>
      </c>
      <c r="D128" s="1152" t="s">
        <v>202</v>
      </c>
    </row>
    <row r="129" spans="1:4" s="1152" customFormat="1" ht="15" customHeight="1" x14ac:dyDescent="0.25">
      <c r="A129" s="1152" t="s">
        <v>111</v>
      </c>
      <c r="B129" s="1152" t="s">
        <v>292</v>
      </c>
      <c r="C129" s="1152" t="s">
        <v>291</v>
      </c>
      <c r="D129" s="1152" t="s">
        <v>202</v>
      </c>
    </row>
    <row r="130" spans="1:4" s="1152" customFormat="1" ht="15" customHeight="1" x14ac:dyDescent="0.25">
      <c r="A130" s="1152" t="s">
        <v>111</v>
      </c>
      <c r="B130" s="1152" t="s">
        <v>290</v>
      </c>
      <c r="C130" s="1152" t="s">
        <v>289</v>
      </c>
      <c r="D130" s="1152" t="s">
        <v>202</v>
      </c>
    </row>
    <row r="131" spans="1:4" s="1152" customFormat="1" ht="15" customHeight="1" x14ac:dyDescent="0.25">
      <c r="A131" s="1152" t="s">
        <v>111</v>
      </c>
      <c r="B131" s="1152" t="s">
        <v>288</v>
      </c>
      <c r="C131" s="1152" t="s">
        <v>287</v>
      </c>
      <c r="D131" s="1152" t="s">
        <v>202</v>
      </c>
    </row>
    <row r="132" spans="1:4" s="1152" customFormat="1" ht="15" customHeight="1" x14ac:dyDescent="0.25">
      <c r="A132" s="1152" t="s">
        <v>111</v>
      </c>
      <c r="B132" s="1152" t="s">
        <v>286</v>
      </c>
      <c r="C132" s="1152" t="s">
        <v>285</v>
      </c>
      <c r="D132" s="1152" t="s">
        <v>202</v>
      </c>
    </row>
    <row r="133" spans="1:4" s="1152" customFormat="1" ht="15" customHeight="1" x14ac:dyDescent="0.25">
      <c r="A133" s="1152" t="s">
        <v>111</v>
      </c>
      <c r="B133" s="1152" t="s">
        <v>284</v>
      </c>
      <c r="C133" s="1152" t="s">
        <v>283</v>
      </c>
      <c r="D133" s="1152" t="s">
        <v>202</v>
      </c>
    </row>
    <row r="134" spans="1:4" s="1152" customFormat="1" ht="15" customHeight="1" x14ac:dyDescent="0.25">
      <c r="A134" s="1152" t="s">
        <v>111</v>
      </c>
      <c r="B134" s="1152" t="s">
        <v>282</v>
      </c>
      <c r="C134" s="1152" t="s">
        <v>281</v>
      </c>
      <c r="D134" s="1152" t="s">
        <v>202</v>
      </c>
    </row>
    <row r="135" spans="1:4" s="1152" customFormat="1" ht="15" customHeight="1" x14ac:dyDescent="0.25">
      <c r="A135" s="1152" t="s">
        <v>111</v>
      </c>
      <c r="B135" s="1152" t="s">
        <v>280</v>
      </c>
      <c r="C135" s="1152" t="s">
        <v>279</v>
      </c>
      <c r="D135" s="1152" t="s">
        <v>202</v>
      </c>
    </row>
    <row r="136" spans="1:4" s="1152" customFormat="1" ht="15" customHeight="1" x14ac:dyDescent="0.25">
      <c r="A136" s="1152" t="s">
        <v>111</v>
      </c>
      <c r="B136" s="1152" t="s">
        <v>278</v>
      </c>
      <c r="C136" s="1152" t="s">
        <v>277</v>
      </c>
      <c r="D136" s="1152" t="s">
        <v>202</v>
      </c>
    </row>
    <row r="137" spans="1:4" s="1152" customFormat="1" ht="15" customHeight="1" x14ac:dyDescent="0.25">
      <c r="A137" s="1152" t="s">
        <v>111</v>
      </c>
      <c r="B137" s="1152" t="s">
        <v>276</v>
      </c>
      <c r="C137" s="1152" t="s">
        <v>275</v>
      </c>
      <c r="D137" s="1152" t="s">
        <v>202</v>
      </c>
    </row>
    <row r="138" spans="1:4" s="1152" customFormat="1" ht="15" customHeight="1" x14ac:dyDescent="0.25">
      <c r="A138" s="1152" t="s">
        <v>111</v>
      </c>
      <c r="B138" s="1152" t="s">
        <v>274</v>
      </c>
      <c r="C138" s="1152" t="s">
        <v>273</v>
      </c>
      <c r="D138" s="1152" t="s">
        <v>202</v>
      </c>
    </row>
    <row r="139" spans="1:4" s="1152" customFormat="1" ht="15" customHeight="1" x14ac:dyDescent="0.25">
      <c r="A139" s="1152" t="s">
        <v>111</v>
      </c>
      <c r="B139" s="1152" t="s">
        <v>272</v>
      </c>
      <c r="C139" s="1152" t="s">
        <v>271</v>
      </c>
      <c r="D139" s="1152" t="s">
        <v>202</v>
      </c>
    </row>
    <row r="140" spans="1:4" s="1152" customFormat="1" ht="15" customHeight="1" x14ac:dyDescent="0.25">
      <c r="A140" s="1152" t="s">
        <v>111</v>
      </c>
      <c r="B140" s="1152" t="s">
        <v>270</v>
      </c>
      <c r="C140" s="1152" t="s">
        <v>269</v>
      </c>
      <c r="D140" s="1152" t="s">
        <v>202</v>
      </c>
    </row>
    <row r="141" spans="1:4" s="1152" customFormat="1" ht="15" customHeight="1" x14ac:dyDescent="0.25">
      <c r="A141" s="1152" t="s">
        <v>111</v>
      </c>
      <c r="B141" s="1152" t="s">
        <v>268</v>
      </c>
      <c r="C141" s="1152" t="s">
        <v>267</v>
      </c>
      <c r="D141" s="1152" t="s">
        <v>202</v>
      </c>
    </row>
    <row r="142" spans="1:4" s="1152" customFormat="1" ht="15" customHeight="1" x14ac:dyDescent="0.25">
      <c r="A142" s="1152" t="s">
        <v>111</v>
      </c>
      <c r="B142" s="1152" t="s">
        <v>266</v>
      </c>
      <c r="C142" s="1152" t="s">
        <v>265</v>
      </c>
      <c r="D142" s="1152" t="s">
        <v>202</v>
      </c>
    </row>
    <row r="143" spans="1:4" s="1152" customFormat="1" ht="15" customHeight="1" x14ac:dyDescent="0.25">
      <c r="A143" s="1152" t="s">
        <v>111</v>
      </c>
      <c r="B143" s="1152" t="s">
        <v>264</v>
      </c>
      <c r="C143" s="1152" t="s">
        <v>263</v>
      </c>
      <c r="D143" s="1152" t="s">
        <v>202</v>
      </c>
    </row>
    <row r="144" spans="1:4" s="1152" customFormat="1" ht="15" customHeight="1" x14ac:dyDescent="0.25">
      <c r="A144" s="1152" t="s">
        <v>111</v>
      </c>
      <c r="B144" s="1152" t="s">
        <v>262</v>
      </c>
      <c r="C144" s="1152" t="s">
        <v>261</v>
      </c>
      <c r="D144" s="1152" t="s">
        <v>202</v>
      </c>
    </row>
    <row r="145" spans="1:4" s="1152" customFormat="1" ht="15" customHeight="1" x14ac:dyDescent="0.25">
      <c r="A145" s="1152" t="s">
        <v>111</v>
      </c>
      <c r="B145" s="1152" t="s">
        <v>260</v>
      </c>
      <c r="C145" s="1152" t="s">
        <v>259</v>
      </c>
      <c r="D145" s="1152" t="s">
        <v>202</v>
      </c>
    </row>
    <row r="146" spans="1:4" s="1152" customFormat="1" ht="15" customHeight="1" x14ac:dyDescent="0.25">
      <c r="A146" s="1152" t="s">
        <v>111</v>
      </c>
      <c r="B146" s="1152" t="s">
        <v>258</v>
      </c>
      <c r="C146" s="1152" t="s">
        <v>257</v>
      </c>
      <c r="D146" s="1152" t="s">
        <v>202</v>
      </c>
    </row>
    <row r="147" spans="1:4" s="1152" customFormat="1" ht="15" customHeight="1" x14ac:dyDescent="0.25">
      <c r="A147" s="1152" t="s">
        <v>111</v>
      </c>
      <c r="B147" s="1152" t="s">
        <v>256</v>
      </c>
      <c r="C147" s="1152" t="s">
        <v>255</v>
      </c>
      <c r="D147" s="1152" t="s">
        <v>202</v>
      </c>
    </row>
    <row r="148" spans="1:4" s="1152" customFormat="1" ht="15" customHeight="1" x14ac:dyDescent="0.25">
      <c r="A148" s="1152" t="s">
        <v>111</v>
      </c>
      <c r="B148" s="1152" t="s">
        <v>254</v>
      </c>
      <c r="C148" s="1152" t="s">
        <v>253</v>
      </c>
      <c r="D148" s="1152" t="s">
        <v>202</v>
      </c>
    </row>
    <row r="149" spans="1:4" s="1152" customFormat="1" ht="15" customHeight="1" x14ac:dyDescent="0.25">
      <c r="A149" s="1152" t="s">
        <v>111</v>
      </c>
      <c r="B149" s="1152" t="s">
        <v>252</v>
      </c>
      <c r="C149" s="1152" t="s">
        <v>251</v>
      </c>
      <c r="D149" s="1152" t="s">
        <v>202</v>
      </c>
    </row>
    <row r="150" spans="1:4" s="1152" customFormat="1" ht="15" customHeight="1" x14ac:dyDescent="0.25">
      <c r="A150" s="1152" t="s">
        <v>111</v>
      </c>
      <c r="B150" s="1152" t="s">
        <v>250</v>
      </c>
      <c r="C150" s="1152" t="s">
        <v>249</v>
      </c>
      <c r="D150" s="1152" t="s">
        <v>202</v>
      </c>
    </row>
    <row r="151" spans="1:4" s="1152" customFormat="1" ht="15" customHeight="1" x14ac:dyDescent="0.25">
      <c r="A151" s="1152" t="s">
        <v>111</v>
      </c>
      <c r="B151" s="1152" t="s">
        <v>248</v>
      </c>
      <c r="C151" s="1152" t="s">
        <v>247</v>
      </c>
      <c r="D151" s="1152" t="s">
        <v>202</v>
      </c>
    </row>
    <row r="152" spans="1:4" s="1152" customFormat="1" ht="15" customHeight="1" x14ac:dyDescent="0.25">
      <c r="A152" s="1152" t="s">
        <v>111</v>
      </c>
      <c r="B152" s="1152" t="s">
        <v>246</v>
      </c>
      <c r="C152" s="1152" t="s">
        <v>245</v>
      </c>
      <c r="D152" s="1152" t="s">
        <v>202</v>
      </c>
    </row>
    <row r="153" spans="1:4" s="1152" customFormat="1" ht="15" customHeight="1" x14ac:dyDescent="0.25">
      <c r="A153" s="1152" t="s">
        <v>111</v>
      </c>
      <c r="B153" s="1152" t="s">
        <v>244</v>
      </c>
      <c r="C153" s="1152" t="s">
        <v>243</v>
      </c>
      <c r="D153" s="1152" t="s">
        <v>202</v>
      </c>
    </row>
    <row r="154" spans="1:4" s="1152" customFormat="1" ht="15" customHeight="1" x14ac:dyDescent="0.25">
      <c r="A154" s="1152" t="s">
        <v>111</v>
      </c>
      <c r="B154" s="1152" t="s">
        <v>242</v>
      </c>
      <c r="C154" s="1152" t="s">
        <v>241</v>
      </c>
      <c r="D154" s="1152" t="s">
        <v>202</v>
      </c>
    </row>
    <row r="155" spans="1:4" s="1152" customFormat="1" ht="15" customHeight="1" x14ac:dyDescent="0.25">
      <c r="A155" s="1152" t="s">
        <v>111</v>
      </c>
      <c r="B155" s="1152" t="s">
        <v>240</v>
      </c>
      <c r="C155" s="1152" t="s">
        <v>239</v>
      </c>
      <c r="D155" s="1152" t="s">
        <v>202</v>
      </c>
    </row>
    <row r="156" spans="1:4" s="1152" customFormat="1" ht="15" customHeight="1" x14ac:dyDescent="0.25">
      <c r="A156" s="1152" t="s">
        <v>111</v>
      </c>
      <c r="B156" s="1152" t="s">
        <v>238</v>
      </c>
      <c r="C156" s="1152" t="s">
        <v>237</v>
      </c>
      <c r="D156" s="1152" t="s">
        <v>202</v>
      </c>
    </row>
    <row r="157" spans="1:4" s="1152" customFormat="1" ht="15" customHeight="1" x14ac:dyDescent="0.25">
      <c r="A157" s="1152" t="s">
        <v>111</v>
      </c>
      <c r="B157" s="1152" t="s">
        <v>236</v>
      </c>
      <c r="C157" s="1152" t="s">
        <v>235</v>
      </c>
      <c r="D157" s="1152" t="s">
        <v>202</v>
      </c>
    </row>
    <row r="158" spans="1:4" s="1152" customFormat="1" ht="15" customHeight="1" x14ac:dyDescent="0.25">
      <c r="A158" s="1152" t="s">
        <v>111</v>
      </c>
      <c r="B158" s="1152" t="s">
        <v>234</v>
      </c>
      <c r="C158" s="1152" t="s">
        <v>233</v>
      </c>
      <c r="D158" s="1152" t="s">
        <v>202</v>
      </c>
    </row>
    <row r="159" spans="1:4" s="1152" customFormat="1" ht="15" customHeight="1" x14ac:dyDescent="0.25">
      <c r="A159" s="1152" t="s">
        <v>111</v>
      </c>
      <c r="B159" s="1152" t="s">
        <v>232</v>
      </c>
      <c r="C159" s="1152" t="s">
        <v>231</v>
      </c>
      <c r="D159" s="1152" t="s">
        <v>202</v>
      </c>
    </row>
    <row r="160" spans="1:4" s="1152" customFormat="1" ht="15" customHeight="1" x14ac:dyDescent="0.25">
      <c r="A160" s="1152" t="s">
        <v>111</v>
      </c>
      <c r="B160" s="1152" t="s">
        <v>230</v>
      </c>
      <c r="C160" s="1152" t="s">
        <v>229</v>
      </c>
      <c r="D160" s="1152" t="s">
        <v>202</v>
      </c>
    </row>
    <row r="161" spans="1:4" s="1152" customFormat="1" ht="15" customHeight="1" x14ac:dyDescent="0.25">
      <c r="A161" s="1152" t="s">
        <v>111</v>
      </c>
      <c r="B161" s="1152" t="s">
        <v>228</v>
      </c>
      <c r="C161" s="1152" t="s">
        <v>227</v>
      </c>
      <c r="D161" s="1152" t="s">
        <v>202</v>
      </c>
    </row>
    <row r="162" spans="1:4" s="1152" customFormat="1" ht="15" customHeight="1" x14ac:dyDescent="0.25">
      <c r="A162" s="1152" t="s">
        <v>111</v>
      </c>
      <c r="B162" s="1152" t="s">
        <v>226</v>
      </c>
      <c r="C162" s="1152" t="s">
        <v>2029</v>
      </c>
      <c r="D162" s="1152" t="s">
        <v>202</v>
      </c>
    </row>
    <row r="163" spans="1:4" s="1152" customFormat="1" ht="15" customHeight="1" x14ac:dyDescent="0.25">
      <c r="A163" s="1152" t="s">
        <v>111</v>
      </c>
      <c r="B163" s="1152" t="s">
        <v>225</v>
      </c>
      <c r="C163" s="1152" t="s">
        <v>224</v>
      </c>
      <c r="D163" s="1152" t="s">
        <v>202</v>
      </c>
    </row>
    <row r="164" spans="1:4" s="1152" customFormat="1" ht="15" customHeight="1" x14ac:dyDescent="0.25">
      <c r="A164" s="1152" t="s">
        <v>111</v>
      </c>
      <c r="B164" s="1152" t="s">
        <v>223</v>
      </c>
      <c r="C164" s="1152" t="s">
        <v>222</v>
      </c>
      <c r="D164" s="1152" t="s">
        <v>202</v>
      </c>
    </row>
    <row r="165" spans="1:4" s="1152" customFormat="1" ht="15" customHeight="1" x14ac:dyDescent="0.25">
      <c r="A165" s="1152" t="s">
        <v>111</v>
      </c>
      <c r="B165" s="1152" t="s">
        <v>221</v>
      </c>
      <c r="C165" s="1152" t="s">
        <v>220</v>
      </c>
      <c r="D165" s="1152" t="s">
        <v>202</v>
      </c>
    </row>
    <row r="166" spans="1:4" s="1152" customFormat="1" ht="15" customHeight="1" x14ac:dyDescent="0.25">
      <c r="A166" s="1152" t="s">
        <v>111</v>
      </c>
      <c r="B166" s="1152" t="s">
        <v>219</v>
      </c>
      <c r="C166" s="1152" t="s">
        <v>218</v>
      </c>
      <c r="D166" s="1152" t="s">
        <v>202</v>
      </c>
    </row>
    <row r="167" spans="1:4" s="1152" customFormat="1" ht="15" customHeight="1" x14ac:dyDescent="0.25">
      <c r="A167" s="1152" t="s">
        <v>111</v>
      </c>
      <c r="B167" s="1152" t="s">
        <v>217</v>
      </c>
      <c r="C167" s="1152" t="s">
        <v>216</v>
      </c>
      <c r="D167" s="1152" t="s">
        <v>202</v>
      </c>
    </row>
    <row r="168" spans="1:4" s="1152" customFormat="1" ht="15" customHeight="1" x14ac:dyDescent="0.25">
      <c r="A168" s="1152" t="s">
        <v>111</v>
      </c>
      <c r="B168" s="1152" t="s">
        <v>215</v>
      </c>
      <c r="C168" s="1152" t="s">
        <v>214</v>
      </c>
      <c r="D168" s="1152" t="s">
        <v>202</v>
      </c>
    </row>
    <row r="169" spans="1:4" s="1152" customFormat="1" ht="15" customHeight="1" x14ac:dyDescent="0.25">
      <c r="A169" s="1152" t="s">
        <v>111</v>
      </c>
      <c r="B169" s="1152" t="s">
        <v>213</v>
      </c>
      <c r="C169" s="1152" t="s">
        <v>212</v>
      </c>
      <c r="D169" s="1152" t="s">
        <v>202</v>
      </c>
    </row>
    <row r="170" spans="1:4" s="1152" customFormat="1" ht="15" customHeight="1" x14ac:dyDescent="0.25">
      <c r="A170" s="1152" t="s">
        <v>111</v>
      </c>
      <c r="B170" s="1152" t="s">
        <v>211</v>
      </c>
      <c r="C170" s="1152" t="s">
        <v>210</v>
      </c>
      <c r="D170" s="1152" t="s">
        <v>202</v>
      </c>
    </row>
    <row r="171" spans="1:4" s="1152" customFormat="1" ht="15" customHeight="1" x14ac:dyDescent="0.25">
      <c r="A171" s="1152" t="s">
        <v>111</v>
      </c>
      <c r="B171" s="1152" t="s">
        <v>209</v>
      </c>
      <c r="C171" s="1152" t="s">
        <v>208</v>
      </c>
      <c r="D171" s="1152" t="s">
        <v>202</v>
      </c>
    </row>
    <row r="172" spans="1:4" s="1152" customFormat="1" ht="15" customHeight="1" x14ac:dyDescent="0.25">
      <c r="A172" s="1152" t="s">
        <v>111</v>
      </c>
      <c r="B172" s="1152" t="s">
        <v>207</v>
      </c>
      <c r="C172" s="1152" t="s">
        <v>206</v>
      </c>
      <c r="D172" s="1152" t="s">
        <v>202</v>
      </c>
    </row>
    <row r="173" spans="1:4" s="1152" customFormat="1" ht="15" customHeight="1" x14ac:dyDescent="0.25">
      <c r="A173" s="1152" t="s">
        <v>111</v>
      </c>
      <c r="B173" s="1152" t="s">
        <v>205</v>
      </c>
      <c r="C173" s="1152" t="s">
        <v>204</v>
      </c>
      <c r="D173" s="1152" t="s">
        <v>202</v>
      </c>
    </row>
    <row r="174" spans="1:4" s="1152" customFormat="1" ht="15" customHeight="1" x14ac:dyDescent="0.25">
      <c r="A174" s="1152" t="s">
        <v>111</v>
      </c>
      <c r="B174" s="1152" t="s">
        <v>203</v>
      </c>
      <c r="C174" s="1152" t="s">
        <v>2030</v>
      </c>
      <c r="D174" s="1152" t="s">
        <v>202</v>
      </c>
    </row>
    <row r="175" spans="1:4" s="1152" customFormat="1" ht="15" customHeight="1" x14ac:dyDescent="0.25">
      <c r="A175" s="1152" t="s">
        <v>111</v>
      </c>
      <c r="B175" s="1152" t="s">
        <v>112</v>
      </c>
      <c r="C175" s="1152" t="s">
        <v>201</v>
      </c>
      <c r="D175" s="1152" t="s">
        <v>110</v>
      </c>
    </row>
    <row r="176" spans="1:4" s="1152" customFormat="1" ht="15" customHeight="1" x14ac:dyDescent="0.25">
      <c r="A176" s="1152" t="s">
        <v>111</v>
      </c>
      <c r="B176" s="1152" t="s">
        <v>200</v>
      </c>
      <c r="C176" s="1152" t="s">
        <v>199</v>
      </c>
      <c r="D176" s="1152" t="s">
        <v>112</v>
      </c>
    </row>
    <row r="177" spans="1:4" s="1152" customFormat="1" ht="15" customHeight="1" x14ac:dyDescent="0.25">
      <c r="A177" s="1152" t="s">
        <v>111</v>
      </c>
      <c r="B177" s="1152" t="s">
        <v>198</v>
      </c>
      <c r="C177" s="1152" t="s">
        <v>197</v>
      </c>
      <c r="D177" s="1152" t="s">
        <v>112</v>
      </c>
    </row>
    <row r="178" spans="1:4" s="1152" customFormat="1" ht="15" customHeight="1" x14ac:dyDescent="0.25">
      <c r="A178" s="1152" t="s">
        <v>111</v>
      </c>
      <c r="B178" s="1152" t="s">
        <v>196</v>
      </c>
      <c r="C178" s="1152" t="s">
        <v>195</v>
      </c>
      <c r="D178" s="1152" t="s">
        <v>112</v>
      </c>
    </row>
    <row r="179" spans="1:4" s="1152" customFormat="1" ht="15" customHeight="1" x14ac:dyDescent="0.25">
      <c r="A179" s="1152" t="s">
        <v>111</v>
      </c>
      <c r="B179" s="1152" t="s">
        <v>194</v>
      </c>
      <c r="C179" s="1152" t="s">
        <v>193</v>
      </c>
      <c r="D179" s="1152" t="s">
        <v>112</v>
      </c>
    </row>
    <row r="180" spans="1:4" s="1152" customFormat="1" ht="15" customHeight="1" x14ac:dyDescent="0.25">
      <c r="A180" s="1152" t="s">
        <v>111</v>
      </c>
      <c r="B180" s="1152" t="s">
        <v>192</v>
      </c>
      <c r="C180" s="1152" t="s">
        <v>191</v>
      </c>
      <c r="D180" s="1152" t="s">
        <v>112</v>
      </c>
    </row>
    <row r="181" spans="1:4" s="1152" customFormat="1" ht="25" x14ac:dyDescent="0.25">
      <c r="A181" s="1152" t="s">
        <v>111</v>
      </c>
      <c r="B181" s="1152" t="s">
        <v>190</v>
      </c>
      <c r="C181" s="380" t="s">
        <v>2031</v>
      </c>
      <c r="D181" s="1152" t="s">
        <v>112</v>
      </c>
    </row>
    <row r="182" spans="1:4" s="1152" customFormat="1" ht="15" customHeight="1" x14ac:dyDescent="0.25">
      <c r="A182" s="1152" t="s">
        <v>111</v>
      </c>
      <c r="B182" s="1152" t="s">
        <v>189</v>
      </c>
      <c r="C182" s="1152" t="s">
        <v>188</v>
      </c>
      <c r="D182" s="1152" t="s">
        <v>112</v>
      </c>
    </row>
    <row r="183" spans="1:4" s="1152" customFormat="1" ht="15" customHeight="1" x14ac:dyDescent="0.25">
      <c r="A183" s="1152" t="s">
        <v>111</v>
      </c>
      <c r="B183" s="1152" t="s">
        <v>187</v>
      </c>
      <c r="C183" s="1152" t="s">
        <v>2032</v>
      </c>
      <c r="D183" s="1152" t="s">
        <v>112</v>
      </c>
    </row>
    <row r="184" spans="1:4" s="1152" customFormat="1" ht="15" customHeight="1" x14ac:dyDescent="0.25">
      <c r="A184" s="1152" t="s">
        <v>111</v>
      </c>
      <c r="B184" s="1152" t="s">
        <v>186</v>
      </c>
      <c r="C184" s="1152" t="s">
        <v>185</v>
      </c>
      <c r="D184" s="1152" t="s">
        <v>112</v>
      </c>
    </row>
    <row r="185" spans="1:4" s="1152" customFormat="1" ht="15" customHeight="1" x14ac:dyDescent="0.25">
      <c r="A185" s="1152" t="s">
        <v>111</v>
      </c>
      <c r="B185" s="1152" t="s">
        <v>184</v>
      </c>
      <c r="C185" s="1152" t="s">
        <v>183</v>
      </c>
      <c r="D185" s="1152" t="s">
        <v>112</v>
      </c>
    </row>
    <row r="186" spans="1:4" s="1152" customFormat="1" ht="25" x14ac:dyDescent="0.25">
      <c r="A186" s="1152" t="s">
        <v>111</v>
      </c>
      <c r="B186" s="1152" t="s">
        <v>182</v>
      </c>
      <c r="C186" s="380" t="s">
        <v>2033</v>
      </c>
      <c r="D186" s="1152" t="s">
        <v>112</v>
      </c>
    </row>
    <row r="187" spans="1:4" s="1152" customFormat="1" ht="15" customHeight="1" x14ac:dyDescent="0.25">
      <c r="A187" s="1152" t="s">
        <v>111</v>
      </c>
      <c r="B187" s="1152" t="s">
        <v>181</v>
      </c>
      <c r="C187" s="1152" t="s">
        <v>180</v>
      </c>
      <c r="D187" s="1152" t="s">
        <v>112</v>
      </c>
    </row>
    <row r="188" spans="1:4" s="1152" customFormat="1" ht="15" customHeight="1" x14ac:dyDescent="0.25">
      <c r="A188" s="1152" t="s">
        <v>111</v>
      </c>
      <c r="B188" s="1152" t="s">
        <v>179</v>
      </c>
      <c r="C188" s="1152" t="s">
        <v>178</v>
      </c>
      <c r="D188" s="1152" t="s">
        <v>112</v>
      </c>
    </row>
    <row r="189" spans="1:4" s="1152" customFormat="1" ht="15" customHeight="1" x14ac:dyDescent="0.25">
      <c r="A189" s="1152" t="s">
        <v>111</v>
      </c>
      <c r="B189" s="1152" t="s">
        <v>177</v>
      </c>
      <c r="C189" s="1152" t="s">
        <v>176</v>
      </c>
      <c r="D189" s="1152" t="s">
        <v>112</v>
      </c>
    </row>
    <row r="190" spans="1:4" s="1152" customFormat="1" ht="15" customHeight="1" x14ac:dyDescent="0.25">
      <c r="A190" s="1152" t="s">
        <v>111</v>
      </c>
      <c r="B190" s="1152" t="s">
        <v>175</v>
      </c>
      <c r="C190" s="1152" t="s">
        <v>174</v>
      </c>
      <c r="D190" s="1152" t="s">
        <v>112</v>
      </c>
    </row>
    <row r="191" spans="1:4" s="1152" customFormat="1" ht="15" customHeight="1" x14ac:dyDescent="0.25">
      <c r="A191" s="1152" t="s">
        <v>111</v>
      </c>
      <c r="B191" s="1152" t="s">
        <v>173</v>
      </c>
      <c r="C191" s="1152" t="s">
        <v>2034</v>
      </c>
      <c r="D191" s="1152" t="s">
        <v>112</v>
      </c>
    </row>
    <row r="192" spans="1:4" s="1152" customFormat="1" ht="15" customHeight="1" x14ac:dyDescent="0.25">
      <c r="A192" s="1152" t="s">
        <v>111</v>
      </c>
      <c r="B192" s="1152" t="s">
        <v>172</v>
      </c>
      <c r="C192" s="1152" t="s">
        <v>171</v>
      </c>
      <c r="D192" s="1152" t="s">
        <v>112</v>
      </c>
    </row>
    <row r="193" spans="1:4" s="1152" customFormat="1" ht="15" customHeight="1" x14ac:dyDescent="0.25">
      <c r="A193" s="1152" t="s">
        <v>111</v>
      </c>
      <c r="B193" s="1152" t="s">
        <v>170</v>
      </c>
      <c r="C193" s="1152" t="s">
        <v>169</v>
      </c>
      <c r="D193" s="1152" t="s">
        <v>112</v>
      </c>
    </row>
    <row r="194" spans="1:4" s="1152" customFormat="1" ht="15" customHeight="1" x14ac:dyDescent="0.3">
      <c r="A194" s="1152" t="s">
        <v>111</v>
      </c>
      <c r="B194" s="1152" t="s">
        <v>168</v>
      </c>
      <c r="C194" s="1152" t="s">
        <v>2035</v>
      </c>
      <c r="D194" s="1152" t="s">
        <v>112</v>
      </c>
    </row>
    <row r="195" spans="1:4" s="1152" customFormat="1" ht="15" customHeight="1" x14ac:dyDescent="0.25">
      <c r="A195" s="1152" t="s">
        <v>111</v>
      </c>
      <c r="B195" s="1152" t="s">
        <v>167</v>
      </c>
      <c r="C195" s="1152" t="s">
        <v>166</v>
      </c>
      <c r="D195" s="1152" t="s">
        <v>112</v>
      </c>
    </row>
    <row r="196" spans="1:4" s="1152" customFormat="1" ht="15" customHeight="1" x14ac:dyDescent="0.25">
      <c r="A196" s="1152" t="s">
        <v>111</v>
      </c>
      <c r="B196" s="1152" t="s">
        <v>165</v>
      </c>
      <c r="C196" s="1152" t="s">
        <v>164</v>
      </c>
      <c r="D196" s="1152" t="s">
        <v>112</v>
      </c>
    </row>
    <row r="197" spans="1:4" s="1152" customFormat="1" ht="15" customHeight="1" x14ac:dyDescent="0.25">
      <c r="A197" s="1152" t="s">
        <v>111</v>
      </c>
      <c r="B197" s="1152" t="s">
        <v>163</v>
      </c>
      <c r="C197" s="1152" t="s">
        <v>162</v>
      </c>
      <c r="D197" s="1152" t="s">
        <v>112</v>
      </c>
    </row>
    <row r="198" spans="1:4" s="1152" customFormat="1" ht="15" customHeight="1" x14ac:dyDescent="0.25">
      <c r="A198" s="1152" t="s">
        <v>111</v>
      </c>
      <c r="B198" s="1152" t="s">
        <v>161</v>
      </c>
      <c r="C198" s="1152" t="s">
        <v>160</v>
      </c>
      <c r="D198" s="1152" t="s">
        <v>112</v>
      </c>
    </row>
    <row r="199" spans="1:4" s="1152" customFormat="1" ht="15" customHeight="1" x14ac:dyDescent="0.25">
      <c r="A199" s="1152" t="s">
        <v>111</v>
      </c>
      <c r="B199" s="1152" t="s">
        <v>159</v>
      </c>
      <c r="C199" s="1152" t="s">
        <v>2036</v>
      </c>
      <c r="D199" s="1152" t="s">
        <v>112</v>
      </c>
    </row>
    <row r="200" spans="1:4" s="1152" customFormat="1" ht="15" customHeight="1" x14ac:dyDescent="0.25">
      <c r="A200" s="1152" t="s">
        <v>111</v>
      </c>
      <c r="B200" s="1152" t="s">
        <v>158</v>
      </c>
      <c r="C200" s="1152" t="s">
        <v>157</v>
      </c>
      <c r="D200" s="1152" t="s">
        <v>112</v>
      </c>
    </row>
    <row r="201" spans="1:4" s="1152" customFormat="1" ht="15" customHeight="1" x14ac:dyDescent="0.25">
      <c r="A201" s="1152" t="s">
        <v>111</v>
      </c>
      <c r="B201" s="1152" t="s">
        <v>156</v>
      </c>
      <c r="C201" s="1152" t="s">
        <v>155</v>
      </c>
      <c r="D201" s="1152" t="s">
        <v>112</v>
      </c>
    </row>
    <row r="202" spans="1:4" s="1152" customFormat="1" ht="15" customHeight="1" x14ac:dyDescent="0.25">
      <c r="A202" s="1152" t="s">
        <v>111</v>
      </c>
      <c r="B202" s="1152" t="s">
        <v>154</v>
      </c>
      <c r="C202" s="1152" t="s">
        <v>153</v>
      </c>
      <c r="D202" s="1152" t="s">
        <v>112</v>
      </c>
    </row>
    <row r="203" spans="1:4" s="1152" customFormat="1" ht="15" customHeight="1" x14ac:dyDescent="0.25">
      <c r="A203" s="1152" t="s">
        <v>111</v>
      </c>
      <c r="B203" s="1152" t="s">
        <v>152</v>
      </c>
      <c r="C203" s="1152" t="s">
        <v>151</v>
      </c>
      <c r="D203" s="1152" t="s">
        <v>112</v>
      </c>
    </row>
    <row r="204" spans="1:4" s="1152" customFormat="1" ht="15" customHeight="1" x14ac:dyDescent="0.25">
      <c r="A204" s="1152" t="s">
        <v>111</v>
      </c>
      <c r="B204" s="1152" t="s">
        <v>150</v>
      </c>
      <c r="C204" s="1152" t="s">
        <v>149</v>
      </c>
      <c r="D204" s="1152" t="s">
        <v>112</v>
      </c>
    </row>
    <row r="205" spans="1:4" s="1152" customFormat="1" ht="15" customHeight="1" x14ac:dyDescent="0.25">
      <c r="A205" s="1152" t="s">
        <v>111</v>
      </c>
      <c r="B205" s="1152" t="s">
        <v>148</v>
      </c>
      <c r="C205" s="1152" t="s">
        <v>147</v>
      </c>
      <c r="D205" s="1152" t="s">
        <v>112</v>
      </c>
    </row>
    <row r="206" spans="1:4" s="1152" customFormat="1" ht="15" customHeight="1" x14ac:dyDescent="0.25">
      <c r="A206" s="1152" t="s">
        <v>111</v>
      </c>
      <c r="B206" s="1152" t="s">
        <v>146</v>
      </c>
      <c r="C206" s="1152" t="s">
        <v>145</v>
      </c>
      <c r="D206" s="1152" t="s">
        <v>112</v>
      </c>
    </row>
    <row r="207" spans="1:4" s="1152" customFormat="1" ht="15" customHeight="1" x14ac:dyDescent="0.25">
      <c r="A207" s="1152" t="s">
        <v>111</v>
      </c>
      <c r="B207" s="1152" t="s">
        <v>144</v>
      </c>
      <c r="C207" s="1152" t="s">
        <v>143</v>
      </c>
      <c r="D207" s="1152" t="s">
        <v>112</v>
      </c>
    </row>
    <row r="208" spans="1:4" s="1152" customFormat="1" ht="15" customHeight="1" x14ac:dyDescent="0.25">
      <c r="A208" s="1152" t="s">
        <v>111</v>
      </c>
      <c r="B208" s="1152" t="s">
        <v>142</v>
      </c>
      <c r="C208" s="1152" t="s">
        <v>141</v>
      </c>
      <c r="D208" s="1152" t="s">
        <v>112</v>
      </c>
    </row>
    <row r="209" spans="1:4" s="1152" customFormat="1" ht="15" customHeight="1" x14ac:dyDescent="0.25">
      <c r="A209" s="1152" t="s">
        <v>111</v>
      </c>
      <c r="B209" s="1152" t="s">
        <v>140</v>
      </c>
      <c r="C209" s="1152" t="s">
        <v>139</v>
      </c>
      <c r="D209" s="1152" t="s">
        <v>112</v>
      </c>
    </row>
    <row r="210" spans="1:4" s="1152" customFormat="1" ht="15" customHeight="1" x14ac:dyDescent="0.25">
      <c r="A210" s="1152" t="s">
        <v>111</v>
      </c>
      <c r="B210" s="1152" t="s">
        <v>138</v>
      </c>
      <c r="C210" s="1152" t="s">
        <v>137</v>
      </c>
      <c r="D210" s="1152" t="s">
        <v>112</v>
      </c>
    </row>
    <row r="211" spans="1:4" s="1152" customFormat="1" ht="15" customHeight="1" x14ac:dyDescent="0.25">
      <c r="A211" s="1152" t="s">
        <v>111</v>
      </c>
      <c r="B211" s="1152" t="s">
        <v>136</v>
      </c>
      <c r="C211" s="1152" t="s">
        <v>135</v>
      </c>
      <c r="D211" s="1152" t="s">
        <v>112</v>
      </c>
    </row>
    <row r="212" spans="1:4" s="1152" customFormat="1" ht="15" customHeight="1" x14ac:dyDescent="0.25">
      <c r="A212" s="1152" t="s">
        <v>111</v>
      </c>
      <c r="B212" s="1152" t="s">
        <v>134</v>
      </c>
      <c r="C212" s="1152" t="s">
        <v>133</v>
      </c>
      <c r="D212" s="1152" t="s">
        <v>112</v>
      </c>
    </row>
    <row r="213" spans="1:4" s="1152" customFormat="1" ht="15" customHeight="1" x14ac:dyDescent="0.25">
      <c r="A213" s="1152" t="s">
        <v>111</v>
      </c>
      <c r="B213" s="1152" t="s">
        <v>132</v>
      </c>
      <c r="C213" s="1152" t="s">
        <v>131</v>
      </c>
      <c r="D213" s="1152" t="s">
        <v>112</v>
      </c>
    </row>
    <row r="214" spans="1:4" s="1152" customFormat="1" ht="15" customHeight="1" x14ac:dyDescent="0.25">
      <c r="A214" s="1152" t="s">
        <v>111</v>
      </c>
      <c r="B214" s="1152" t="s">
        <v>130</v>
      </c>
      <c r="C214" s="1152" t="s">
        <v>129</v>
      </c>
      <c r="D214" s="1152" t="s">
        <v>112</v>
      </c>
    </row>
    <row r="215" spans="1:4" s="1152" customFormat="1" ht="15" customHeight="1" x14ac:dyDescent="0.25">
      <c r="A215" s="1152" t="s">
        <v>111</v>
      </c>
      <c r="B215" s="1152" t="s">
        <v>128</v>
      </c>
      <c r="C215" s="1152" t="s">
        <v>127</v>
      </c>
      <c r="D215" s="1152" t="s">
        <v>112</v>
      </c>
    </row>
    <row r="216" spans="1:4" s="1152" customFormat="1" ht="15" customHeight="1" x14ac:dyDescent="0.25">
      <c r="A216" s="1152" t="s">
        <v>111</v>
      </c>
      <c r="B216" s="1152" t="s">
        <v>126</v>
      </c>
      <c r="C216" s="1152" t="s">
        <v>125</v>
      </c>
      <c r="D216" s="1152" t="s">
        <v>112</v>
      </c>
    </row>
    <row r="217" spans="1:4" s="1152" customFormat="1" ht="15" customHeight="1" x14ac:dyDescent="0.25">
      <c r="A217" s="1152" t="s">
        <v>111</v>
      </c>
      <c r="B217" s="1152" t="s">
        <v>124</v>
      </c>
      <c r="C217" s="1152" t="s">
        <v>123</v>
      </c>
      <c r="D217" s="1152" t="s">
        <v>112</v>
      </c>
    </row>
    <row r="218" spans="1:4" s="1152" customFormat="1" ht="15" customHeight="1" x14ac:dyDescent="0.25">
      <c r="A218" s="1152" t="s">
        <v>111</v>
      </c>
      <c r="B218" s="1152" t="s">
        <v>122</v>
      </c>
      <c r="C218" s="1152" t="s">
        <v>2037</v>
      </c>
      <c r="D218" s="1152" t="s">
        <v>112</v>
      </c>
    </row>
    <row r="219" spans="1:4" s="1152" customFormat="1" ht="12.5" x14ac:dyDescent="0.25">
      <c r="A219" s="1152" t="s">
        <v>111</v>
      </c>
      <c r="B219" s="1152" t="s">
        <v>121</v>
      </c>
      <c r="C219" s="380" t="s">
        <v>2042</v>
      </c>
      <c r="D219" s="1152" t="s">
        <v>112</v>
      </c>
    </row>
    <row r="220" spans="1:4" s="1152" customFormat="1" ht="15" customHeight="1" x14ac:dyDescent="0.25">
      <c r="A220" s="1152" t="s">
        <v>111</v>
      </c>
      <c r="B220" s="1152" t="s">
        <v>120</v>
      </c>
      <c r="C220" s="1152" t="s">
        <v>119</v>
      </c>
      <c r="D220" s="1152" t="s">
        <v>112</v>
      </c>
    </row>
    <row r="221" spans="1:4" s="1152" customFormat="1" ht="15" customHeight="1" x14ac:dyDescent="0.25">
      <c r="A221" s="1152" t="s">
        <v>111</v>
      </c>
      <c r="B221" s="1152" t="s">
        <v>118</v>
      </c>
      <c r="C221" s="1152" t="s">
        <v>117</v>
      </c>
      <c r="D221" s="1152" t="s">
        <v>112</v>
      </c>
    </row>
    <row r="222" spans="1:4" s="1152" customFormat="1" ht="15" customHeight="1" x14ac:dyDescent="0.25">
      <c r="A222" s="1152" t="s">
        <v>111</v>
      </c>
      <c r="B222" s="1152" t="s">
        <v>116</v>
      </c>
      <c r="C222" s="1152" t="s">
        <v>115</v>
      </c>
      <c r="D222" s="1152" t="s">
        <v>112</v>
      </c>
    </row>
    <row r="223" spans="1:4" s="1152" customFormat="1" ht="15" customHeight="1" x14ac:dyDescent="0.25">
      <c r="A223" s="1152" t="s">
        <v>111</v>
      </c>
      <c r="B223" s="1152" t="s">
        <v>114</v>
      </c>
      <c r="C223" s="1152" t="s">
        <v>113</v>
      </c>
      <c r="D223" s="1152" t="s">
        <v>112</v>
      </c>
    </row>
    <row r="224" spans="1:4" s="1152" customFormat="1" ht="15" customHeight="1" x14ac:dyDescent="0.25">
      <c r="A224" s="1152" t="s">
        <v>111</v>
      </c>
      <c r="B224" s="1152" t="s">
        <v>110</v>
      </c>
      <c r="C224" s="1152" t="s">
        <v>109</v>
      </c>
    </row>
    <row r="225" spans="1:3" s="1152" customFormat="1" ht="15" customHeight="1" x14ac:dyDescent="0.25"/>
    <row r="226" spans="1:3" s="1152" customFormat="1" ht="15" customHeight="1" x14ac:dyDescent="0.25">
      <c r="A226" s="1152" t="s">
        <v>107</v>
      </c>
      <c r="B226" s="1152" t="s">
        <v>108</v>
      </c>
      <c r="C226" s="1152" t="s">
        <v>108</v>
      </c>
    </row>
    <row r="227" spans="1:3" s="1152" customFormat="1" ht="15" customHeight="1" x14ac:dyDescent="0.25">
      <c r="A227" s="1152" t="s">
        <v>107</v>
      </c>
      <c r="B227" s="1152" t="s">
        <v>106</v>
      </c>
      <c r="C227" s="1152" t="s">
        <v>106</v>
      </c>
    </row>
    <row r="228" spans="1:3" s="1152" customFormat="1" ht="15" customHeight="1" x14ac:dyDescent="0.25">
      <c r="A228" s="1152" t="s">
        <v>105</v>
      </c>
      <c r="B228" s="1152" t="s">
        <v>75</v>
      </c>
      <c r="C228" s="1152" t="s">
        <v>75</v>
      </c>
    </row>
    <row r="229" spans="1:3" s="1152" customFormat="1" ht="15" customHeight="1" x14ac:dyDescent="0.25">
      <c r="A229" s="1152" t="s">
        <v>105</v>
      </c>
      <c r="B229" s="1152" t="s">
        <v>77</v>
      </c>
      <c r="C229" s="1152" t="s">
        <v>77</v>
      </c>
    </row>
    <row r="230" spans="1:3" s="1152" customFormat="1" ht="15" customHeight="1" x14ac:dyDescent="0.25">
      <c r="A230" s="1152" t="s">
        <v>105</v>
      </c>
      <c r="B230" s="1152" t="s">
        <v>79</v>
      </c>
      <c r="C230" s="1152" t="s">
        <v>79</v>
      </c>
    </row>
    <row r="231" spans="1:3" s="1152" customFormat="1" ht="15" customHeight="1" x14ac:dyDescent="0.25">
      <c r="A231" s="1152" t="s">
        <v>101</v>
      </c>
      <c r="B231" s="1152" t="s">
        <v>104</v>
      </c>
      <c r="C231" s="1152" t="s">
        <v>104</v>
      </c>
    </row>
    <row r="232" spans="1:3" s="1152" customFormat="1" ht="15" customHeight="1" x14ac:dyDescent="0.25">
      <c r="A232" s="1152" t="s">
        <v>101</v>
      </c>
      <c r="B232" s="1152" t="s">
        <v>103</v>
      </c>
      <c r="C232" s="1152" t="s">
        <v>103</v>
      </c>
    </row>
    <row r="233" spans="1:3" s="1152" customFormat="1" ht="15" customHeight="1" x14ac:dyDescent="0.25">
      <c r="A233" s="1152" t="s">
        <v>101</v>
      </c>
      <c r="B233" s="1152" t="s">
        <v>102</v>
      </c>
      <c r="C233" s="1152" t="s">
        <v>102</v>
      </c>
    </row>
    <row r="234" spans="1:3" s="1152" customFormat="1" ht="15" customHeight="1" x14ac:dyDescent="0.25">
      <c r="A234" s="1152" t="s">
        <v>101</v>
      </c>
      <c r="B234" s="1152" t="s">
        <v>100</v>
      </c>
      <c r="C234" s="1152" t="s">
        <v>99</v>
      </c>
    </row>
    <row r="235" spans="1:3" ht="15" customHeight="1" x14ac:dyDescent="0.35"/>
  </sheetData>
  <pageMargins left="0.7" right="0.7" top="0.75" bottom="0.75" header="0.3" footer="0.3"/>
  <pageSetup paperSize="9" orientation="portrait" horizontalDpi="4294967292" verticalDpi="4294967292" r:id="rId1"/>
  <headerFooter alignWithMargins="0">
    <oddFooter>&amp;C&amp;1#&amp;"Calibri"&amp;10&amp;K000000I n t e r n a l</oddFooter>
  </headerFooter>
  <tableParts count="1">
    <tablePart r:id="rId2"/>
  </tablePart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57"/>
  <dimension ref="A1:D20"/>
  <sheetViews>
    <sheetView zoomScaleNormal="100" workbookViewId="0">
      <selection activeCell="C12" sqref="C12"/>
    </sheetView>
  </sheetViews>
  <sheetFormatPr defaultColWidth="0" defaultRowHeight="14.5" x14ac:dyDescent="0.35"/>
  <cols>
    <col min="1" max="1" width="15.81640625" customWidth="1" collapsed="1"/>
    <col min="2" max="2" width="18.81640625" customWidth="1" collapsed="1"/>
    <col min="3" max="3" width="25.81640625" customWidth="1" collapsed="1"/>
    <col min="4" max="4" width="20.81640625" customWidth="1" collapsed="1"/>
    <col min="5" max="16384" width="8.81640625" hidden="1" collapsed="1"/>
  </cols>
  <sheetData>
    <row r="1" spans="1:4" s="1151" customFormat="1" ht="15" customHeight="1" x14ac:dyDescent="0.3">
      <c r="A1" s="1150" t="s">
        <v>2011</v>
      </c>
      <c r="B1" s="1151" t="s">
        <v>2012</v>
      </c>
      <c r="C1" s="1151" t="s">
        <v>2013</v>
      </c>
      <c r="D1" s="1151" t="s">
        <v>527</v>
      </c>
    </row>
    <row r="2" spans="1:4" s="1152" customFormat="1" ht="15" customHeight="1" x14ac:dyDescent="0.25">
      <c r="A2" s="1152" t="s">
        <v>532</v>
      </c>
      <c r="B2" s="1152" t="s">
        <v>559</v>
      </c>
      <c r="C2" s="1152" t="s">
        <v>563</v>
      </c>
    </row>
    <row r="3" spans="1:4" s="1152" customFormat="1" ht="15" customHeight="1" x14ac:dyDescent="0.25">
      <c r="A3" s="1152" t="s">
        <v>532</v>
      </c>
      <c r="B3" s="1152" t="s">
        <v>555</v>
      </c>
      <c r="C3" s="1152" t="s">
        <v>562</v>
      </c>
    </row>
    <row r="4" spans="1:4" s="1152" customFormat="1" ht="15" customHeight="1" x14ac:dyDescent="0.25">
      <c r="A4" s="1152" t="s">
        <v>532</v>
      </c>
      <c r="B4" s="1152" t="s">
        <v>561</v>
      </c>
      <c r="C4" s="1152" t="s">
        <v>560</v>
      </c>
      <c r="D4" s="1152" t="s">
        <v>559</v>
      </c>
    </row>
    <row r="5" spans="1:4" s="1152" customFormat="1" ht="15" customHeight="1" x14ac:dyDescent="0.25">
      <c r="A5" s="1152" t="s">
        <v>532</v>
      </c>
      <c r="B5" s="1152" t="s">
        <v>558</v>
      </c>
      <c r="C5" s="1152" t="s">
        <v>557</v>
      </c>
      <c r="D5" s="1152" t="s">
        <v>555</v>
      </c>
    </row>
    <row r="6" spans="1:4" s="1152" customFormat="1" ht="15" customHeight="1" x14ac:dyDescent="0.25">
      <c r="A6" s="1152" t="s">
        <v>532</v>
      </c>
      <c r="B6" s="1152" t="s">
        <v>549</v>
      </c>
      <c r="C6" s="1152" t="s">
        <v>556</v>
      </c>
      <c r="D6" s="1152" t="s">
        <v>555</v>
      </c>
    </row>
    <row r="7" spans="1:4" s="1152" customFormat="1" ht="15" customHeight="1" x14ac:dyDescent="0.25">
      <c r="A7" s="1152" t="s">
        <v>532</v>
      </c>
      <c r="B7" s="1152" t="s">
        <v>554</v>
      </c>
      <c r="C7" s="1152" t="s">
        <v>553</v>
      </c>
      <c r="D7" s="1152" t="s">
        <v>549</v>
      </c>
    </row>
    <row r="8" spans="1:4" s="1152" customFormat="1" ht="15" customHeight="1" x14ac:dyDescent="0.25">
      <c r="A8" s="1152" t="s">
        <v>532</v>
      </c>
      <c r="B8" s="1152" t="s">
        <v>552</v>
      </c>
      <c r="C8" s="1152" t="s">
        <v>551</v>
      </c>
      <c r="D8" s="1152" t="s">
        <v>549</v>
      </c>
    </row>
    <row r="9" spans="1:4" s="1152" customFormat="1" ht="15" customHeight="1" x14ac:dyDescent="0.25">
      <c r="A9" s="1152" t="s">
        <v>532</v>
      </c>
      <c r="B9" s="1152" t="s">
        <v>531</v>
      </c>
      <c r="C9" s="1152" t="s">
        <v>550</v>
      </c>
      <c r="D9" s="1152" t="s">
        <v>549</v>
      </c>
    </row>
    <row r="10" spans="1:4" s="1152" customFormat="1" ht="15" customHeight="1" x14ac:dyDescent="0.25">
      <c r="A10" s="1152" t="s">
        <v>532</v>
      </c>
      <c r="B10" s="1152" t="s">
        <v>548</v>
      </c>
      <c r="C10" s="1152" t="s">
        <v>547</v>
      </c>
      <c r="D10" s="1152" t="s">
        <v>531</v>
      </c>
    </row>
    <row r="11" spans="1:4" s="1152" customFormat="1" ht="15" customHeight="1" x14ac:dyDescent="0.25">
      <c r="A11" s="1152" t="s">
        <v>532</v>
      </c>
      <c r="B11" s="1152" t="s">
        <v>546</v>
      </c>
      <c r="C11" s="1152" t="s">
        <v>545</v>
      </c>
      <c r="D11" s="1152" t="s">
        <v>531</v>
      </c>
    </row>
    <row r="12" spans="1:4" s="1152" customFormat="1" ht="15" customHeight="1" x14ac:dyDescent="0.25">
      <c r="A12" s="1152" t="s">
        <v>532</v>
      </c>
      <c r="B12" s="1152" t="s">
        <v>544</v>
      </c>
      <c r="C12" s="1152" t="s">
        <v>543</v>
      </c>
      <c r="D12" s="1152" t="s">
        <v>531</v>
      </c>
    </row>
    <row r="13" spans="1:4" s="1152" customFormat="1" ht="15" customHeight="1" x14ac:dyDescent="0.25">
      <c r="A13" s="1152" t="s">
        <v>532</v>
      </c>
      <c r="B13" s="1152" t="s">
        <v>542</v>
      </c>
      <c r="C13" s="1152" t="s">
        <v>541</v>
      </c>
      <c r="D13" s="1152" t="s">
        <v>531</v>
      </c>
    </row>
    <row r="14" spans="1:4" s="1152" customFormat="1" ht="15" customHeight="1" x14ac:dyDescent="0.25">
      <c r="A14" s="1152" t="s">
        <v>532</v>
      </c>
      <c r="B14" s="1152" t="s">
        <v>540</v>
      </c>
      <c r="C14" s="1152" t="s">
        <v>539</v>
      </c>
      <c r="D14" s="1152" t="s">
        <v>531</v>
      </c>
    </row>
    <row r="15" spans="1:4" s="1152" customFormat="1" ht="15" customHeight="1" x14ac:dyDescent="0.25">
      <c r="A15" s="1152" t="s">
        <v>532</v>
      </c>
      <c r="B15" s="1152" t="s">
        <v>538</v>
      </c>
      <c r="C15" s="1152" t="s">
        <v>537</v>
      </c>
      <c r="D15" s="1152" t="s">
        <v>531</v>
      </c>
    </row>
    <row r="16" spans="1:4" s="1152" customFormat="1" ht="15" customHeight="1" x14ac:dyDescent="0.25">
      <c r="A16" s="1152" t="s">
        <v>532</v>
      </c>
      <c r="B16" s="1152" t="s">
        <v>536</v>
      </c>
      <c r="C16" s="1152" t="s">
        <v>535</v>
      </c>
      <c r="D16" s="1152" t="s">
        <v>531</v>
      </c>
    </row>
    <row r="17" spans="1:4" s="1152" customFormat="1" ht="15" customHeight="1" x14ac:dyDescent="0.25">
      <c r="A17" s="1152" t="s">
        <v>532</v>
      </c>
      <c r="B17" s="1152" t="s">
        <v>534</v>
      </c>
      <c r="C17" s="1152" t="s">
        <v>533</v>
      </c>
      <c r="D17" s="1152" t="s">
        <v>531</v>
      </c>
    </row>
    <row r="18" spans="1:4" s="1152" customFormat="1" ht="15" customHeight="1" x14ac:dyDescent="0.25">
      <c r="A18" s="1152" t="s">
        <v>532</v>
      </c>
      <c r="B18" s="1152" t="s">
        <v>79</v>
      </c>
      <c r="C18" s="1152" t="s">
        <v>79</v>
      </c>
      <c r="D18" s="1152" t="s">
        <v>531</v>
      </c>
    </row>
    <row r="19" spans="1:4" s="1152" customFormat="1" ht="15" customHeight="1" x14ac:dyDescent="0.25"/>
    <row r="20" spans="1:4" s="1152" customFormat="1" ht="15" customHeight="1" x14ac:dyDescent="0.25"/>
  </sheetData>
  <pageMargins left="0.7" right="0.7" top="0.75" bottom="0.75" header="0.3" footer="0.3"/>
  <pageSetup paperSize="9" orientation="portrait" horizontalDpi="4294967292" verticalDpi="4294967292" r:id="rId1"/>
  <headerFooter alignWithMargins="0">
    <oddFooter>&amp;C&amp;1#&amp;"Calibri"&amp;10&amp;K000000I n t e r n a l</oddFooter>
  </headerFooter>
  <tableParts count="1">
    <tablePart r:id="rId2"/>
  </tablePart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58"/>
  <dimension ref="A1:IV69"/>
  <sheetViews>
    <sheetView topLeftCell="A34" zoomScaleNormal="100" workbookViewId="0">
      <selection activeCell="C7" sqref="C7"/>
    </sheetView>
  </sheetViews>
  <sheetFormatPr defaultColWidth="0.1796875" defaultRowHeight="14.5" x14ac:dyDescent="0.35"/>
  <cols>
    <col min="1" max="1" width="20.81640625" customWidth="1" collapsed="1"/>
    <col min="2" max="3" width="30.81640625" customWidth="1" collapsed="1"/>
    <col min="4" max="4" width="20.81640625" customWidth="1" collapsed="1"/>
    <col min="5" max="255" width="8.81640625" hidden="1" customWidth="1" collapsed="1"/>
  </cols>
  <sheetData>
    <row r="1" spans="1:256" s="39" customFormat="1" ht="15" customHeight="1" x14ac:dyDescent="0.35">
      <c r="A1" s="1150" t="s">
        <v>2011</v>
      </c>
      <c r="B1" s="1151" t="s">
        <v>2012</v>
      </c>
      <c r="C1" s="1151" t="s">
        <v>2013</v>
      </c>
      <c r="D1" s="1151" t="s">
        <v>527</v>
      </c>
      <c r="E1" s="39" t="s">
        <v>564</v>
      </c>
      <c r="F1" s="39" t="s">
        <v>565</v>
      </c>
      <c r="G1" s="39" t="s">
        <v>566</v>
      </c>
      <c r="H1" s="39" t="s">
        <v>567</v>
      </c>
      <c r="I1" s="39" t="s">
        <v>568</v>
      </c>
      <c r="J1" s="39" t="s">
        <v>569</v>
      </c>
      <c r="K1" s="39" t="s">
        <v>570</v>
      </c>
      <c r="L1" s="39" t="s">
        <v>571</v>
      </c>
      <c r="M1" s="39" t="s">
        <v>572</v>
      </c>
      <c r="N1" s="39" t="s">
        <v>573</v>
      </c>
      <c r="O1" s="39" t="s">
        <v>574</v>
      </c>
      <c r="P1" s="39" t="s">
        <v>575</v>
      </c>
      <c r="Q1" s="39" t="s">
        <v>576</v>
      </c>
      <c r="R1" s="39" t="s">
        <v>577</v>
      </c>
      <c r="S1" s="39" t="s">
        <v>578</v>
      </c>
      <c r="T1" s="39" t="s">
        <v>579</v>
      </c>
      <c r="U1" s="39" t="s">
        <v>580</v>
      </c>
      <c r="V1" s="39" t="s">
        <v>581</v>
      </c>
      <c r="W1" s="39" t="s">
        <v>582</v>
      </c>
      <c r="X1" s="39" t="s">
        <v>583</v>
      </c>
      <c r="Y1" s="39" t="s">
        <v>584</v>
      </c>
      <c r="Z1" s="39" t="s">
        <v>585</v>
      </c>
      <c r="AA1" s="39" t="s">
        <v>586</v>
      </c>
      <c r="AB1" s="39" t="s">
        <v>587</v>
      </c>
      <c r="AC1" s="39" t="s">
        <v>588</v>
      </c>
      <c r="AD1" s="39" t="s">
        <v>589</v>
      </c>
      <c r="AE1" s="39" t="s">
        <v>590</v>
      </c>
      <c r="AF1" s="39" t="s">
        <v>591</v>
      </c>
      <c r="AG1" s="39" t="s">
        <v>592</v>
      </c>
      <c r="AH1" s="39" t="s">
        <v>593</v>
      </c>
      <c r="AI1" s="39" t="s">
        <v>594</v>
      </c>
      <c r="AJ1" s="39" t="s">
        <v>595</v>
      </c>
      <c r="AK1" s="39" t="s">
        <v>596</v>
      </c>
      <c r="AL1" s="39" t="s">
        <v>597</v>
      </c>
      <c r="AM1" s="39" t="s">
        <v>598</v>
      </c>
      <c r="AN1" s="39" t="s">
        <v>599</v>
      </c>
      <c r="AO1" s="39" t="s">
        <v>600</v>
      </c>
      <c r="AP1" s="39" t="s">
        <v>601</v>
      </c>
      <c r="AQ1" s="39" t="s">
        <v>602</v>
      </c>
      <c r="AR1" s="39" t="s">
        <v>603</v>
      </c>
      <c r="AS1" s="39" t="s">
        <v>604</v>
      </c>
      <c r="AT1" s="39" t="s">
        <v>605</v>
      </c>
      <c r="AU1" s="39" t="s">
        <v>606</v>
      </c>
      <c r="AV1" s="39" t="s">
        <v>607</v>
      </c>
      <c r="AW1" s="39" t="s">
        <v>608</v>
      </c>
      <c r="AX1" s="39" t="s">
        <v>609</v>
      </c>
      <c r="AY1" s="39" t="s">
        <v>610</v>
      </c>
      <c r="AZ1" s="39" t="s">
        <v>611</v>
      </c>
      <c r="BA1" s="39" t="s">
        <v>612</v>
      </c>
      <c r="BB1" s="39" t="s">
        <v>613</v>
      </c>
      <c r="BC1" s="39" t="s">
        <v>614</v>
      </c>
      <c r="BD1" s="39" t="s">
        <v>615</v>
      </c>
      <c r="BE1" s="39" t="s">
        <v>616</v>
      </c>
      <c r="BF1" s="39" t="s">
        <v>617</v>
      </c>
      <c r="BG1" s="39" t="s">
        <v>618</v>
      </c>
      <c r="BH1" s="39" t="s">
        <v>619</v>
      </c>
      <c r="BI1" s="39" t="s">
        <v>620</v>
      </c>
      <c r="BJ1" s="39" t="s">
        <v>621</v>
      </c>
      <c r="BK1" s="39" t="s">
        <v>622</v>
      </c>
      <c r="BL1" s="39" t="s">
        <v>623</v>
      </c>
      <c r="BM1" s="39" t="s">
        <v>624</v>
      </c>
      <c r="BN1" s="39" t="s">
        <v>625</v>
      </c>
      <c r="BO1" s="39" t="s">
        <v>626</v>
      </c>
      <c r="BP1" s="39" t="s">
        <v>627</v>
      </c>
      <c r="BQ1" s="39" t="s">
        <v>628</v>
      </c>
      <c r="BR1" s="39" t="s">
        <v>629</v>
      </c>
      <c r="BS1" s="39" t="s">
        <v>630</v>
      </c>
      <c r="BT1" s="39" t="s">
        <v>631</v>
      </c>
      <c r="BU1" s="39" t="s">
        <v>632</v>
      </c>
      <c r="BV1" s="39" t="s">
        <v>633</v>
      </c>
      <c r="BW1" s="39" t="s">
        <v>634</v>
      </c>
      <c r="BX1" s="39" t="s">
        <v>635</v>
      </c>
      <c r="BY1" s="39" t="s">
        <v>636</v>
      </c>
      <c r="BZ1" s="39" t="s">
        <v>637</v>
      </c>
      <c r="CA1" s="39" t="s">
        <v>638</v>
      </c>
      <c r="CB1" s="39" t="s">
        <v>639</v>
      </c>
      <c r="CC1" s="39" t="s">
        <v>640</v>
      </c>
      <c r="CD1" s="39" t="s">
        <v>641</v>
      </c>
      <c r="CE1" s="39" t="s">
        <v>642</v>
      </c>
      <c r="CF1" s="39" t="s">
        <v>643</v>
      </c>
      <c r="CG1" s="39" t="s">
        <v>644</v>
      </c>
      <c r="CH1" s="39" t="s">
        <v>645</v>
      </c>
      <c r="CI1" s="39" t="s">
        <v>646</v>
      </c>
      <c r="CJ1" s="39" t="s">
        <v>647</v>
      </c>
      <c r="CK1" s="39" t="s">
        <v>648</v>
      </c>
      <c r="CL1" s="39" t="s">
        <v>649</v>
      </c>
      <c r="CM1" s="39" t="s">
        <v>650</v>
      </c>
      <c r="CN1" s="39" t="s">
        <v>651</v>
      </c>
      <c r="CO1" s="39" t="s">
        <v>652</v>
      </c>
      <c r="CP1" s="39" t="s">
        <v>653</v>
      </c>
      <c r="CQ1" s="39" t="s">
        <v>654</v>
      </c>
      <c r="CR1" s="39" t="s">
        <v>655</v>
      </c>
      <c r="CS1" s="39" t="s">
        <v>656</v>
      </c>
      <c r="CT1" s="39" t="s">
        <v>657</v>
      </c>
      <c r="CU1" s="39" t="s">
        <v>658</v>
      </c>
      <c r="CV1" s="39" t="s">
        <v>659</v>
      </c>
      <c r="CW1" s="39" t="s">
        <v>660</v>
      </c>
      <c r="CX1" s="39" t="s">
        <v>661</v>
      </c>
      <c r="CY1" s="39" t="s">
        <v>662</v>
      </c>
      <c r="CZ1" s="39" t="s">
        <v>663</v>
      </c>
      <c r="DA1" s="39" t="s">
        <v>664</v>
      </c>
      <c r="DB1" s="39" t="s">
        <v>665</v>
      </c>
      <c r="DC1" s="39" t="s">
        <v>666</v>
      </c>
      <c r="DD1" s="39" t="s">
        <v>667</v>
      </c>
      <c r="DE1" s="39" t="s">
        <v>668</v>
      </c>
      <c r="DF1" s="39" t="s">
        <v>669</v>
      </c>
      <c r="DG1" s="39" t="s">
        <v>670</v>
      </c>
      <c r="DH1" s="39" t="s">
        <v>671</v>
      </c>
      <c r="DI1" s="39" t="s">
        <v>672</v>
      </c>
      <c r="DJ1" s="39" t="s">
        <v>673</v>
      </c>
      <c r="DK1" s="39" t="s">
        <v>674</v>
      </c>
      <c r="DL1" s="39" t="s">
        <v>675</v>
      </c>
      <c r="DM1" s="39" t="s">
        <v>676</v>
      </c>
      <c r="DN1" s="39" t="s">
        <v>677</v>
      </c>
      <c r="DO1" s="39" t="s">
        <v>678</v>
      </c>
      <c r="DP1" s="39" t="s">
        <v>679</v>
      </c>
      <c r="DQ1" s="39" t="s">
        <v>680</v>
      </c>
      <c r="DR1" s="39" t="s">
        <v>681</v>
      </c>
      <c r="DS1" s="39" t="s">
        <v>682</v>
      </c>
      <c r="DT1" s="39" t="s">
        <v>683</v>
      </c>
      <c r="DU1" s="39" t="s">
        <v>684</v>
      </c>
      <c r="DV1" s="39" t="s">
        <v>685</v>
      </c>
      <c r="DW1" s="39" t="s">
        <v>686</v>
      </c>
      <c r="DX1" s="39" t="s">
        <v>687</v>
      </c>
      <c r="DY1" s="39" t="s">
        <v>688</v>
      </c>
      <c r="DZ1" s="39" t="s">
        <v>689</v>
      </c>
      <c r="EA1" s="39" t="s">
        <v>690</v>
      </c>
      <c r="EB1" s="39" t="s">
        <v>691</v>
      </c>
      <c r="EC1" s="39" t="s">
        <v>692</v>
      </c>
      <c r="ED1" s="39" t="s">
        <v>693</v>
      </c>
      <c r="EE1" s="39" t="s">
        <v>694</v>
      </c>
      <c r="EF1" s="39" t="s">
        <v>695</v>
      </c>
      <c r="EG1" s="39" t="s">
        <v>696</v>
      </c>
      <c r="EH1" s="39" t="s">
        <v>697</v>
      </c>
      <c r="EI1" s="39" t="s">
        <v>698</v>
      </c>
      <c r="EJ1" s="39" t="s">
        <v>699</v>
      </c>
      <c r="EK1" s="39" t="s">
        <v>700</v>
      </c>
      <c r="EL1" s="39" t="s">
        <v>701</v>
      </c>
      <c r="EM1" s="39" t="s">
        <v>702</v>
      </c>
      <c r="EN1" s="39" t="s">
        <v>703</v>
      </c>
      <c r="EO1" s="39" t="s">
        <v>704</v>
      </c>
      <c r="EP1" s="39" t="s">
        <v>705</v>
      </c>
      <c r="EQ1" s="39" t="s">
        <v>706</v>
      </c>
      <c r="ER1" s="39" t="s">
        <v>707</v>
      </c>
      <c r="ES1" s="39" t="s">
        <v>708</v>
      </c>
      <c r="ET1" s="39" t="s">
        <v>709</v>
      </c>
      <c r="EU1" s="39" t="s">
        <v>710</v>
      </c>
      <c r="EV1" s="39" t="s">
        <v>711</v>
      </c>
      <c r="EW1" s="39" t="s">
        <v>712</v>
      </c>
      <c r="EX1" s="39" t="s">
        <v>713</v>
      </c>
      <c r="EY1" s="39" t="s">
        <v>714</v>
      </c>
      <c r="EZ1" s="39" t="s">
        <v>715</v>
      </c>
      <c r="FA1" s="39" t="s">
        <v>716</v>
      </c>
      <c r="FB1" s="39" t="s">
        <v>717</v>
      </c>
      <c r="FC1" s="39" t="s">
        <v>718</v>
      </c>
      <c r="FD1" s="39" t="s">
        <v>719</v>
      </c>
      <c r="FE1" s="39" t="s">
        <v>720</v>
      </c>
      <c r="FF1" s="39" t="s">
        <v>721</v>
      </c>
      <c r="FG1" s="39" t="s">
        <v>722</v>
      </c>
      <c r="FH1" s="39" t="s">
        <v>723</v>
      </c>
      <c r="FI1" s="39" t="s">
        <v>724</v>
      </c>
      <c r="FJ1" s="39" t="s">
        <v>725</v>
      </c>
      <c r="FK1" s="39" t="s">
        <v>726</v>
      </c>
      <c r="FL1" s="39" t="s">
        <v>727</v>
      </c>
      <c r="FM1" s="39" t="s">
        <v>728</v>
      </c>
      <c r="FN1" s="39" t="s">
        <v>729</v>
      </c>
      <c r="FO1" s="39" t="s">
        <v>730</v>
      </c>
      <c r="FP1" s="39" t="s">
        <v>731</v>
      </c>
      <c r="FQ1" s="39" t="s">
        <v>732</v>
      </c>
      <c r="FR1" s="39" t="s">
        <v>733</v>
      </c>
      <c r="FS1" s="39" t="s">
        <v>734</v>
      </c>
      <c r="FT1" s="39" t="s">
        <v>735</v>
      </c>
      <c r="FU1" s="39" t="s">
        <v>736</v>
      </c>
      <c r="FV1" s="39" t="s">
        <v>737</v>
      </c>
      <c r="FW1" s="39" t="s">
        <v>738</v>
      </c>
      <c r="FX1" s="39" t="s">
        <v>739</v>
      </c>
      <c r="FY1" s="39" t="s">
        <v>740</v>
      </c>
      <c r="FZ1" s="39" t="s">
        <v>741</v>
      </c>
      <c r="GA1" s="39" t="s">
        <v>742</v>
      </c>
      <c r="GB1" s="39" t="s">
        <v>743</v>
      </c>
      <c r="GC1" s="39" t="s">
        <v>744</v>
      </c>
      <c r="GD1" s="39" t="s">
        <v>745</v>
      </c>
      <c r="GE1" s="39" t="s">
        <v>746</v>
      </c>
      <c r="GF1" s="39" t="s">
        <v>747</v>
      </c>
      <c r="GG1" s="39" t="s">
        <v>748</v>
      </c>
      <c r="GH1" s="39" t="s">
        <v>749</v>
      </c>
      <c r="GI1" s="39" t="s">
        <v>750</v>
      </c>
      <c r="GJ1" s="39" t="s">
        <v>751</v>
      </c>
      <c r="GK1" s="39" t="s">
        <v>752</v>
      </c>
      <c r="GL1" s="39" t="s">
        <v>753</v>
      </c>
      <c r="GM1" s="39" t="s">
        <v>754</v>
      </c>
      <c r="GN1" s="39" t="s">
        <v>755</v>
      </c>
      <c r="GO1" s="39" t="s">
        <v>756</v>
      </c>
      <c r="GP1" s="39" t="s">
        <v>757</v>
      </c>
      <c r="GQ1" s="39" t="s">
        <v>758</v>
      </c>
      <c r="GR1" s="39" t="s">
        <v>759</v>
      </c>
      <c r="GS1" s="39" t="s">
        <v>760</v>
      </c>
      <c r="GT1" s="39" t="s">
        <v>761</v>
      </c>
      <c r="GU1" s="39" t="s">
        <v>762</v>
      </c>
      <c r="GV1" s="39" t="s">
        <v>763</v>
      </c>
      <c r="GW1" s="39" t="s">
        <v>764</v>
      </c>
      <c r="GX1" s="39" t="s">
        <v>765</v>
      </c>
      <c r="GY1" s="39" t="s">
        <v>766</v>
      </c>
      <c r="GZ1" s="39" t="s">
        <v>767</v>
      </c>
      <c r="HA1" s="39" t="s">
        <v>768</v>
      </c>
      <c r="HB1" s="39" t="s">
        <v>769</v>
      </c>
      <c r="HC1" s="39" t="s">
        <v>770</v>
      </c>
      <c r="HD1" s="39" t="s">
        <v>771</v>
      </c>
      <c r="HE1" s="39" t="s">
        <v>772</v>
      </c>
      <c r="HF1" s="39" t="s">
        <v>773</v>
      </c>
      <c r="HG1" s="39" t="s">
        <v>774</v>
      </c>
      <c r="HH1" s="39" t="s">
        <v>775</v>
      </c>
      <c r="HI1" s="39" t="s">
        <v>776</v>
      </c>
      <c r="HJ1" s="39" t="s">
        <v>777</v>
      </c>
      <c r="HK1" s="39" t="s">
        <v>778</v>
      </c>
      <c r="HL1" s="39" t="s">
        <v>779</v>
      </c>
      <c r="HM1" s="39" t="s">
        <v>780</v>
      </c>
      <c r="HN1" s="39" t="s">
        <v>781</v>
      </c>
      <c r="HO1" s="39" t="s">
        <v>782</v>
      </c>
      <c r="HP1" s="39" t="s">
        <v>783</v>
      </c>
      <c r="HQ1" s="39" t="s">
        <v>784</v>
      </c>
      <c r="HR1" s="39" t="s">
        <v>785</v>
      </c>
      <c r="HS1" s="39" t="s">
        <v>786</v>
      </c>
      <c r="HT1" s="39" t="s">
        <v>787</v>
      </c>
      <c r="HU1" s="39" t="s">
        <v>788</v>
      </c>
      <c r="HV1" s="39" t="s">
        <v>789</v>
      </c>
      <c r="HW1" s="39" t="s">
        <v>790</v>
      </c>
      <c r="HX1" s="39" t="s">
        <v>791</v>
      </c>
      <c r="HY1" s="39" t="s">
        <v>792</v>
      </c>
      <c r="HZ1" s="39" t="s">
        <v>793</v>
      </c>
      <c r="IA1" s="39" t="s">
        <v>794</v>
      </c>
      <c r="IB1" s="39" t="s">
        <v>795</v>
      </c>
      <c r="IC1" s="39" t="s">
        <v>796</v>
      </c>
      <c r="ID1" s="39" t="s">
        <v>797</v>
      </c>
      <c r="IE1" s="39" t="s">
        <v>798</v>
      </c>
      <c r="IF1" s="39" t="s">
        <v>799</v>
      </c>
      <c r="IG1" s="39" t="s">
        <v>800</v>
      </c>
      <c r="IH1" s="39" t="s">
        <v>801</v>
      </c>
      <c r="II1" s="39" t="s">
        <v>802</v>
      </c>
      <c r="IJ1" s="39" t="s">
        <v>803</v>
      </c>
      <c r="IK1" s="39" t="s">
        <v>804</v>
      </c>
      <c r="IL1" s="39" t="s">
        <v>805</v>
      </c>
      <c r="IM1" s="39" t="s">
        <v>806</v>
      </c>
      <c r="IN1" s="39" t="s">
        <v>807</v>
      </c>
      <c r="IO1" s="39" t="s">
        <v>808</v>
      </c>
      <c r="IP1" s="39" t="s">
        <v>809</v>
      </c>
      <c r="IQ1" s="39" t="s">
        <v>810</v>
      </c>
      <c r="IR1" s="39" t="s">
        <v>811</v>
      </c>
      <c r="IS1" s="39" t="s">
        <v>812</v>
      </c>
      <c r="IT1" s="39" t="s">
        <v>813</v>
      </c>
      <c r="IU1" s="39" t="s">
        <v>814</v>
      </c>
      <c r="IV1" s="39" t="s">
        <v>815</v>
      </c>
    </row>
    <row r="2" spans="1:256" ht="15" customHeight="1" x14ac:dyDescent="0.35">
      <c r="A2" s="1152" t="s">
        <v>816</v>
      </c>
      <c r="B2" s="1152" t="s">
        <v>817</v>
      </c>
      <c r="C2" s="1152" t="s">
        <v>817</v>
      </c>
      <c r="D2" s="1152"/>
    </row>
    <row r="3" spans="1:256" ht="15" customHeight="1" x14ac:dyDescent="0.35">
      <c r="A3" s="1152" t="s">
        <v>816</v>
      </c>
      <c r="B3" s="1152" t="s">
        <v>818</v>
      </c>
      <c r="C3" s="1152" t="s">
        <v>818</v>
      </c>
      <c r="D3" s="1152" t="s">
        <v>817</v>
      </c>
    </row>
    <row r="4" spans="1:256" ht="15" customHeight="1" x14ac:dyDescent="0.35">
      <c r="A4" s="1152" t="s">
        <v>816</v>
      </c>
      <c r="B4" s="1152" t="s">
        <v>819</v>
      </c>
      <c r="C4" s="1152" t="s">
        <v>819</v>
      </c>
      <c r="D4" s="1152" t="s">
        <v>818</v>
      </c>
    </row>
    <row r="5" spans="1:256" ht="15" customHeight="1" x14ac:dyDescent="0.35">
      <c r="A5" s="1152" t="s">
        <v>816</v>
      </c>
      <c r="B5" s="1152" t="s">
        <v>820</v>
      </c>
      <c r="C5" s="1152" t="s">
        <v>820</v>
      </c>
      <c r="D5" s="1152" t="s">
        <v>818</v>
      </c>
    </row>
    <row r="6" spans="1:256" ht="15" customHeight="1" x14ac:dyDescent="0.35">
      <c r="A6" s="1152" t="s">
        <v>816</v>
      </c>
      <c r="B6" s="1152" t="s">
        <v>821</v>
      </c>
      <c r="C6" s="1152" t="s">
        <v>821</v>
      </c>
      <c r="D6" s="1152" t="s">
        <v>818</v>
      </c>
    </row>
    <row r="7" spans="1:256" ht="15" customHeight="1" x14ac:dyDescent="0.35">
      <c r="A7" s="1152" t="s">
        <v>816</v>
      </c>
      <c r="B7" s="1152" t="s">
        <v>822</v>
      </c>
      <c r="C7" s="1152" t="s">
        <v>822</v>
      </c>
      <c r="D7" s="1152" t="s">
        <v>817</v>
      </c>
    </row>
    <row r="8" spans="1:256" ht="15" customHeight="1" x14ac:dyDescent="0.35">
      <c r="A8" s="1152" t="s">
        <v>816</v>
      </c>
      <c r="B8" s="1152" t="s">
        <v>823</v>
      </c>
      <c r="C8" s="1152" t="s">
        <v>823</v>
      </c>
      <c r="D8" s="1152" t="s">
        <v>817</v>
      </c>
    </row>
    <row r="9" spans="1:256" ht="15" customHeight="1" x14ac:dyDescent="0.35">
      <c r="A9" s="1152" t="s">
        <v>816</v>
      </c>
      <c r="B9" s="1152" t="s">
        <v>824</v>
      </c>
      <c r="C9" s="1152" t="s">
        <v>824</v>
      </c>
      <c r="D9" s="1152" t="s">
        <v>817</v>
      </c>
    </row>
    <row r="10" spans="1:256" ht="15" customHeight="1" x14ac:dyDescent="0.35">
      <c r="A10" s="1152" t="s">
        <v>816</v>
      </c>
      <c r="B10" s="1152" t="s">
        <v>825</v>
      </c>
      <c r="C10" s="1152" t="s">
        <v>825</v>
      </c>
      <c r="D10" s="1152" t="s">
        <v>824</v>
      </c>
    </row>
    <row r="11" spans="1:256" ht="15" customHeight="1" x14ac:dyDescent="0.35">
      <c r="A11" s="1152" t="s">
        <v>816</v>
      </c>
      <c r="B11" s="1152" t="s">
        <v>826</v>
      </c>
      <c r="C11" s="1152" t="s">
        <v>826</v>
      </c>
      <c r="D11" s="1152" t="s">
        <v>824</v>
      </c>
    </row>
    <row r="12" spans="1:256" ht="15" customHeight="1" x14ac:dyDescent="0.35">
      <c r="A12" s="1152" t="s">
        <v>816</v>
      </c>
      <c r="B12" s="1152" t="s">
        <v>827</v>
      </c>
      <c r="C12" s="1152" t="s">
        <v>827</v>
      </c>
      <c r="D12" s="1152" t="s">
        <v>824</v>
      </c>
    </row>
    <row r="13" spans="1:256" ht="15" customHeight="1" x14ac:dyDescent="0.35">
      <c r="A13" s="1152" t="s">
        <v>816</v>
      </c>
      <c r="B13" s="1152" t="s">
        <v>828</v>
      </c>
      <c r="C13" s="1152" t="s">
        <v>828</v>
      </c>
      <c r="D13" s="1152" t="s">
        <v>824</v>
      </c>
    </row>
    <row r="14" spans="1:256" ht="15" customHeight="1" x14ac:dyDescent="0.35">
      <c r="A14" s="1152" t="s">
        <v>816</v>
      </c>
      <c r="B14" s="1152" t="s">
        <v>829</v>
      </c>
      <c r="C14" s="1152" t="s">
        <v>829</v>
      </c>
      <c r="D14" s="1152" t="s">
        <v>824</v>
      </c>
    </row>
    <row r="15" spans="1:256" ht="15" customHeight="1" x14ac:dyDescent="0.35">
      <c r="A15" s="1152" t="s">
        <v>816</v>
      </c>
      <c r="B15" s="1152" t="s">
        <v>830</v>
      </c>
      <c r="C15" s="1152" t="s">
        <v>830</v>
      </c>
      <c r="D15" s="1152" t="s">
        <v>824</v>
      </c>
    </row>
    <row r="16" spans="1:256" ht="15" customHeight="1" x14ac:dyDescent="0.35">
      <c r="A16" s="1152" t="s">
        <v>816</v>
      </c>
      <c r="B16" s="1152" t="s">
        <v>831</v>
      </c>
      <c r="C16" s="1152" t="s">
        <v>831</v>
      </c>
      <c r="D16" s="1152" t="s">
        <v>824</v>
      </c>
    </row>
    <row r="17" spans="1:256" ht="15" customHeight="1" x14ac:dyDescent="0.35">
      <c r="A17" s="1152" t="s">
        <v>816</v>
      </c>
      <c r="B17" s="1152" t="s">
        <v>832</v>
      </c>
      <c r="C17" s="1152" t="s">
        <v>832</v>
      </c>
      <c r="D17" s="1152" t="s">
        <v>817</v>
      </c>
      <c r="IV17" s="41"/>
    </row>
    <row r="18" spans="1:256" ht="15" customHeight="1" x14ac:dyDescent="0.35">
      <c r="A18" s="1152" t="s">
        <v>816</v>
      </c>
      <c r="B18" s="1152" t="s">
        <v>833</v>
      </c>
      <c r="C18" s="1152" t="s">
        <v>833</v>
      </c>
      <c r="D18" s="1152" t="s">
        <v>832</v>
      </c>
    </row>
    <row r="19" spans="1:256" ht="15" customHeight="1" x14ac:dyDescent="0.35">
      <c r="A19" s="1152" t="s">
        <v>816</v>
      </c>
      <c r="B19" s="1152" t="s">
        <v>834</v>
      </c>
      <c r="C19" s="1152" t="s">
        <v>834</v>
      </c>
      <c r="D19" s="1152" t="s">
        <v>832</v>
      </c>
    </row>
    <row r="20" spans="1:256" ht="15" customHeight="1" x14ac:dyDescent="0.35">
      <c r="A20" s="1152" t="s">
        <v>816</v>
      </c>
      <c r="B20" s="1152" t="s">
        <v>835</v>
      </c>
      <c r="C20" s="1152" t="s">
        <v>835</v>
      </c>
      <c r="D20" s="1152" t="s">
        <v>832</v>
      </c>
    </row>
    <row r="21" spans="1:256" ht="15" customHeight="1" x14ac:dyDescent="0.35">
      <c r="A21" s="1152" t="s">
        <v>816</v>
      </c>
      <c r="B21" s="1152" t="s">
        <v>836</v>
      </c>
      <c r="C21" s="1152" t="s">
        <v>836</v>
      </c>
      <c r="D21" s="1152" t="s">
        <v>832</v>
      </c>
    </row>
    <row r="22" spans="1:256" ht="15" customHeight="1" x14ac:dyDescent="0.35">
      <c r="A22" s="1152" t="s">
        <v>816</v>
      </c>
      <c r="B22" s="1152" t="s">
        <v>837</v>
      </c>
      <c r="C22" s="1152" t="s">
        <v>837</v>
      </c>
      <c r="D22" s="1152" t="s">
        <v>817</v>
      </c>
    </row>
    <row r="23" spans="1:256" ht="15" customHeight="1" x14ac:dyDescent="0.35">
      <c r="A23" s="1152" t="s">
        <v>816</v>
      </c>
      <c r="B23" s="1152" t="s">
        <v>838</v>
      </c>
      <c r="C23" s="1152" t="s">
        <v>838</v>
      </c>
      <c r="D23" s="1152" t="s">
        <v>837</v>
      </c>
    </row>
    <row r="24" spans="1:256" ht="15" customHeight="1" x14ac:dyDescent="0.35">
      <c r="A24" s="1152" t="s">
        <v>816</v>
      </c>
      <c r="B24" s="1152" t="s">
        <v>839</v>
      </c>
      <c r="C24" s="1152" t="s">
        <v>839</v>
      </c>
      <c r="D24" s="1152" t="s">
        <v>837</v>
      </c>
    </row>
    <row r="25" spans="1:256" ht="15" customHeight="1" x14ac:dyDescent="0.35">
      <c r="A25" s="1152" t="s">
        <v>816</v>
      </c>
      <c r="B25" s="1152" t="s">
        <v>840</v>
      </c>
      <c r="C25" s="1152" t="s">
        <v>840</v>
      </c>
      <c r="D25" s="1152" t="s">
        <v>837</v>
      </c>
    </row>
    <row r="26" spans="1:256" ht="15" customHeight="1" x14ac:dyDescent="0.35">
      <c r="A26" s="1152" t="s">
        <v>816</v>
      </c>
      <c r="B26" s="1152" t="s">
        <v>841</v>
      </c>
      <c r="C26" s="1152" t="s">
        <v>841</v>
      </c>
      <c r="D26" s="1152" t="s">
        <v>817</v>
      </c>
    </row>
    <row r="27" spans="1:256" ht="15" customHeight="1" x14ac:dyDescent="0.35">
      <c r="A27" s="1152" t="s">
        <v>816</v>
      </c>
      <c r="B27" s="1152" t="s">
        <v>842</v>
      </c>
      <c r="C27" s="1152" t="s">
        <v>842</v>
      </c>
      <c r="D27" s="1152" t="s">
        <v>817</v>
      </c>
    </row>
    <row r="28" spans="1:256" ht="15" customHeight="1" x14ac:dyDescent="0.35">
      <c r="A28" s="1152" t="s">
        <v>816</v>
      </c>
      <c r="B28" s="1152" t="s">
        <v>843</v>
      </c>
      <c r="C28" s="1152" t="s">
        <v>843</v>
      </c>
      <c r="D28" s="1152" t="s">
        <v>817</v>
      </c>
    </row>
    <row r="29" spans="1:256" ht="15" customHeight="1" x14ac:dyDescent="0.35">
      <c r="A29" s="1152" t="s">
        <v>816</v>
      </c>
      <c r="B29" s="1152" t="s">
        <v>844</v>
      </c>
      <c r="C29" s="1152" t="s">
        <v>844</v>
      </c>
      <c r="D29" s="1152" t="s">
        <v>817</v>
      </c>
    </row>
    <row r="30" spans="1:256" ht="15" customHeight="1" x14ac:dyDescent="0.35">
      <c r="A30" s="1152" t="s">
        <v>816</v>
      </c>
      <c r="B30" s="1152" t="s">
        <v>845</v>
      </c>
      <c r="C30" s="1152" t="s">
        <v>845</v>
      </c>
      <c r="D30" s="1152" t="s">
        <v>844</v>
      </c>
    </row>
    <row r="31" spans="1:256" ht="15" customHeight="1" x14ac:dyDescent="0.35">
      <c r="A31" s="1152" t="s">
        <v>816</v>
      </c>
      <c r="B31" s="1152" t="s">
        <v>846</v>
      </c>
      <c r="C31" s="1152" t="s">
        <v>846</v>
      </c>
      <c r="D31" s="1152" t="s">
        <v>844</v>
      </c>
    </row>
    <row r="32" spans="1:256" ht="15" customHeight="1" x14ac:dyDescent="0.35">
      <c r="A32" s="1152" t="s">
        <v>816</v>
      </c>
      <c r="B32" s="1152" t="s">
        <v>847</v>
      </c>
      <c r="C32" s="1152" t="s">
        <v>847</v>
      </c>
      <c r="D32" s="1152" t="s">
        <v>846</v>
      </c>
    </row>
    <row r="33" spans="1:4" ht="15" customHeight="1" x14ac:dyDescent="0.35">
      <c r="A33" s="1152" t="s">
        <v>816</v>
      </c>
      <c r="B33" s="1152" t="s">
        <v>848</v>
      </c>
      <c r="C33" s="1152" t="s">
        <v>848</v>
      </c>
      <c r="D33" s="1152" t="s">
        <v>846</v>
      </c>
    </row>
    <row r="34" spans="1:4" ht="15" customHeight="1" x14ac:dyDescent="0.35">
      <c r="A34" s="1152" t="s">
        <v>816</v>
      </c>
      <c r="B34" s="1152" t="s">
        <v>849</v>
      </c>
      <c r="C34" s="1152" t="s">
        <v>849</v>
      </c>
      <c r="D34" s="1152" t="s">
        <v>817</v>
      </c>
    </row>
    <row r="35" spans="1:4" ht="15" customHeight="1" x14ac:dyDescent="0.35">
      <c r="A35" s="1152" t="s">
        <v>816</v>
      </c>
      <c r="B35" s="1152" t="s">
        <v>850</v>
      </c>
      <c r="C35" s="1152" t="s">
        <v>850</v>
      </c>
      <c r="D35" s="1152" t="s">
        <v>817</v>
      </c>
    </row>
    <row r="36" spans="1:4" ht="15" customHeight="1" x14ac:dyDescent="0.35">
      <c r="A36" s="1152" t="s">
        <v>816</v>
      </c>
      <c r="B36" s="1152" t="s">
        <v>851</v>
      </c>
      <c r="C36" s="1152" t="s">
        <v>851</v>
      </c>
      <c r="D36" s="1152" t="s">
        <v>817</v>
      </c>
    </row>
    <row r="37" spans="1:4" ht="15" customHeight="1" x14ac:dyDescent="0.35">
      <c r="A37" s="1152" t="s">
        <v>816</v>
      </c>
      <c r="B37" s="1152" t="s">
        <v>852</v>
      </c>
      <c r="C37" s="1152" t="s">
        <v>852</v>
      </c>
      <c r="D37" s="1152" t="s">
        <v>817</v>
      </c>
    </row>
    <row r="38" spans="1:4" ht="15" customHeight="1" x14ac:dyDescent="0.35">
      <c r="A38" s="1152" t="s">
        <v>816</v>
      </c>
      <c r="B38" s="1152" t="s">
        <v>853</v>
      </c>
      <c r="C38" s="1152" t="s">
        <v>853</v>
      </c>
      <c r="D38" s="1152" t="s">
        <v>817</v>
      </c>
    </row>
    <row r="39" spans="1:4" ht="15" customHeight="1" x14ac:dyDescent="0.35">
      <c r="A39" s="1152" t="s">
        <v>816</v>
      </c>
      <c r="B39" s="1152" t="s">
        <v>854</v>
      </c>
      <c r="C39" s="1152" t="s">
        <v>854</v>
      </c>
      <c r="D39" s="1152" t="s">
        <v>853</v>
      </c>
    </row>
    <row r="40" spans="1:4" ht="15" customHeight="1" x14ac:dyDescent="0.35">
      <c r="A40" s="1152" t="s">
        <v>816</v>
      </c>
      <c r="B40" s="1152" t="s">
        <v>855</v>
      </c>
      <c r="C40" s="1152" t="s">
        <v>855</v>
      </c>
      <c r="D40" s="1152" t="s">
        <v>854</v>
      </c>
    </row>
    <row r="41" spans="1:4" ht="15" customHeight="1" x14ac:dyDescent="0.35">
      <c r="A41" s="1152" t="s">
        <v>816</v>
      </c>
      <c r="B41" s="1152" t="s">
        <v>856</v>
      </c>
      <c r="C41" s="1152" t="s">
        <v>856</v>
      </c>
      <c r="D41" s="1152" t="s">
        <v>854</v>
      </c>
    </row>
    <row r="42" spans="1:4" ht="15" customHeight="1" x14ac:dyDescent="0.35">
      <c r="A42" s="1152" t="s">
        <v>816</v>
      </c>
      <c r="B42" s="1152" t="s">
        <v>857</v>
      </c>
      <c r="C42" s="1152" t="s">
        <v>857</v>
      </c>
      <c r="D42" s="1152" t="s">
        <v>853</v>
      </c>
    </row>
    <row r="43" spans="1:4" ht="15" customHeight="1" x14ac:dyDescent="0.35">
      <c r="A43" s="1152" t="s">
        <v>816</v>
      </c>
      <c r="B43" s="1152" t="s">
        <v>858</v>
      </c>
      <c r="C43" s="1152" t="s">
        <v>858</v>
      </c>
      <c r="D43" s="1152" t="s">
        <v>853</v>
      </c>
    </row>
    <row r="44" spans="1:4" ht="15" customHeight="1" x14ac:dyDescent="0.35">
      <c r="A44" s="1152" t="s">
        <v>816</v>
      </c>
      <c r="B44" s="1152" t="s">
        <v>859</v>
      </c>
      <c r="C44" s="1152" t="s">
        <v>859</v>
      </c>
      <c r="D44" s="1152" t="s">
        <v>817</v>
      </c>
    </row>
    <row r="45" spans="1:4" ht="15" customHeight="1" x14ac:dyDescent="0.35">
      <c r="A45" s="1152" t="s">
        <v>816</v>
      </c>
      <c r="B45" s="1152" t="s">
        <v>860</v>
      </c>
      <c r="C45" s="1152" t="s">
        <v>860</v>
      </c>
      <c r="D45" s="1152"/>
    </row>
    <row r="46" spans="1:4" ht="15" customHeight="1" x14ac:dyDescent="0.35">
      <c r="A46" s="1152"/>
      <c r="B46" s="1152"/>
      <c r="C46" s="1152"/>
      <c r="D46" s="1152"/>
    </row>
    <row r="47" spans="1:4" ht="15" customHeight="1" x14ac:dyDescent="0.35">
      <c r="A47" s="1152"/>
      <c r="B47" s="1152"/>
      <c r="D47" s="1152"/>
    </row>
    <row r="68" spans="2:256" x14ac:dyDescent="0.35">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c r="DA68" s="42"/>
      <c r="DB68" s="42"/>
      <c r="DC68" s="42"/>
      <c r="DD68" s="42"/>
      <c r="DE68" s="42"/>
      <c r="DF68" s="42"/>
      <c r="DG68" s="42"/>
      <c r="DH68" s="42"/>
      <c r="DI68" s="42"/>
      <c r="DJ68" s="42"/>
      <c r="DK68" s="42"/>
      <c r="DL68" s="42"/>
      <c r="DM68" s="42"/>
      <c r="DN68" s="42"/>
      <c r="DO68" s="42"/>
      <c r="DP68" s="42"/>
      <c r="DQ68" s="42"/>
      <c r="DR68" s="42"/>
      <c r="DS68" s="42"/>
      <c r="DT68" s="42"/>
      <c r="DU68" s="42"/>
      <c r="DV68" s="42"/>
      <c r="DW68" s="42"/>
      <c r="DX68" s="42"/>
      <c r="DY68" s="42"/>
      <c r="DZ68" s="42"/>
      <c r="EA68" s="42"/>
      <c r="EB68" s="42"/>
      <c r="EC68" s="42"/>
      <c r="ED68" s="42"/>
      <c r="EE68" s="42"/>
      <c r="EF68" s="42"/>
      <c r="EG68" s="42"/>
      <c r="EH68" s="42"/>
      <c r="EI68" s="42"/>
      <c r="EJ68" s="42"/>
      <c r="EK68" s="42"/>
      <c r="EL68" s="42"/>
      <c r="EM68" s="42"/>
      <c r="EN68" s="42"/>
      <c r="EO68" s="42"/>
      <c r="EP68" s="42"/>
      <c r="EQ68" s="42"/>
      <c r="ER68" s="42"/>
      <c r="ES68" s="42"/>
      <c r="ET68" s="42"/>
      <c r="EU68" s="42"/>
      <c r="EV68" s="42"/>
      <c r="EW68" s="42"/>
      <c r="EX68" s="42"/>
      <c r="EY68" s="42"/>
      <c r="EZ68" s="42"/>
      <c r="FA68" s="42"/>
      <c r="FB68" s="42"/>
      <c r="FC68" s="42"/>
      <c r="FD68" s="42"/>
      <c r="FE68" s="42"/>
      <c r="FF68" s="42"/>
      <c r="FG68" s="42"/>
      <c r="FH68" s="42"/>
      <c r="FI68" s="42"/>
      <c r="FJ68" s="42"/>
      <c r="FK68" s="42"/>
      <c r="FL68" s="42"/>
      <c r="FM68" s="42"/>
      <c r="FN68" s="42"/>
      <c r="FO68" s="42"/>
      <c r="FP68" s="42"/>
      <c r="FQ68" s="42"/>
      <c r="FR68" s="42"/>
      <c r="FS68" s="42"/>
      <c r="FT68" s="42"/>
      <c r="FU68" s="42"/>
      <c r="FV68" s="42"/>
      <c r="FW68" s="42"/>
      <c r="FX68" s="42"/>
      <c r="FY68" s="42"/>
      <c r="FZ68" s="42"/>
      <c r="GA68" s="42"/>
      <c r="GB68" s="42"/>
      <c r="GC68" s="42"/>
      <c r="GD68" s="42"/>
      <c r="GE68" s="42"/>
      <c r="GF68" s="42"/>
      <c r="GG68" s="42"/>
      <c r="GH68" s="42"/>
      <c r="GI68" s="42"/>
      <c r="GJ68" s="42"/>
      <c r="GK68" s="42"/>
      <c r="GL68" s="42"/>
      <c r="GM68" s="42"/>
      <c r="GN68" s="42"/>
      <c r="GO68" s="42"/>
      <c r="GP68" s="42"/>
      <c r="GQ68" s="42"/>
      <c r="GR68" s="42"/>
      <c r="GS68" s="42"/>
      <c r="GT68" s="42"/>
      <c r="GU68" s="42"/>
      <c r="GV68" s="42"/>
      <c r="GW68" s="42"/>
      <c r="GX68" s="42"/>
      <c r="GY68" s="42"/>
      <c r="GZ68" s="42"/>
      <c r="HA68" s="42"/>
      <c r="HB68" s="42"/>
      <c r="HC68" s="42"/>
      <c r="HD68" s="42"/>
      <c r="HE68" s="42"/>
      <c r="HF68" s="42"/>
      <c r="HG68" s="42"/>
      <c r="HH68" s="42"/>
      <c r="HI68" s="42"/>
      <c r="HJ68" s="42"/>
      <c r="HK68" s="42"/>
      <c r="HL68" s="42"/>
      <c r="HM68" s="42"/>
      <c r="HN68" s="42"/>
      <c r="HO68" s="42"/>
      <c r="HP68" s="42"/>
      <c r="HQ68" s="42"/>
      <c r="HR68" s="42"/>
      <c r="HS68" s="42"/>
      <c r="HT68" s="42"/>
      <c r="HU68" s="42"/>
      <c r="HV68" s="42"/>
      <c r="HW68" s="42"/>
      <c r="HX68" s="42"/>
      <c r="HY68" s="42"/>
      <c r="HZ68" s="42"/>
      <c r="IA68" s="42"/>
      <c r="IB68" s="42"/>
      <c r="IC68" s="42"/>
      <c r="ID68" s="42"/>
      <c r="IE68" s="42"/>
      <c r="IF68" s="42"/>
      <c r="IG68" s="42"/>
      <c r="IH68" s="42"/>
      <c r="II68" s="42"/>
      <c r="IJ68" s="42"/>
      <c r="IK68" s="42"/>
      <c r="IL68" s="42"/>
      <c r="IM68" s="42"/>
      <c r="IN68" s="42"/>
      <c r="IO68" s="42"/>
      <c r="IP68" s="42"/>
      <c r="IQ68" s="42"/>
      <c r="IR68" s="42"/>
      <c r="IS68" s="42"/>
      <c r="IT68" s="42"/>
      <c r="IU68" s="42"/>
      <c r="IV68" s="42"/>
    </row>
    <row r="69" spans="2:256" x14ac:dyDescent="0.35">
      <c r="B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c r="DA69" s="43"/>
      <c r="DB69" s="43"/>
      <c r="DC69" s="43"/>
      <c r="DD69" s="43"/>
      <c r="DE69" s="43"/>
      <c r="DF69" s="43"/>
      <c r="DG69" s="43"/>
      <c r="DH69" s="43"/>
      <c r="DI69" s="43"/>
      <c r="DJ69" s="43"/>
      <c r="DK69" s="43"/>
      <c r="DL69" s="43"/>
      <c r="DM69" s="43"/>
      <c r="DN69" s="43"/>
      <c r="DO69" s="43"/>
      <c r="DP69" s="43"/>
      <c r="DQ69" s="43"/>
      <c r="DR69" s="43"/>
      <c r="DS69" s="43"/>
      <c r="DT69" s="43"/>
      <c r="DU69" s="43"/>
      <c r="DV69" s="43"/>
      <c r="DW69" s="43"/>
      <c r="DX69" s="43"/>
      <c r="DY69" s="43"/>
      <c r="DZ69" s="43"/>
      <c r="EA69" s="43"/>
      <c r="EB69" s="43"/>
      <c r="EC69" s="43"/>
      <c r="ED69" s="43"/>
      <c r="EE69" s="43"/>
      <c r="EF69" s="43"/>
      <c r="EG69" s="43"/>
      <c r="EH69" s="43"/>
      <c r="EI69" s="43"/>
      <c r="EJ69" s="43"/>
      <c r="EK69" s="43"/>
      <c r="EL69" s="43"/>
      <c r="EM69" s="43"/>
      <c r="EN69" s="43"/>
      <c r="EO69" s="43"/>
      <c r="EP69" s="43"/>
      <c r="EQ69" s="43"/>
      <c r="ER69" s="43"/>
      <c r="ES69" s="43"/>
      <c r="ET69" s="43"/>
      <c r="EU69" s="43"/>
      <c r="EV69" s="43"/>
      <c r="EW69" s="43"/>
      <c r="EX69" s="43"/>
      <c r="EY69" s="43"/>
      <c r="EZ69" s="43"/>
      <c r="FA69" s="43"/>
      <c r="FB69" s="43"/>
      <c r="FC69" s="43"/>
      <c r="FD69" s="43"/>
      <c r="FE69" s="43"/>
      <c r="FF69" s="43"/>
      <c r="FG69" s="43"/>
      <c r="FH69" s="43"/>
      <c r="FI69" s="43"/>
      <c r="FJ69" s="43"/>
      <c r="FK69" s="43"/>
      <c r="FL69" s="43"/>
      <c r="FM69" s="43"/>
      <c r="FN69" s="43"/>
      <c r="FO69" s="43"/>
      <c r="FP69" s="43"/>
      <c r="FQ69" s="43"/>
      <c r="FR69" s="43"/>
      <c r="FS69" s="43"/>
      <c r="FT69" s="43"/>
      <c r="FU69" s="43"/>
      <c r="FV69" s="43"/>
      <c r="FW69" s="43"/>
      <c r="FX69" s="43"/>
      <c r="FY69" s="43"/>
      <c r="FZ69" s="43"/>
      <c r="GA69" s="43"/>
      <c r="GB69" s="43"/>
      <c r="GC69" s="43"/>
      <c r="GD69" s="43"/>
      <c r="GE69" s="43"/>
      <c r="GF69" s="43"/>
      <c r="GG69" s="43"/>
      <c r="GH69" s="43"/>
      <c r="GI69" s="43"/>
      <c r="GJ69" s="43"/>
      <c r="GK69" s="43"/>
      <c r="GL69" s="43"/>
      <c r="GM69" s="43"/>
      <c r="GN69" s="43"/>
      <c r="GO69" s="43"/>
      <c r="GP69" s="43"/>
      <c r="GQ69" s="43"/>
      <c r="GR69" s="43"/>
      <c r="GS69" s="43"/>
      <c r="GT69" s="43"/>
      <c r="GU69" s="43"/>
      <c r="GV69" s="43"/>
      <c r="GW69" s="43"/>
      <c r="GX69" s="43"/>
      <c r="GY69" s="43"/>
      <c r="GZ69" s="43"/>
      <c r="HA69" s="43"/>
      <c r="HB69" s="43"/>
      <c r="HC69" s="43"/>
      <c r="HD69" s="43"/>
      <c r="HE69" s="43"/>
      <c r="HF69" s="43"/>
      <c r="HG69" s="43"/>
      <c r="HH69" s="43"/>
      <c r="HI69" s="43"/>
      <c r="HJ69" s="43"/>
      <c r="HK69" s="43"/>
      <c r="HL69" s="43"/>
      <c r="HM69" s="43"/>
      <c r="HN69" s="43"/>
      <c r="HO69" s="43"/>
      <c r="HP69" s="43"/>
      <c r="HQ69" s="43"/>
      <c r="HR69" s="43"/>
      <c r="HS69" s="43"/>
      <c r="HT69" s="43"/>
      <c r="HU69" s="43"/>
      <c r="HV69" s="43"/>
      <c r="HW69" s="43"/>
      <c r="HX69" s="43"/>
      <c r="HY69" s="43"/>
      <c r="HZ69" s="43"/>
      <c r="IA69" s="43"/>
      <c r="IB69" s="43"/>
      <c r="IC69" s="43"/>
      <c r="ID69" s="43"/>
      <c r="IE69" s="43"/>
      <c r="IF69" s="43"/>
      <c r="IG69" s="43"/>
      <c r="IH69" s="43"/>
      <c r="II69" s="43"/>
      <c r="IJ69" s="43"/>
      <c r="IK69" s="43"/>
      <c r="IL69" s="43"/>
      <c r="IM69" s="43"/>
      <c r="IN69" s="43"/>
      <c r="IO69" s="43"/>
      <c r="IP69" s="43"/>
      <c r="IQ69" s="43"/>
      <c r="IR69" s="43"/>
      <c r="IS69" s="43"/>
      <c r="IT69" s="43"/>
      <c r="IU69" s="43"/>
      <c r="IV69" s="43"/>
    </row>
  </sheetData>
  <pageMargins left="0.7" right="0.7" top="0.75" bottom="0.75" header="0.3" footer="0.3"/>
  <pageSetup paperSize="9" orientation="portrait" horizontalDpi="4294967292" verticalDpi="4294967292" r:id="rId1"/>
  <headerFooter alignWithMargins="0">
    <oddFooter>&amp;C&amp;1#&amp;"Calibri"&amp;10&amp;K000000I n t e r n a l</oddFooter>
  </headerFooter>
  <tableParts count="1">
    <tablePart r:id="rId2"/>
  </tablePart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59"/>
  <dimension ref="A1:IV68"/>
  <sheetViews>
    <sheetView showFormulas="1" zoomScaleNormal="100" workbookViewId="0">
      <selection activeCell="D1" sqref="D1:D1048576"/>
    </sheetView>
  </sheetViews>
  <sheetFormatPr defaultColWidth="0.1796875" defaultRowHeight="14.5" x14ac:dyDescent="0.35"/>
  <cols>
    <col min="1" max="1" width="20.81640625" customWidth="1" collapsed="1"/>
    <col min="2" max="3" width="15.81640625" customWidth="1" collapsed="1"/>
    <col min="4" max="4" width="27.81640625" customWidth="1" collapsed="1"/>
    <col min="5" max="255" width="8.81640625" hidden="1" customWidth="1" collapsed="1"/>
  </cols>
  <sheetData>
    <row r="1" spans="1:256" s="39" customFormat="1" ht="15" customHeight="1" x14ac:dyDescent="0.35">
      <c r="A1" s="40" t="s">
        <v>530</v>
      </c>
      <c r="B1" s="39" t="s">
        <v>529</v>
      </c>
      <c r="C1" s="39" t="s">
        <v>528</v>
      </c>
      <c r="D1" s="39" t="s">
        <v>527</v>
      </c>
      <c r="E1" s="39" t="s">
        <v>564</v>
      </c>
      <c r="F1" s="39" t="s">
        <v>565</v>
      </c>
      <c r="G1" s="39" t="s">
        <v>566</v>
      </c>
      <c r="H1" s="39" t="s">
        <v>567</v>
      </c>
      <c r="I1" s="39" t="s">
        <v>568</v>
      </c>
      <c r="J1" s="39" t="s">
        <v>569</v>
      </c>
      <c r="K1" s="39" t="s">
        <v>570</v>
      </c>
      <c r="L1" s="39" t="s">
        <v>571</v>
      </c>
      <c r="M1" s="39" t="s">
        <v>572</v>
      </c>
      <c r="N1" s="39" t="s">
        <v>573</v>
      </c>
      <c r="O1" s="39" t="s">
        <v>574</v>
      </c>
      <c r="P1" s="39" t="s">
        <v>575</v>
      </c>
      <c r="Q1" s="39" t="s">
        <v>576</v>
      </c>
      <c r="R1" s="39" t="s">
        <v>577</v>
      </c>
      <c r="S1" s="39" t="s">
        <v>578</v>
      </c>
      <c r="T1" s="39" t="s">
        <v>579</v>
      </c>
      <c r="U1" s="39" t="s">
        <v>580</v>
      </c>
      <c r="V1" s="39" t="s">
        <v>581</v>
      </c>
      <c r="W1" s="39" t="s">
        <v>582</v>
      </c>
      <c r="X1" s="39" t="s">
        <v>583</v>
      </c>
      <c r="Y1" s="39" t="s">
        <v>584</v>
      </c>
      <c r="Z1" s="39" t="s">
        <v>585</v>
      </c>
      <c r="AA1" s="39" t="s">
        <v>586</v>
      </c>
      <c r="AB1" s="39" t="s">
        <v>587</v>
      </c>
      <c r="AC1" s="39" t="s">
        <v>588</v>
      </c>
      <c r="AD1" s="39" t="s">
        <v>589</v>
      </c>
      <c r="AE1" s="39" t="s">
        <v>590</v>
      </c>
      <c r="AF1" s="39" t="s">
        <v>591</v>
      </c>
      <c r="AG1" s="39" t="s">
        <v>592</v>
      </c>
      <c r="AH1" s="39" t="s">
        <v>593</v>
      </c>
      <c r="AI1" s="39" t="s">
        <v>594</v>
      </c>
      <c r="AJ1" s="39" t="s">
        <v>595</v>
      </c>
      <c r="AK1" s="39" t="s">
        <v>596</v>
      </c>
      <c r="AL1" s="39" t="s">
        <v>597</v>
      </c>
      <c r="AM1" s="39" t="s">
        <v>598</v>
      </c>
      <c r="AN1" s="39" t="s">
        <v>599</v>
      </c>
      <c r="AO1" s="39" t="s">
        <v>600</v>
      </c>
      <c r="AP1" s="39" t="s">
        <v>601</v>
      </c>
      <c r="AQ1" s="39" t="s">
        <v>602</v>
      </c>
      <c r="AR1" s="39" t="s">
        <v>603</v>
      </c>
      <c r="AS1" s="39" t="s">
        <v>604</v>
      </c>
      <c r="AT1" s="39" t="s">
        <v>605</v>
      </c>
      <c r="AU1" s="39" t="s">
        <v>606</v>
      </c>
      <c r="AV1" s="39" t="s">
        <v>607</v>
      </c>
      <c r="AW1" s="39" t="s">
        <v>608</v>
      </c>
      <c r="AX1" s="39" t="s">
        <v>609</v>
      </c>
      <c r="AY1" s="39" t="s">
        <v>610</v>
      </c>
      <c r="AZ1" s="39" t="s">
        <v>611</v>
      </c>
      <c r="BA1" s="39" t="s">
        <v>612</v>
      </c>
      <c r="BB1" s="39" t="s">
        <v>613</v>
      </c>
      <c r="BC1" s="39" t="s">
        <v>614</v>
      </c>
      <c r="BD1" s="39" t="s">
        <v>615</v>
      </c>
      <c r="BE1" s="39" t="s">
        <v>616</v>
      </c>
      <c r="BF1" s="39" t="s">
        <v>617</v>
      </c>
      <c r="BG1" s="39" t="s">
        <v>618</v>
      </c>
      <c r="BH1" s="39" t="s">
        <v>619</v>
      </c>
      <c r="BI1" s="39" t="s">
        <v>620</v>
      </c>
      <c r="BJ1" s="39" t="s">
        <v>621</v>
      </c>
      <c r="BK1" s="39" t="s">
        <v>622</v>
      </c>
      <c r="BL1" s="39" t="s">
        <v>623</v>
      </c>
      <c r="BM1" s="39" t="s">
        <v>624</v>
      </c>
      <c r="BN1" s="39" t="s">
        <v>625</v>
      </c>
      <c r="BO1" s="39" t="s">
        <v>626</v>
      </c>
      <c r="BP1" s="39" t="s">
        <v>627</v>
      </c>
      <c r="BQ1" s="39" t="s">
        <v>628</v>
      </c>
      <c r="BR1" s="39" t="s">
        <v>629</v>
      </c>
      <c r="BS1" s="39" t="s">
        <v>630</v>
      </c>
      <c r="BT1" s="39" t="s">
        <v>631</v>
      </c>
      <c r="BU1" s="39" t="s">
        <v>632</v>
      </c>
      <c r="BV1" s="39" t="s">
        <v>633</v>
      </c>
      <c r="BW1" s="39" t="s">
        <v>634</v>
      </c>
      <c r="BX1" s="39" t="s">
        <v>635</v>
      </c>
      <c r="BY1" s="39" t="s">
        <v>636</v>
      </c>
      <c r="BZ1" s="39" t="s">
        <v>637</v>
      </c>
      <c r="CA1" s="39" t="s">
        <v>638</v>
      </c>
      <c r="CB1" s="39" t="s">
        <v>639</v>
      </c>
      <c r="CC1" s="39" t="s">
        <v>640</v>
      </c>
      <c r="CD1" s="39" t="s">
        <v>641</v>
      </c>
      <c r="CE1" s="39" t="s">
        <v>642</v>
      </c>
      <c r="CF1" s="39" t="s">
        <v>643</v>
      </c>
      <c r="CG1" s="39" t="s">
        <v>644</v>
      </c>
      <c r="CH1" s="39" t="s">
        <v>645</v>
      </c>
      <c r="CI1" s="39" t="s">
        <v>646</v>
      </c>
      <c r="CJ1" s="39" t="s">
        <v>647</v>
      </c>
      <c r="CK1" s="39" t="s">
        <v>648</v>
      </c>
      <c r="CL1" s="39" t="s">
        <v>649</v>
      </c>
      <c r="CM1" s="39" t="s">
        <v>650</v>
      </c>
      <c r="CN1" s="39" t="s">
        <v>651</v>
      </c>
      <c r="CO1" s="39" t="s">
        <v>652</v>
      </c>
      <c r="CP1" s="39" t="s">
        <v>653</v>
      </c>
      <c r="CQ1" s="39" t="s">
        <v>654</v>
      </c>
      <c r="CR1" s="39" t="s">
        <v>655</v>
      </c>
      <c r="CS1" s="39" t="s">
        <v>656</v>
      </c>
      <c r="CT1" s="39" t="s">
        <v>657</v>
      </c>
      <c r="CU1" s="39" t="s">
        <v>658</v>
      </c>
      <c r="CV1" s="39" t="s">
        <v>659</v>
      </c>
      <c r="CW1" s="39" t="s">
        <v>660</v>
      </c>
      <c r="CX1" s="39" t="s">
        <v>661</v>
      </c>
      <c r="CY1" s="39" t="s">
        <v>662</v>
      </c>
      <c r="CZ1" s="39" t="s">
        <v>663</v>
      </c>
      <c r="DA1" s="39" t="s">
        <v>664</v>
      </c>
      <c r="DB1" s="39" t="s">
        <v>665</v>
      </c>
      <c r="DC1" s="39" t="s">
        <v>666</v>
      </c>
      <c r="DD1" s="39" t="s">
        <v>667</v>
      </c>
      <c r="DE1" s="39" t="s">
        <v>668</v>
      </c>
      <c r="DF1" s="39" t="s">
        <v>669</v>
      </c>
      <c r="DG1" s="39" t="s">
        <v>670</v>
      </c>
      <c r="DH1" s="39" t="s">
        <v>671</v>
      </c>
      <c r="DI1" s="39" t="s">
        <v>672</v>
      </c>
      <c r="DJ1" s="39" t="s">
        <v>673</v>
      </c>
      <c r="DK1" s="39" t="s">
        <v>674</v>
      </c>
      <c r="DL1" s="39" t="s">
        <v>675</v>
      </c>
      <c r="DM1" s="39" t="s">
        <v>676</v>
      </c>
      <c r="DN1" s="39" t="s">
        <v>677</v>
      </c>
      <c r="DO1" s="39" t="s">
        <v>678</v>
      </c>
      <c r="DP1" s="39" t="s">
        <v>679</v>
      </c>
      <c r="DQ1" s="39" t="s">
        <v>680</v>
      </c>
      <c r="DR1" s="39" t="s">
        <v>681</v>
      </c>
      <c r="DS1" s="39" t="s">
        <v>682</v>
      </c>
      <c r="DT1" s="39" t="s">
        <v>683</v>
      </c>
      <c r="DU1" s="39" t="s">
        <v>684</v>
      </c>
      <c r="DV1" s="39" t="s">
        <v>685</v>
      </c>
      <c r="DW1" s="39" t="s">
        <v>686</v>
      </c>
      <c r="DX1" s="39" t="s">
        <v>687</v>
      </c>
      <c r="DY1" s="39" t="s">
        <v>688</v>
      </c>
      <c r="DZ1" s="39" t="s">
        <v>689</v>
      </c>
      <c r="EA1" s="39" t="s">
        <v>690</v>
      </c>
      <c r="EB1" s="39" t="s">
        <v>691</v>
      </c>
      <c r="EC1" s="39" t="s">
        <v>692</v>
      </c>
      <c r="ED1" s="39" t="s">
        <v>693</v>
      </c>
      <c r="EE1" s="39" t="s">
        <v>694</v>
      </c>
      <c r="EF1" s="39" t="s">
        <v>695</v>
      </c>
      <c r="EG1" s="39" t="s">
        <v>696</v>
      </c>
      <c r="EH1" s="39" t="s">
        <v>697</v>
      </c>
      <c r="EI1" s="39" t="s">
        <v>698</v>
      </c>
      <c r="EJ1" s="39" t="s">
        <v>699</v>
      </c>
      <c r="EK1" s="39" t="s">
        <v>700</v>
      </c>
      <c r="EL1" s="39" t="s">
        <v>701</v>
      </c>
      <c r="EM1" s="39" t="s">
        <v>702</v>
      </c>
      <c r="EN1" s="39" t="s">
        <v>703</v>
      </c>
      <c r="EO1" s="39" t="s">
        <v>704</v>
      </c>
      <c r="EP1" s="39" t="s">
        <v>705</v>
      </c>
      <c r="EQ1" s="39" t="s">
        <v>706</v>
      </c>
      <c r="ER1" s="39" t="s">
        <v>707</v>
      </c>
      <c r="ES1" s="39" t="s">
        <v>708</v>
      </c>
      <c r="ET1" s="39" t="s">
        <v>709</v>
      </c>
      <c r="EU1" s="39" t="s">
        <v>710</v>
      </c>
      <c r="EV1" s="39" t="s">
        <v>711</v>
      </c>
      <c r="EW1" s="39" t="s">
        <v>712</v>
      </c>
      <c r="EX1" s="39" t="s">
        <v>713</v>
      </c>
      <c r="EY1" s="39" t="s">
        <v>714</v>
      </c>
      <c r="EZ1" s="39" t="s">
        <v>715</v>
      </c>
      <c r="FA1" s="39" t="s">
        <v>716</v>
      </c>
      <c r="FB1" s="39" t="s">
        <v>717</v>
      </c>
      <c r="FC1" s="39" t="s">
        <v>718</v>
      </c>
      <c r="FD1" s="39" t="s">
        <v>719</v>
      </c>
      <c r="FE1" s="39" t="s">
        <v>720</v>
      </c>
      <c r="FF1" s="39" t="s">
        <v>721</v>
      </c>
      <c r="FG1" s="39" t="s">
        <v>722</v>
      </c>
      <c r="FH1" s="39" t="s">
        <v>723</v>
      </c>
      <c r="FI1" s="39" t="s">
        <v>724</v>
      </c>
      <c r="FJ1" s="39" t="s">
        <v>725</v>
      </c>
      <c r="FK1" s="39" t="s">
        <v>726</v>
      </c>
      <c r="FL1" s="39" t="s">
        <v>727</v>
      </c>
      <c r="FM1" s="39" t="s">
        <v>728</v>
      </c>
      <c r="FN1" s="39" t="s">
        <v>729</v>
      </c>
      <c r="FO1" s="39" t="s">
        <v>730</v>
      </c>
      <c r="FP1" s="39" t="s">
        <v>731</v>
      </c>
      <c r="FQ1" s="39" t="s">
        <v>732</v>
      </c>
      <c r="FR1" s="39" t="s">
        <v>733</v>
      </c>
      <c r="FS1" s="39" t="s">
        <v>734</v>
      </c>
      <c r="FT1" s="39" t="s">
        <v>735</v>
      </c>
      <c r="FU1" s="39" t="s">
        <v>736</v>
      </c>
      <c r="FV1" s="39" t="s">
        <v>737</v>
      </c>
      <c r="FW1" s="39" t="s">
        <v>738</v>
      </c>
      <c r="FX1" s="39" t="s">
        <v>739</v>
      </c>
      <c r="FY1" s="39" t="s">
        <v>740</v>
      </c>
      <c r="FZ1" s="39" t="s">
        <v>741</v>
      </c>
      <c r="GA1" s="39" t="s">
        <v>742</v>
      </c>
      <c r="GB1" s="39" t="s">
        <v>743</v>
      </c>
      <c r="GC1" s="39" t="s">
        <v>744</v>
      </c>
      <c r="GD1" s="39" t="s">
        <v>745</v>
      </c>
      <c r="GE1" s="39" t="s">
        <v>746</v>
      </c>
      <c r="GF1" s="39" t="s">
        <v>747</v>
      </c>
      <c r="GG1" s="39" t="s">
        <v>748</v>
      </c>
      <c r="GH1" s="39" t="s">
        <v>749</v>
      </c>
      <c r="GI1" s="39" t="s">
        <v>750</v>
      </c>
      <c r="GJ1" s="39" t="s">
        <v>751</v>
      </c>
      <c r="GK1" s="39" t="s">
        <v>752</v>
      </c>
      <c r="GL1" s="39" t="s">
        <v>753</v>
      </c>
      <c r="GM1" s="39" t="s">
        <v>754</v>
      </c>
      <c r="GN1" s="39" t="s">
        <v>755</v>
      </c>
      <c r="GO1" s="39" t="s">
        <v>756</v>
      </c>
      <c r="GP1" s="39" t="s">
        <v>757</v>
      </c>
      <c r="GQ1" s="39" t="s">
        <v>758</v>
      </c>
      <c r="GR1" s="39" t="s">
        <v>759</v>
      </c>
      <c r="GS1" s="39" t="s">
        <v>760</v>
      </c>
      <c r="GT1" s="39" t="s">
        <v>761</v>
      </c>
      <c r="GU1" s="39" t="s">
        <v>762</v>
      </c>
      <c r="GV1" s="39" t="s">
        <v>763</v>
      </c>
      <c r="GW1" s="39" t="s">
        <v>764</v>
      </c>
      <c r="GX1" s="39" t="s">
        <v>765</v>
      </c>
      <c r="GY1" s="39" t="s">
        <v>766</v>
      </c>
      <c r="GZ1" s="39" t="s">
        <v>767</v>
      </c>
      <c r="HA1" s="39" t="s">
        <v>768</v>
      </c>
      <c r="HB1" s="39" t="s">
        <v>769</v>
      </c>
      <c r="HC1" s="39" t="s">
        <v>770</v>
      </c>
      <c r="HD1" s="39" t="s">
        <v>771</v>
      </c>
      <c r="HE1" s="39" t="s">
        <v>772</v>
      </c>
      <c r="HF1" s="39" t="s">
        <v>773</v>
      </c>
      <c r="HG1" s="39" t="s">
        <v>774</v>
      </c>
      <c r="HH1" s="39" t="s">
        <v>775</v>
      </c>
      <c r="HI1" s="39" t="s">
        <v>776</v>
      </c>
      <c r="HJ1" s="39" t="s">
        <v>777</v>
      </c>
      <c r="HK1" s="39" t="s">
        <v>778</v>
      </c>
      <c r="HL1" s="39" t="s">
        <v>779</v>
      </c>
      <c r="HM1" s="39" t="s">
        <v>780</v>
      </c>
      <c r="HN1" s="39" t="s">
        <v>781</v>
      </c>
      <c r="HO1" s="39" t="s">
        <v>782</v>
      </c>
      <c r="HP1" s="39" t="s">
        <v>783</v>
      </c>
      <c r="HQ1" s="39" t="s">
        <v>784</v>
      </c>
      <c r="HR1" s="39" t="s">
        <v>785</v>
      </c>
      <c r="HS1" s="39" t="s">
        <v>786</v>
      </c>
      <c r="HT1" s="39" t="s">
        <v>787</v>
      </c>
      <c r="HU1" s="39" t="s">
        <v>788</v>
      </c>
      <c r="HV1" s="39" t="s">
        <v>789</v>
      </c>
      <c r="HW1" s="39" t="s">
        <v>790</v>
      </c>
      <c r="HX1" s="39" t="s">
        <v>791</v>
      </c>
      <c r="HY1" s="39" t="s">
        <v>792</v>
      </c>
      <c r="HZ1" s="39" t="s">
        <v>793</v>
      </c>
      <c r="IA1" s="39" t="s">
        <v>794</v>
      </c>
      <c r="IB1" s="39" t="s">
        <v>795</v>
      </c>
      <c r="IC1" s="39" t="s">
        <v>796</v>
      </c>
      <c r="ID1" s="39" t="s">
        <v>797</v>
      </c>
      <c r="IE1" s="39" t="s">
        <v>798</v>
      </c>
      <c r="IF1" s="39" t="s">
        <v>799</v>
      </c>
      <c r="IG1" s="39" t="s">
        <v>800</v>
      </c>
      <c r="IH1" s="39" t="s">
        <v>801</v>
      </c>
      <c r="II1" s="39" t="s">
        <v>802</v>
      </c>
      <c r="IJ1" s="39" t="s">
        <v>803</v>
      </c>
      <c r="IK1" s="39" t="s">
        <v>804</v>
      </c>
      <c r="IL1" s="39" t="s">
        <v>805</v>
      </c>
      <c r="IM1" s="39" t="s">
        <v>806</v>
      </c>
      <c r="IN1" s="39" t="s">
        <v>807</v>
      </c>
      <c r="IO1" s="39" t="s">
        <v>808</v>
      </c>
      <c r="IP1" s="39" t="s">
        <v>809</v>
      </c>
      <c r="IQ1" s="39" t="s">
        <v>810</v>
      </c>
      <c r="IR1" s="39" t="s">
        <v>811</v>
      </c>
      <c r="IS1" s="39" t="s">
        <v>812</v>
      </c>
      <c r="IT1" s="39" t="s">
        <v>813</v>
      </c>
      <c r="IU1" s="39" t="s">
        <v>814</v>
      </c>
      <c r="IV1" s="39" t="s">
        <v>815</v>
      </c>
    </row>
    <row r="2" spans="1:256" ht="15" customHeight="1" x14ac:dyDescent="0.35">
      <c r="A2" t="s">
        <v>861</v>
      </c>
      <c r="B2" t="s">
        <v>862</v>
      </c>
      <c r="C2" s="44" t="s">
        <v>863</v>
      </c>
    </row>
    <row r="3" spans="1:256" ht="15" customHeight="1" x14ac:dyDescent="0.35">
      <c r="A3" t="s">
        <v>861</v>
      </c>
      <c r="B3" t="s">
        <v>864</v>
      </c>
      <c r="C3" s="44" t="s">
        <v>865</v>
      </c>
    </row>
    <row r="4" spans="1:256" ht="15" customHeight="1" x14ac:dyDescent="0.35"/>
    <row r="5" spans="1:256" ht="15" customHeight="1" x14ac:dyDescent="0.35"/>
    <row r="16" spans="1:256" x14ac:dyDescent="0.35">
      <c r="IV16" s="41"/>
    </row>
    <row r="67" spans="2:256" x14ac:dyDescent="0.35">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c r="DA67" s="42"/>
      <c r="DB67" s="42"/>
      <c r="DC67" s="42"/>
      <c r="DD67" s="42"/>
      <c r="DE67" s="42"/>
      <c r="DF67" s="42"/>
      <c r="DG67" s="42"/>
      <c r="DH67" s="42"/>
      <c r="DI67" s="42"/>
      <c r="DJ67" s="42"/>
      <c r="DK67" s="42"/>
      <c r="DL67" s="42"/>
      <c r="DM67" s="42"/>
      <c r="DN67" s="42"/>
      <c r="DO67" s="42"/>
      <c r="DP67" s="42"/>
      <c r="DQ67" s="42"/>
      <c r="DR67" s="42"/>
      <c r="DS67" s="42"/>
      <c r="DT67" s="42"/>
      <c r="DU67" s="42"/>
      <c r="DV67" s="42"/>
      <c r="DW67" s="42"/>
      <c r="DX67" s="42"/>
      <c r="DY67" s="42"/>
      <c r="DZ67" s="42"/>
      <c r="EA67" s="42"/>
      <c r="EB67" s="42"/>
      <c r="EC67" s="42"/>
      <c r="ED67" s="42"/>
      <c r="EE67" s="42"/>
      <c r="EF67" s="42"/>
      <c r="EG67" s="42"/>
      <c r="EH67" s="42"/>
      <c r="EI67" s="42"/>
      <c r="EJ67" s="42"/>
      <c r="EK67" s="42"/>
      <c r="EL67" s="42"/>
      <c r="EM67" s="42"/>
      <c r="EN67" s="42"/>
      <c r="EO67" s="42"/>
      <c r="EP67" s="42"/>
      <c r="EQ67" s="42"/>
      <c r="ER67" s="42"/>
      <c r="ES67" s="42"/>
      <c r="ET67" s="42"/>
      <c r="EU67" s="42"/>
      <c r="EV67" s="42"/>
      <c r="EW67" s="42"/>
      <c r="EX67" s="42"/>
      <c r="EY67" s="42"/>
      <c r="EZ67" s="42"/>
      <c r="FA67" s="42"/>
      <c r="FB67" s="42"/>
      <c r="FC67" s="42"/>
      <c r="FD67" s="42"/>
      <c r="FE67" s="42"/>
      <c r="FF67" s="42"/>
      <c r="FG67" s="42"/>
      <c r="FH67" s="42"/>
      <c r="FI67" s="42"/>
      <c r="FJ67" s="42"/>
      <c r="FK67" s="42"/>
      <c r="FL67" s="42"/>
      <c r="FM67" s="42"/>
      <c r="FN67" s="42"/>
      <c r="FO67" s="42"/>
      <c r="FP67" s="42"/>
      <c r="FQ67" s="42"/>
      <c r="FR67" s="42"/>
      <c r="FS67" s="42"/>
      <c r="FT67" s="42"/>
      <c r="FU67" s="42"/>
      <c r="FV67" s="42"/>
      <c r="FW67" s="42"/>
      <c r="FX67" s="42"/>
      <c r="FY67" s="42"/>
      <c r="FZ67" s="42"/>
      <c r="GA67" s="42"/>
      <c r="GB67" s="42"/>
      <c r="GC67" s="42"/>
      <c r="GD67" s="42"/>
      <c r="GE67" s="42"/>
      <c r="GF67" s="42"/>
      <c r="GG67" s="42"/>
      <c r="GH67" s="42"/>
      <c r="GI67" s="42"/>
      <c r="GJ67" s="42"/>
      <c r="GK67" s="42"/>
      <c r="GL67" s="42"/>
      <c r="GM67" s="42"/>
      <c r="GN67" s="42"/>
      <c r="GO67" s="42"/>
      <c r="GP67" s="42"/>
      <c r="GQ67" s="42"/>
      <c r="GR67" s="42"/>
      <c r="GS67" s="42"/>
      <c r="GT67" s="42"/>
      <c r="GU67" s="42"/>
      <c r="GV67" s="42"/>
      <c r="GW67" s="42"/>
      <c r="GX67" s="42"/>
      <c r="GY67" s="42"/>
      <c r="GZ67" s="42"/>
      <c r="HA67" s="42"/>
      <c r="HB67" s="42"/>
      <c r="HC67" s="42"/>
      <c r="HD67" s="42"/>
      <c r="HE67" s="42"/>
      <c r="HF67" s="42"/>
      <c r="HG67" s="42"/>
      <c r="HH67" s="42"/>
      <c r="HI67" s="42"/>
      <c r="HJ67" s="42"/>
      <c r="HK67" s="42"/>
      <c r="HL67" s="42"/>
      <c r="HM67" s="42"/>
      <c r="HN67" s="42"/>
      <c r="HO67" s="42"/>
      <c r="HP67" s="42"/>
      <c r="HQ67" s="42"/>
      <c r="HR67" s="42"/>
      <c r="HS67" s="42"/>
      <c r="HT67" s="42"/>
      <c r="HU67" s="42"/>
      <c r="HV67" s="42"/>
      <c r="HW67" s="42"/>
      <c r="HX67" s="42"/>
      <c r="HY67" s="42"/>
      <c r="HZ67" s="42"/>
      <c r="IA67" s="42"/>
      <c r="IB67" s="42"/>
      <c r="IC67" s="42"/>
      <c r="ID67" s="42"/>
      <c r="IE67" s="42"/>
      <c r="IF67" s="42"/>
      <c r="IG67" s="42"/>
      <c r="IH67" s="42"/>
      <c r="II67" s="42"/>
      <c r="IJ67" s="42"/>
      <c r="IK67" s="42"/>
      <c r="IL67" s="42"/>
      <c r="IM67" s="42"/>
      <c r="IN67" s="42"/>
      <c r="IO67" s="42"/>
      <c r="IP67" s="42"/>
      <c r="IQ67" s="42"/>
      <c r="IR67" s="42"/>
      <c r="IS67" s="42"/>
      <c r="IT67" s="42"/>
      <c r="IU67" s="42"/>
      <c r="IV67" s="42"/>
    </row>
    <row r="68" spans="2:256" x14ac:dyDescent="0.35">
      <c r="B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c r="DA68" s="43"/>
      <c r="DB68" s="43"/>
      <c r="DC68" s="43"/>
      <c r="DD68" s="43"/>
      <c r="DE68" s="43"/>
      <c r="DF68" s="43"/>
      <c r="DG68" s="43"/>
      <c r="DH68" s="43"/>
      <c r="DI68" s="43"/>
      <c r="DJ68" s="43"/>
      <c r="DK68" s="43"/>
      <c r="DL68" s="43"/>
      <c r="DM68" s="43"/>
      <c r="DN68" s="43"/>
      <c r="DO68" s="43"/>
      <c r="DP68" s="43"/>
      <c r="DQ68" s="43"/>
      <c r="DR68" s="43"/>
      <c r="DS68" s="43"/>
      <c r="DT68" s="43"/>
      <c r="DU68" s="43"/>
      <c r="DV68" s="43"/>
      <c r="DW68" s="43"/>
      <c r="DX68" s="43"/>
      <c r="DY68" s="43"/>
      <c r="DZ68" s="43"/>
      <c r="EA68" s="43"/>
      <c r="EB68" s="43"/>
      <c r="EC68" s="43"/>
      <c r="ED68" s="43"/>
      <c r="EE68" s="43"/>
      <c r="EF68" s="43"/>
      <c r="EG68" s="43"/>
      <c r="EH68" s="43"/>
      <c r="EI68" s="43"/>
      <c r="EJ68" s="43"/>
      <c r="EK68" s="43"/>
      <c r="EL68" s="43"/>
      <c r="EM68" s="43"/>
      <c r="EN68" s="43"/>
      <c r="EO68" s="43"/>
      <c r="EP68" s="43"/>
      <c r="EQ68" s="43"/>
      <c r="ER68" s="43"/>
      <c r="ES68" s="43"/>
      <c r="ET68" s="43"/>
      <c r="EU68" s="43"/>
      <c r="EV68" s="43"/>
      <c r="EW68" s="43"/>
      <c r="EX68" s="43"/>
      <c r="EY68" s="43"/>
      <c r="EZ68" s="43"/>
      <c r="FA68" s="43"/>
      <c r="FB68" s="43"/>
      <c r="FC68" s="43"/>
      <c r="FD68" s="43"/>
      <c r="FE68" s="43"/>
      <c r="FF68" s="43"/>
      <c r="FG68" s="43"/>
      <c r="FH68" s="43"/>
      <c r="FI68" s="43"/>
      <c r="FJ68" s="43"/>
      <c r="FK68" s="43"/>
      <c r="FL68" s="43"/>
      <c r="FM68" s="43"/>
      <c r="FN68" s="43"/>
      <c r="FO68" s="43"/>
      <c r="FP68" s="43"/>
      <c r="FQ68" s="43"/>
      <c r="FR68" s="43"/>
      <c r="FS68" s="43"/>
      <c r="FT68" s="43"/>
      <c r="FU68" s="43"/>
      <c r="FV68" s="43"/>
      <c r="FW68" s="43"/>
      <c r="FX68" s="43"/>
      <c r="FY68" s="43"/>
      <c r="FZ68" s="43"/>
      <c r="GA68" s="43"/>
      <c r="GB68" s="43"/>
      <c r="GC68" s="43"/>
      <c r="GD68" s="43"/>
      <c r="GE68" s="43"/>
      <c r="GF68" s="43"/>
      <c r="GG68" s="43"/>
      <c r="GH68" s="43"/>
      <c r="GI68" s="43"/>
      <c r="GJ68" s="43"/>
      <c r="GK68" s="43"/>
      <c r="GL68" s="43"/>
      <c r="GM68" s="43"/>
      <c r="GN68" s="43"/>
      <c r="GO68" s="43"/>
      <c r="GP68" s="43"/>
      <c r="GQ68" s="43"/>
      <c r="GR68" s="43"/>
      <c r="GS68" s="43"/>
      <c r="GT68" s="43"/>
      <c r="GU68" s="43"/>
      <c r="GV68" s="43"/>
      <c r="GW68" s="43"/>
      <c r="GX68" s="43"/>
      <c r="GY68" s="43"/>
      <c r="GZ68" s="43"/>
      <c r="HA68" s="43"/>
      <c r="HB68" s="43"/>
      <c r="HC68" s="43"/>
      <c r="HD68" s="43"/>
      <c r="HE68" s="43"/>
      <c r="HF68" s="43"/>
      <c r="HG68" s="43"/>
      <c r="HH68" s="43"/>
      <c r="HI68" s="43"/>
      <c r="HJ68" s="43"/>
      <c r="HK68" s="43"/>
      <c r="HL68" s="43"/>
      <c r="HM68" s="43"/>
      <c r="HN68" s="43"/>
      <c r="HO68" s="43"/>
      <c r="HP68" s="43"/>
      <c r="HQ68" s="43"/>
      <c r="HR68" s="43"/>
      <c r="HS68" s="43"/>
      <c r="HT68" s="43"/>
      <c r="HU68" s="43"/>
      <c r="HV68" s="43"/>
      <c r="HW68" s="43"/>
      <c r="HX68" s="43"/>
      <c r="HY68" s="43"/>
      <c r="HZ68" s="43"/>
      <c r="IA68" s="43"/>
      <c r="IB68" s="43"/>
      <c r="IC68" s="43"/>
      <c r="ID68" s="43"/>
      <c r="IE68" s="43"/>
      <c r="IF68" s="43"/>
      <c r="IG68" s="43"/>
      <c r="IH68" s="43"/>
      <c r="II68" s="43"/>
      <c r="IJ68" s="43"/>
      <c r="IK68" s="43"/>
      <c r="IL68" s="43"/>
      <c r="IM68" s="43"/>
      <c r="IN68" s="43"/>
      <c r="IO68" s="43"/>
      <c r="IP68" s="43"/>
      <c r="IQ68" s="43"/>
      <c r="IR68" s="43"/>
      <c r="IS68" s="43"/>
      <c r="IT68" s="43"/>
      <c r="IU68" s="43"/>
      <c r="IV68" s="43"/>
    </row>
  </sheetData>
  <pageMargins left="0.7" right="0.7" top="0.75" bottom="0.75" header="0.3" footer="0.3"/>
  <pageSetup paperSize="9" orientation="portrait" horizontalDpi="4294967292" verticalDpi="4294967292" r:id="rId1"/>
  <headerFooter alignWithMargins="0">
    <oddFooter>&amp;C&amp;1#&amp;"Calibri"&amp;10&amp;K000000I n t e r n a l</oddFooter>
  </headerFooter>
  <tableParts count="1">
    <tablePart r:id="rId2"/>
  </tablePart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0"/>
  <dimension ref="A2:A3"/>
  <sheetViews>
    <sheetView topLeftCell="A7" workbookViewId="0">
      <selection activeCell="A3" sqref="A3"/>
    </sheetView>
  </sheetViews>
  <sheetFormatPr defaultRowHeight="14.5" x14ac:dyDescent="0.35"/>
  <sheetData>
    <row r="2" spans="1:1" x14ac:dyDescent="0.35">
      <c r="A2" t="s">
        <v>108</v>
      </c>
    </row>
    <row r="3" spans="1:1" x14ac:dyDescent="0.35">
      <c r="A3" t="s">
        <v>106</v>
      </c>
    </row>
  </sheetData>
  <pageMargins left="0.7" right="0.7" top="0.75" bottom="0.75" header="0.3" footer="0.3"/>
  <pageSetup paperSize="9" orientation="portrait" verticalDpi="0" r:id="rId1"/>
  <headerFooter>
    <oddFooter>&amp;C&amp;1#&amp;"Calibri"&amp;10&amp;K000000I n t e r n a l</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1"/>
  <dimension ref="A1:C248"/>
  <sheetViews>
    <sheetView workbookViewId="0">
      <selection activeCell="A8" sqref="A8"/>
    </sheetView>
  </sheetViews>
  <sheetFormatPr defaultRowHeight="14.5" x14ac:dyDescent="0.35"/>
  <cols>
    <col min="1" max="1" width="18.1796875" customWidth="1" collapsed="1"/>
    <col min="2" max="2" width="40.81640625" customWidth="1" collapsed="1"/>
  </cols>
  <sheetData>
    <row r="1" spans="1:3" ht="15" customHeight="1" x14ac:dyDescent="0.35">
      <c r="A1" s="1153" t="s">
        <v>1020</v>
      </c>
      <c r="B1" s="1154" t="s">
        <v>1021</v>
      </c>
      <c r="C1" s="1152"/>
    </row>
    <row r="2" spans="1:3" ht="15" customHeight="1" x14ac:dyDescent="0.35">
      <c r="A2" s="1153" t="s">
        <v>1020</v>
      </c>
      <c r="B2" s="1154" t="s">
        <v>1022</v>
      </c>
      <c r="C2" s="1152"/>
    </row>
    <row r="3" spans="1:3" ht="15" customHeight="1" x14ac:dyDescent="0.35">
      <c r="A3" s="1153" t="s">
        <v>1020</v>
      </c>
      <c r="B3" s="1154" t="s">
        <v>1023</v>
      </c>
      <c r="C3" s="1152"/>
    </row>
    <row r="4" spans="1:3" ht="15" customHeight="1" x14ac:dyDescent="0.35">
      <c r="A4" s="1153" t="s">
        <v>1020</v>
      </c>
      <c r="B4" s="1154" t="s">
        <v>522</v>
      </c>
      <c r="C4" s="1152"/>
    </row>
    <row r="5" spans="1:3" ht="15" customHeight="1" x14ac:dyDescent="0.35">
      <c r="A5" s="1153" t="s">
        <v>1020</v>
      </c>
      <c r="B5" s="1154" t="s">
        <v>1024</v>
      </c>
      <c r="C5" s="1152"/>
    </row>
    <row r="6" spans="1:3" ht="15" customHeight="1" x14ac:dyDescent="0.35">
      <c r="A6" s="1153" t="s">
        <v>1020</v>
      </c>
      <c r="B6" s="1154" t="s">
        <v>520</v>
      </c>
      <c r="C6" s="1152"/>
    </row>
    <row r="7" spans="1:3" ht="15" customHeight="1" x14ac:dyDescent="0.35">
      <c r="A7" s="1153" t="s">
        <v>1020</v>
      </c>
      <c r="B7" s="1154" t="s">
        <v>484</v>
      </c>
      <c r="C7" s="1152"/>
    </row>
    <row r="8" spans="1:3" ht="15" customHeight="1" x14ac:dyDescent="0.35">
      <c r="A8" s="1153" t="s">
        <v>1020</v>
      </c>
      <c r="B8" s="1154" t="s">
        <v>1025</v>
      </c>
      <c r="C8" s="1152"/>
    </row>
    <row r="9" spans="1:3" ht="15" customHeight="1" x14ac:dyDescent="0.35">
      <c r="A9" s="1153" t="s">
        <v>1020</v>
      </c>
      <c r="B9" s="1154" t="s">
        <v>1026</v>
      </c>
      <c r="C9" s="1152"/>
    </row>
    <row r="10" spans="1:3" ht="15" customHeight="1" x14ac:dyDescent="0.35">
      <c r="A10" s="1153" t="s">
        <v>1020</v>
      </c>
      <c r="B10" s="1154" t="s">
        <v>1027</v>
      </c>
      <c r="C10" s="1152"/>
    </row>
    <row r="11" spans="1:3" ht="15" customHeight="1" x14ac:dyDescent="0.35">
      <c r="A11" s="1153" t="s">
        <v>1020</v>
      </c>
      <c r="B11" s="1154" t="s">
        <v>1028</v>
      </c>
      <c r="C11" s="1152"/>
    </row>
    <row r="12" spans="1:3" ht="15" customHeight="1" x14ac:dyDescent="0.35">
      <c r="A12" s="1153" t="s">
        <v>1020</v>
      </c>
      <c r="B12" s="1154" t="s">
        <v>512</v>
      </c>
      <c r="C12" s="1152"/>
    </row>
    <row r="13" spans="1:3" ht="15" customHeight="1" x14ac:dyDescent="0.35">
      <c r="A13" s="1153" t="s">
        <v>1020</v>
      </c>
      <c r="B13" s="1154" t="s">
        <v>508</v>
      </c>
      <c r="C13" s="1152"/>
    </row>
    <row r="14" spans="1:3" ht="15" customHeight="1" x14ac:dyDescent="0.35">
      <c r="A14" s="1153" t="s">
        <v>1020</v>
      </c>
      <c r="B14" s="1154" t="s">
        <v>506</v>
      </c>
      <c r="C14" s="1152"/>
    </row>
    <row r="15" spans="1:3" ht="15" customHeight="1" x14ac:dyDescent="0.35">
      <c r="A15" s="1153" t="s">
        <v>1020</v>
      </c>
      <c r="B15" s="1154" t="s">
        <v>504</v>
      </c>
      <c r="C15" s="1152"/>
    </row>
    <row r="16" spans="1:3" ht="15" customHeight="1" x14ac:dyDescent="0.35">
      <c r="A16" s="1153" t="s">
        <v>1020</v>
      </c>
      <c r="B16" s="1154" t="s">
        <v>482</v>
      </c>
      <c r="C16" s="1152"/>
    </row>
    <row r="17" spans="1:3" ht="15" customHeight="1" x14ac:dyDescent="0.35">
      <c r="A17" s="1153" t="s">
        <v>1020</v>
      </c>
      <c r="B17" s="1154" t="s">
        <v>500</v>
      </c>
      <c r="C17" s="1152"/>
    </row>
    <row r="18" spans="1:3" ht="15" customHeight="1" x14ac:dyDescent="0.35">
      <c r="A18" s="1153" t="s">
        <v>1020</v>
      </c>
      <c r="B18" s="1154" t="s">
        <v>354</v>
      </c>
      <c r="C18" s="1152"/>
    </row>
    <row r="19" spans="1:3" ht="15" customHeight="1" x14ac:dyDescent="0.35">
      <c r="A19" s="1153" t="s">
        <v>1020</v>
      </c>
      <c r="B19" s="1154" t="s">
        <v>498</v>
      </c>
      <c r="C19" s="1152"/>
    </row>
    <row r="20" spans="1:3" ht="15" customHeight="1" x14ac:dyDescent="0.35">
      <c r="A20" s="1153" t="s">
        <v>1020</v>
      </c>
      <c r="B20" s="1154" t="s">
        <v>1029</v>
      </c>
      <c r="C20" s="1152"/>
    </row>
    <row r="21" spans="1:3" ht="15" customHeight="1" x14ac:dyDescent="0.35">
      <c r="A21" s="1153" t="s">
        <v>1020</v>
      </c>
      <c r="B21" s="1154" t="s">
        <v>1030</v>
      </c>
      <c r="C21" s="1152"/>
    </row>
    <row r="22" spans="1:3" ht="15" customHeight="1" x14ac:dyDescent="0.35">
      <c r="A22" s="1153" t="s">
        <v>1020</v>
      </c>
      <c r="B22" s="1154" t="s">
        <v>1031</v>
      </c>
      <c r="C22" s="1152"/>
    </row>
    <row r="23" spans="1:3" ht="15" customHeight="1" x14ac:dyDescent="0.35">
      <c r="A23" s="1153" t="s">
        <v>1020</v>
      </c>
      <c r="B23" s="1154" t="s">
        <v>1032</v>
      </c>
      <c r="C23" s="1152"/>
    </row>
    <row r="24" spans="1:3" ht="15" customHeight="1" x14ac:dyDescent="0.35">
      <c r="A24" s="1153" t="s">
        <v>1020</v>
      </c>
      <c r="B24" s="1154" t="s">
        <v>491</v>
      </c>
      <c r="C24" s="1152"/>
    </row>
    <row r="25" spans="1:3" ht="15" customHeight="1" x14ac:dyDescent="0.35">
      <c r="A25" s="1153" t="s">
        <v>1020</v>
      </c>
      <c r="B25" s="1154" t="s">
        <v>1033</v>
      </c>
      <c r="C25" s="1152"/>
    </row>
    <row r="26" spans="1:3" ht="15" customHeight="1" x14ac:dyDescent="0.35">
      <c r="A26" s="1153" t="s">
        <v>1020</v>
      </c>
      <c r="B26" s="1154" t="s">
        <v>1034</v>
      </c>
      <c r="C26" s="1152"/>
    </row>
    <row r="27" spans="1:3" ht="15" customHeight="1" x14ac:dyDescent="0.35">
      <c r="A27" s="1153" t="s">
        <v>1020</v>
      </c>
      <c r="B27" s="1154" t="s">
        <v>1035</v>
      </c>
      <c r="C27" s="1152"/>
    </row>
    <row r="28" spans="1:3" ht="15" customHeight="1" x14ac:dyDescent="0.35">
      <c r="A28" s="1153" t="s">
        <v>1020</v>
      </c>
      <c r="B28" s="1154" t="s">
        <v>199</v>
      </c>
      <c r="C28" s="1152"/>
    </row>
    <row r="29" spans="1:3" ht="15" customHeight="1" x14ac:dyDescent="0.35">
      <c r="A29" s="1153" t="s">
        <v>1020</v>
      </c>
      <c r="B29" s="1154" t="s">
        <v>438</v>
      </c>
      <c r="C29" s="1152"/>
    </row>
    <row r="30" spans="1:3" ht="15" customHeight="1" x14ac:dyDescent="0.35">
      <c r="A30" s="1153" t="s">
        <v>1020</v>
      </c>
      <c r="B30" s="1154" t="s">
        <v>329</v>
      </c>
      <c r="C30" s="1152"/>
    </row>
    <row r="31" spans="1:3" ht="15" customHeight="1" x14ac:dyDescent="0.35">
      <c r="A31" s="1153" t="s">
        <v>1020</v>
      </c>
      <c r="B31" s="1154" t="s">
        <v>524</v>
      </c>
      <c r="C31" s="1152"/>
    </row>
    <row r="32" spans="1:3" ht="15" customHeight="1" x14ac:dyDescent="0.35">
      <c r="A32" s="1153" t="s">
        <v>1020</v>
      </c>
      <c r="B32" s="1154" t="s">
        <v>327</v>
      </c>
      <c r="C32" s="1152"/>
    </row>
    <row r="33" spans="1:3" ht="15" customHeight="1" x14ac:dyDescent="0.35">
      <c r="A33" s="1153" t="s">
        <v>1020</v>
      </c>
      <c r="B33" s="1154" t="s">
        <v>1036</v>
      </c>
      <c r="C33" s="1152"/>
    </row>
    <row r="34" spans="1:3" ht="15" customHeight="1" x14ac:dyDescent="0.35">
      <c r="A34" s="1153" t="s">
        <v>1020</v>
      </c>
      <c r="B34" s="1154" t="s">
        <v>392</v>
      </c>
      <c r="C34" s="1152"/>
    </row>
    <row r="35" spans="1:3" ht="15" customHeight="1" x14ac:dyDescent="0.35">
      <c r="A35" s="1153" t="s">
        <v>1020</v>
      </c>
      <c r="B35" s="1154" t="s">
        <v>197</v>
      </c>
      <c r="C35" s="1152"/>
    </row>
    <row r="36" spans="1:3" ht="15" customHeight="1" x14ac:dyDescent="0.35">
      <c r="A36" s="1153" t="s">
        <v>1020</v>
      </c>
      <c r="B36" s="1154" t="s">
        <v>195</v>
      </c>
      <c r="C36" s="1152"/>
    </row>
    <row r="37" spans="1:3" ht="15" customHeight="1" x14ac:dyDescent="0.35">
      <c r="A37" s="1153" t="s">
        <v>1020</v>
      </c>
      <c r="B37" s="1154" t="s">
        <v>472</v>
      </c>
      <c r="C37" s="1152"/>
    </row>
    <row r="38" spans="1:3" ht="15" customHeight="1" x14ac:dyDescent="0.35">
      <c r="A38" s="1153" t="s">
        <v>1020</v>
      </c>
      <c r="B38" s="1154" t="s">
        <v>193</v>
      </c>
      <c r="C38" s="1152"/>
    </row>
    <row r="39" spans="1:3" ht="15" customHeight="1" x14ac:dyDescent="0.35">
      <c r="A39" s="1153" t="s">
        <v>1020</v>
      </c>
      <c r="B39" s="1154" t="s">
        <v>470</v>
      </c>
      <c r="C39" s="1152"/>
    </row>
    <row r="40" spans="1:3" ht="15" customHeight="1" x14ac:dyDescent="0.35">
      <c r="A40" s="1153" t="s">
        <v>1020</v>
      </c>
      <c r="B40" s="1154" t="s">
        <v>436</v>
      </c>
      <c r="C40" s="1152"/>
    </row>
    <row r="41" spans="1:3" ht="15" customHeight="1" x14ac:dyDescent="0.35">
      <c r="A41" s="1153" t="s">
        <v>1020</v>
      </c>
      <c r="B41" s="1154" t="s">
        <v>390</v>
      </c>
      <c r="C41" s="1152"/>
    </row>
    <row r="42" spans="1:3" ht="15" customHeight="1" x14ac:dyDescent="0.35">
      <c r="A42" s="1153" t="s">
        <v>1020</v>
      </c>
      <c r="B42" s="1154" t="s">
        <v>325</v>
      </c>
      <c r="C42" s="1152"/>
    </row>
    <row r="43" spans="1:3" ht="15" customHeight="1" x14ac:dyDescent="0.35">
      <c r="A43" s="1153" t="s">
        <v>1020</v>
      </c>
      <c r="B43" s="1154" t="s">
        <v>191</v>
      </c>
      <c r="C43" s="1152"/>
    </row>
    <row r="44" spans="1:3" ht="15" customHeight="1" x14ac:dyDescent="0.35">
      <c r="A44" s="1153" t="s">
        <v>1020</v>
      </c>
      <c r="B44" s="1154" t="s">
        <v>388</v>
      </c>
      <c r="C44" s="1152"/>
    </row>
    <row r="45" spans="1:3" ht="15" customHeight="1" x14ac:dyDescent="0.35">
      <c r="A45" s="1153" t="s">
        <v>1020</v>
      </c>
      <c r="B45" s="1154" t="s">
        <v>434</v>
      </c>
      <c r="C45" s="1152"/>
    </row>
    <row r="46" spans="1:3" ht="15" customHeight="1" x14ac:dyDescent="0.35">
      <c r="A46" s="1153" t="s">
        <v>1020</v>
      </c>
      <c r="B46" s="1154" t="s">
        <v>323</v>
      </c>
      <c r="C46" s="1152"/>
    </row>
    <row r="47" spans="1:3" ht="15" customHeight="1" x14ac:dyDescent="0.35">
      <c r="A47" s="1153" t="s">
        <v>1020</v>
      </c>
      <c r="B47" s="1154" t="s">
        <v>386</v>
      </c>
      <c r="C47" s="1152"/>
    </row>
    <row r="48" spans="1:3" ht="15" customHeight="1" x14ac:dyDescent="0.35">
      <c r="A48" s="1153" t="s">
        <v>1020</v>
      </c>
      <c r="B48" s="1154" t="s">
        <v>188</v>
      </c>
      <c r="C48" s="1152"/>
    </row>
    <row r="49" spans="1:3" ht="15" customHeight="1" x14ac:dyDescent="0.35">
      <c r="A49" s="1153" t="s">
        <v>1020</v>
      </c>
      <c r="B49" s="1154" t="s">
        <v>432</v>
      </c>
      <c r="C49" s="1152"/>
    </row>
    <row r="50" spans="1:3" ht="15" customHeight="1" x14ac:dyDescent="0.35">
      <c r="A50" s="1153" t="s">
        <v>1020</v>
      </c>
      <c r="B50" s="1154" t="s">
        <v>1037</v>
      </c>
      <c r="C50" s="1152"/>
    </row>
    <row r="51" spans="1:3" ht="15" customHeight="1" x14ac:dyDescent="0.35">
      <c r="A51" s="1153" t="s">
        <v>1020</v>
      </c>
      <c r="B51" s="1154" t="s">
        <v>320</v>
      </c>
      <c r="C51" s="1152"/>
    </row>
    <row r="52" spans="1:3" ht="15" customHeight="1" x14ac:dyDescent="0.35">
      <c r="A52" s="1153" t="s">
        <v>1020</v>
      </c>
      <c r="B52" s="1154" t="s">
        <v>1038</v>
      </c>
      <c r="C52" s="1152"/>
    </row>
    <row r="53" spans="1:3" ht="15" customHeight="1" x14ac:dyDescent="0.35">
      <c r="A53" s="1153" t="s">
        <v>1020</v>
      </c>
      <c r="B53" s="1154" t="s">
        <v>318</v>
      </c>
      <c r="C53" s="1152"/>
    </row>
    <row r="54" spans="1:3" ht="15" customHeight="1" x14ac:dyDescent="0.35">
      <c r="A54" s="1153" t="s">
        <v>1020</v>
      </c>
      <c r="B54" s="1154" t="s">
        <v>316</v>
      </c>
      <c r="C54" s="1152"/>
    </row>
    <row r="55" spans="1:3" ht="15" customHeight="1" x14ac:dyDescent="0.35">
      <c r="A55" s="1153" t="s">
        <v>1020</v>
      </c>
      <c r="B55" s="1154" t="s">
        <v>314</v>
      </c>
      <c r="C55" s="1152"/>
    </row>
    <row r="56" spans="1:3" ht="15" customHeight="1" x14ac:dyDescent="0.35">
      <c r="A56" s="1153" t="s">
        <v>1020</v>
      </c>
      <c r="B56" s="1154" t="s">
        <v>312</v>
      </c>
      <c r="C56" s="1152"/>
    </row>
    <row r="57" spans="1:3" ht="15" customHeight="1" x14ac:dyDescent="0.35">
      <c r="A57" s="1153" t="s">
        <v>1020</v>
      </c>
      <c r="B57" s="1154" t="s">
        <v>384</v>
      </c>
      <c r="C57" s="1152"/>
    </row>
    <row r="58" spans="1:3" ht="15" customHeight="1" x14ac:dyDescent="0.35">
      <c r="A58" s="1153" t="s">
        <v>1020</v>
      </c>
      <c r="B58" s="1154" t="s">
        <v>1039</v>
      </c>
      <c r="C58" s="1152"/>
    </row>
    <row r="59" spans="1:3" ht="15" customHeight="1" x14ac:dyDescent="0.35">
      <c r="A59" s="1153" t="s">
        <v>1020</v>
      </c>
      <c r="B59" s="1154" t="s">
        <v>382</v>
      </c>
      <c r="C59" s="1152"/>
    </row>
    <row r="60" spans="1:3" ht="15" customHeight="1" x14ac:dyDescent="0.35">
      <c r="A60" s="1153" t="s">
        <v>1020</v>
      </c>
      <c r="B60" s="1154" t="s">
        <v>1040</v>
      </c>
      <c r="C60" s="1152"/>
    </row>
    <row r="61" spans="1:3" ht="15" customHeight="1" x14ac:dyDescent="0.35">
      <c r="A61" s="1153" t="s">
        <v>1020</v>
      </c>
      <c r="B61" s="1154" t="s">
        <v>1041</v>
      </c>
      <c r="C61" s="1152"/>
    </row>
    <row r="62" spans="1:3" ht="15" customHeight="1" x14ac:dyDescent="0.35">
      <c r="A62" s="1153" t="s">
        <v>1020</v>
      </c>
      <c r="B62" s="1154" t="s">
        <v>1042</v>
      </c>
      <c r="C62" s="1152"/>
    </row>
    <row r="63" spans="1:3" ht="15" customHeight="1" x14ac:dyDescent="0.35">
      <c r="A63" s="1153" t="s">
        <v>1020</v>
      </c>
      <c r="B63" s="1154" t="s">
        <v>380</v>
      </c>
      <c r="C63" s="1152"/>
    </row>
    <row r="64" spans="1:3" ht="15" customHeight="1" x14ac:dyDescent="0.35">
      <c r="A64" s="1153" t="s">
        <v>1020</v>
      </c>
      <c r="B64" s="1154" t="s">
        <v>1043</v>
      </c>
      <c r="C64" s="1152"/>
    </row>
    <row r="65" spans="1:3" ht="15" customHeight="1" x14ac:dyDescent="0.35">
      <c r="A65" s="1153" t="s">
        <v>1020</v>
      </c>
      <c r="B65" s="1154" t="s">
        <v>430</v>
      </c>
      <c r="C65" s="1152"/>
    </row>
    <row r="66" spans="1:3" ht="15" customHeight="1" x14ac:dyDescent="0.35">
      <c r="A66" s="1153" t="s">
        <v>1020</v>
      </c>
      <c r="B66" s="1154" t="s">
        <v>378</v>
      </c>
      <c r="C66" s="1152"/>
    </row>
    <row r="67" spans="1:3" ht="15" customHeight="1" x14ac:dyDescent="0.35">
      <c r="A67" s="1153" t="s">
        <v>1020</v>
      </c>
      <c r="B67" s="1154" t="s">
        <v>428</v>
      </c>
      <c r="C67" s="1152"/>
    </row>
    <row r="68" spans="1:3" ht="15" customHeight="1" x14ac:dyDescent="0.35">
      <c r="A68" s="1153" t="s">
        <v>1020</v>
      </c>
      <c r="B68" s="1154" t="s">
        <v>426</v>
      </c>
      <c r="C68" s="1152"/>
    </row>
    <row r="69" spans="1:3" ht="15" customHeight="1" x14ac:dyDescent="0.35">
      <c r="A69" s="1153" t="s">
        <v>1020</v>
      </c>
      <c r="B69" s="1154" t="s">
        <v>303</v>
      </c>
      <c r="C69" s="1152"/>
    </row>
    <row r="70" spans="1:3" ht="15" customHeight="1" x14ac:dyDescent="0.35">
      <c r="A70" s="1153" t="s">
        <v>1020</v>
      </c>
      <c r="B70" s="1154" t="s">
        <v>376</v>
      </c>
      <c r="C70" s="1152"/>
    </row>
    <row r="71" spans="1:3" ht="15" customHeight="1" x14ac:dyDescent="0.35">
      <c r="A71" s="1153" t="s">
        <v>1020</v>
      </c>
      <c r="B71" s="1154" t="s">
        <v>374</v>
      </c>
      <c r="C71" s="1152"/>
    </row>
    <row r="72" spans="1:3" ht="15" customHeight="1" x14ac:dyDescent="0.35">
      <c r="A72" s="1153" t="s">
        <v>1020</v>
      </c>
      <c r="B72" s="1154" t="s">
        <v>372</v>
      </c>
      <c r="C72" s="1152"/>
    </row>
    <row r="73" spans="1:3" ht="15" customHeight="1" x14ac:dyDescent="0.35">
      <c r="A73" s="1153" t="s">
        <v>1020</v>
      </c>
      <c r="B73" s="1154" t="s">
        <v>301</v>
      </c>
      <c r="C73" s="1152"/>
    </row>
    <row r="74" spans="1:3" ht="15" customHeight="1" x14ac:dyDescent="0.35">
      <c r="A74" s="1153" t="s">
        <v>1020</v>
      </c>
      <c r="B74" s="1154" t="s">
        <v>370</v>
      </c>
      <c r="C74" s="1152"/>
    </row>
    <row r="75" spans="1:3" ht="15" customHeight="1" x14ac:dyDescent="0.35">
      <c r="A75" s="1153" t="s">
        <v>1020</v>
      </c>
      <c r="B75" s="1154" t="s">
        <v>299</v>
      </c>
      <c r="C75" s="1152"/>
    </row>
    <row r="76" spans="1:3" ht="15" customHeight="1" x14ac:dyDescent="0.35">
      <c r="A76" s="1153" t="s">
        <v>1020</v>
      </c>
      <c r="B76" s="1154" t="s">
        <v>297</v>
      </c>
      <c r="C76" s="1152"/>
    </row>
    <row r="77" spans="1:3" ht="15" customHeight="1" x14ac:dyDescent="0.35">
      <c r="A77" s="1153" t="s">
        <v>1020</v>
      </c>
      <c r="B77" s="1154" t="s">
        <v>424</v>
      </c>
      <c r="C77" s="1152"/>
    </row>
    <row r="78" spans="1:3" ht="15" customHeight="1" x14ac:dyDescent="0.35">
      <c r="A78" s="1153" t="s">
        <v>1020</v>
      </c>
      <c r="B78" s="1154" t="s">
        <v>295</v>
      </c>
      <c r="C78" s="1152"/>
    </row>
    <row r="79" spans="1:3" ht="15" customHeight="1" x14ac:dyDescent="0.35">
      <c r="A79" s="1153" t="s">
        <v>1020</v>
      </c>
      <c r="B79" s="1154" t="s">
        <v>183</v>
      </c>
      <c r="C79" s="1152"/>
    </row>
    <row r="80" spans="1:3" ht="15" customHeight="1" x14ac:dyDescent="0.35">
      <c r="A80" s="1153" t="s">
        <v>1020</v>
      </c>
      <c r="B80" s="1154" t="s">
        <v>293</v>
      </c>
      <c r="C80" s="1152"/>
    </row>
    <row r="81" spans="1:3" ht="15" customHeight="1" x14ac:dyDescent="0.35">
      <c r="A81" s="1153" t="s">
        <v>1020</v>
      </c>
      <c r="B81" s="1154" t="s">
        <v>1044</v>
      </c>
      <c r="C81" s="1152"/>
    </row>
    <row r="82" spans="1:3" ht="15" customHeight="1" x14ac:dyDescent="0.35">
      <c r="A82" s="1153" t="s">
        <v>1020</v>
      </c>
      <c r="B82" s="1154" t="s">
        <v>180</v>
      </c>
      <c r="C82" s="1152"/>
    </row>
    <row r="83" spans="1:3" ht="15" customHeight="1" x14ac:dyDescent="0.35">
      <c r="A83" s="1153" t="s">
        <v>1020</v>
      </c>
      <c r="B83" s="1154" t="s">
        <v>289</v>
      </c>
      <c r="C83" s="1152"/>
    </row>
    <row r="84" spans="1:3" ht="15" customHeight="1" x14ac:dyDescent="0.35">
      <c r="A84" s="1153" t="s">
        <v>1020</v>
      </c>
      <c r="B84" s="1154" t="s">
        <v>366</v>
      </c>
      <c r="C84" s="1152"/>
    </row>
    <row r="85" spans="1:3" ht="15" customHeight="1" x14ac:dyDescent="0.35">
      <c r="A85" s="1153" t="s">
        <v>1020</v>
      </c>
      <c r="B85" s="1154" t="s">
        <v>364</v>
      </c>
      <c r="C85" s="1152"/>
    </row>
    <row r="86" spans="1:3" ht="15" customHeight="1" x14ac:dyDescent="0.35">
      <c r="A86" s="1153" t="s">
        <v>1020</v>
      </c>
      <c r="B86" s="1154" t="s">
        <v>287</v>
      </c>
      <c r="C86" s="1152"/>
    </row>
    <row r="87" spans="1:3" ht="15" customHeight="1" x14ac:dyDescent="0.35">
      <c r="A87" s="1153" t="s">
        <v>1020</v>
      </c>
      <c r="B87" s="1154" t="s">
        <v>285</v>
      </c>
      <c r="C87" s="1152"/>
    </row>
    <row r="88" spans="1:3" ht="15" customHeight="1" x14ac:dyDescent="0.35">
      <c r="A88" s="1153" t="s">
        <v>1020</v>
      </c>
      <c r="B88" s="1154" t="s">
        <v>362</v>
      </c>
      <c r="C88" s="1152"/>
    </row>
    <row r="89" spans="1:3" ht="15" customHeight="1" x14ac:dyDescent="0.35">
      <c r="A89" s="1153" t="s">
        <v>1020</v>
      </c>
      <c r="B89" s="1154" t="s">
        <v>360</v>
      </c>
      <c r="C89" s="1152"/>
    </row>
    <row r="90" spans="1:3" ht="15" customHeight="1" x14ac:dyDescent="0.35">
      <c r="A90" s="1153" t="s">
        <v>1020</v>
      </c>
      <c r="B90" s="1154" t="s">
        <v>358</v>
      </c>
      <c r="C90" s="1152"/>
    </row>
    <row r="91" spans="1:3" ht="15" customHeight="1" x14ac:dyDescent="0.35">
      <c r="A91" s="1153" t="s">
        <v>1020</v>
      </c>
      <c r="B91" s="1154" t="s">
        <v>422</v>
      </c>
      <c r="C91" s="1152"/>
    </row>
    <row r="92" spans="1:3" ht="15" customHeight="1" x14ac:dyDescent="0.35">
      <c r="A92" s="1153" t="s">
        <v>1020</v>
      </c>
      <c r="B92" s="1154" t="s">
        <v>178</v>
      </c>
      <c r="C92" s="1152"/>
    </row>
    <row r="93" spans="1:3" ht="15" customHeight="1" x14ac:dyDescent="0.35">
      <c r="A93" s="1153" t="s">
        <v>1020</v>
      </c>
      <c r="B93" s="1154" t="s">
        <v>176</v>
      </c>
      <c r="C93" s="1152"/>
    </row>
    <row r="94" spans="1:3" ht="15" customHeight="1" x14ac:dyDescent="0.35">
      <c r="A94" s="1153" t="s">
        <v>1020</v>
      </c>
      <c r="B94" s="1154" t="s">
        <v>283</v>
      </c>
      <c r="C94" s="1152"/>
    </row>
    <row r="95" spans="1:3" ht="15" customHeight="1" x14ac:dyDescent="0.35">
      <c r="A95" s="1153" t="s">
        <v>1020</v>
      </c>
      <c r="B95" s="1154" t="s">
        <v>281</v>
      </c>
      <c r="C95" s="1152"/>
    </row>
    <row r="96" spans="1:3" ht="15" customHeight="1" x14ac:dyDescent="0.35">
      <c r="A96" s="1153" t="s">
        <v>1020</v>
      </c>
      <c r="B96" s="1154" t="s">
        <v>279</v>
      </c>
      <c r="C96" s="1152"/>
    </row>
    <row r="97" spans="1:3" ht="15" customHeight="1" x14ac:dyDescent="0.35">
      <c r="A97" s="1153" t="s">
        <v>1020</v>
      </c>
      <c r="B97" s="1154" t="s">
        <v>356</v>
      </c>
      <c r="C97" s="1152"/>
    </row>
    <row r="98" spans="1:3" ht="15" customHeight="1" x14ac:dyDescent="0.35">
      <c r="A98" s="1153" t="s">
        <v>1020</v>
      </c>
      <c r="B98" s="1154" t="s">
        <v>277</v>
      </c>
      <c r="C98" s="1152"/>
    </row>
    <row r="99" spans="1:3" ht="15" customHeight="1" x14ac:dyDescent="0.35">
      <c r="A99" s="1153" t="s">
        <v>1020</v>
      </c>
      <c r="B99" s="1154" t="s">
        <v>174</v>
      </c>
      <c r="C99" s="1152"/>
    </row>
    <row r="100" spans="1:3" ht="15" customHeight="1" x14ac:dyDescent="0.35">
      <c r="A100" s="1153" t="s">
        <v>1020</v>
      </c>
      <c r="B100" s="1154" t="s">
        <v>275</v>
      </c>
      <c r="C100" s="1152"/>
    </row>
    <row r="101" spans="1:3" ht="15" customHeight="1" x14ac:dyDescent="0.35">
      <c r="A101" s="1153" t="s">
        <v>1020</v>
      </c>
      <c r="B101" s="1154" t="s">
        <v>1045</v>
      </c>
      <c r="C101" s="1152"/>
    </row>
    <row r="102" spans="1:3" ht="15" customHeight="1" x14ac:dyDescent="0.35">
      <c r="A102" s="1153" t="s">
        <v>1020</v>
      </c>
      <c r="B102" s="1154" t="s">
        <v>1046</v>
      </c>
      <c r="C102" s="1152"/>
    </row>
    <row r="103" spans="1:3" ht="15" customHeight="1" x14ac:dyDescent="0.35">
      <c r="A103" s="1153" t="s">
        <v>1020</v>
      </c>
      <c r="B103" s="1154" t="s">
        <v>1047</v>
      </c>
      <c r="C103" s="1152"/>
    </row>
    <row r="104" spans="1:3" ht="15" customHeight="1" x14ac:dyDescent="0.35">
      <c r="A104" s="1153" t="s">
        <v>1020</v>
      </c>
      <c r="B104" s="1154" t="s">
        <v>273</v>
      </c>
      <c r="C104" s="1152"/>
    </row>
    <row r="105" spans="1:3" ht="15" customHeight="1" x14ac:dyDescent="0.35">
      <c r="A105" s="1153" t="s">
        <v>1020</v>
      </c>
      <c r="B105" s="1154" t="s">
        <v>1048</v>
      </c>
      <c r="C105" s="1152"/>
    </row>
    <row r="106" spans="1:3" ht="15" customHeight="1" x14ac:dyDescent="0.35">
      <c r="A106" s="1153" t="s">
        <v>1020</v>
      </c>
      <c r="B106" s="1154" t="s">
        <v>169</v>
      </c>
      <c r="C106" s="1152"/>
    </row>
    <row r="107" spans="1:3" ht="15" customHeight="1" x14ac:dyDescent="0.35">
      <c r="A107" s="1153" t="s">
        <v>1020</v>
      </c>
      <c r="B107" s="1154" t="s">
        <v>420</v>
      </c>
      <c r="C107" s="1152"/>
    </row>
    <row r="108" spans="1:3" ht="15" customHeight="1" x14ac:dyDescent="0.35">
      <c r="A108" s="1153" t="s">
        <v>1020</v>
      </c>
      <c r="B108" s="1154" t="s">
        <v>454</v>
      </c>
      <c r="C108" s="1152"/>
    </row>
    <row r="109" spans="1:3" ht="15" customHeight="1" x14ac:dyDescent="0.35">
      <c r="A109" s="1153" t="s">
        <v>1020</v>
      </c>
      <c r="B109" s="1154" t="s">
        <v>271</v>
      </c>
      <c r="C109" s="1152"/>
    </row>
    <row r="110" spans="1:3" ht="15" customHeight="1" x14ac:dyDescent="0.35">
      <c r="A110" s="1153" t="s">
        <v>1020</v>
      </c>
      <c r="B110" s="1154" t="s">
        <v>269</v>
      </c>
      <c r="C110" s="1152"/>
    </row>
    <row r="111" spans="1:3" ht="15" customHeight="1" x14ac:dyDescent="0.35">
      <c r="A111" s="1153" t="s">
        <v>1020</v>
      </c>
      <c r="B111" s="1154" t="s">
        <v>267</v>
      </c>
      <c r="C111" s="1152"/>
    </row>
    <row r="112" spans="1:3" ht="15" customHeight="1" x14ac:dyDescent="0.35">
      <c r="A112" s="1153" t="s">
        <v>1020</v>
      </c>
      <c r="B112" s="1154" t="s">
        <v>502</v>
      </c>
      <c r="C112" s="1152"/>
    </row>
    <row r="113" spans="1:3" ht="15" customHeight="1" x14ac:dyDescent="0.35">
      <c r="A113" s="1153" t="s">
        <v>1020</v>
      </c>
      <c r="B113" s="1154" t="s">
        <v>418</v>
      </c>
      <c r="C113" s="1152"/>
    </row>
    <row r="114" spans="1:3" ht="15" customHeight="1" x14ac:dyDescent="0.35">
      <c r="A114" s="1153" t="s">
        <v>1020</v>
      </c>
      <c r="B114" s="1154" t="s">
        <v>1049</v>
      </c>
      <c r="C114" s="1152"/>
    </row>
    <row r="115" spans="1:3" ht="15" customHeight="1" x14ac:dyDescent="0.35">
      <c r="A115" s="1153" t="s">
        <v>1020</v>
      </c>
      <c r="B115" s="1154" t="s">
        <v>265</v>
      </c>
      <c r="C115" s="1152"/>
    </row>
    <row r="116" spans="1:3" ht="15" customHeight="1" x14ac:dyDescent="0.35">
      <c r="A116" s="1153" t="s">
        <v>1020</v>
      </c>
      <c r="B116" s="1154" t="s">
        <v>263</v>
      </c>
      <c r="C116" s="1152"/>
    </row>
    <row r="117" spans="1:3" ht="15" customHeight="1" x14ac:dyDescent="0.35">
      <c r="A117" s="1153" t="s">
        <v>1020</v>
      </c>
      <c r="B117" s="1154" t="s">
        <v>1050</v>
      </c>
      <c r="C117" s="1152"/>
    </row>
    <row r="118" spans="1:3" ht="15" customHeight="1" x14ac:dyDescent="0.35">
      <c r="A118" s="1153" t="s">
        <v>1020</v>
      </c>
      <c r="B118" s="1154" t="s">
        <v>166</v>
      </c>
      <c r="C118" s="1152"/>
    </row>
    <row r="119" spans="1:3" ht="15" customHeight="1" x14ac:dyDescent="0.35">
      <c r="A119" s="1153" t="s">
        <v>1020</v>
      </c>
      <c r="B119" s="1154" t="s">
        <v>261</v>
      </c>
      <c r="C119" s="1152"/>
    </row>
    <row r="120" spans="1:3" ht="15" customHeight="1" x14ac:dyDescent="0.35">
      <c r="A120" s="1153" t="s">
        <v>1020</v>
      </c>
      <c r="B120" s="1154" t="s">
        <v>415</v>
      </c>
      <c r="C120" s="1152"/>
    </row>
    <row r="121" spans="1:3" ht="15" customHeight="1" x14ac:dyDescent="0.35">
      <c r="A121" s="1153" t="s">
        <v>1020</v>
      </c>
      <c r="B121" s="1154" t="s">
        <v>164</v>
      </c>
      <c r="C121" s="1152"/>
    </row>
    <row r="122" spans="1:3" ht="15" customHeight="1" x14ac:dyDescent="0.35">
      <c r="A122" s="1153" t="s">
        <v>1020</v>
      </c>
      <c r="B122" s="1154" t="s">
        <v>259</v>
      </c>
      <c r="C122" s="1152"/>
    </row>
    <row r="123" spans="1:3" ht="15" customHeight="1" x14ac:dyDescent="0.35">
      <c r="A123" s="1153" t="s">
        <v>1020</v>
      </c>
      <c r="B123" s="1154" t="s">
        <v>450</v>
      </c>
      <c r="C123" s="1152"/>
    </row>
    <row r="124" spans="1:3" ht="15" customHeight="1" x14ac:dyDescent="0.35">
      <c r="A124" s="1153" t="s">
        <v>1020</v>
      </c>
      <c r="B124" s="1154" t="s">
        <v>162</v>
      </c>
      <c r="C124" s="1152"/>
    </row>
    <row r="125" spans="1:3" ht="15" customHeight="1" x14ac:dyDescent="0.35">
      <c r="A125" s="1153" t="s">
        <v>1020</v>
      </c>
      <c r="B125" s="1154" t="s">
        <v>413</v>
      </c>
      <c r="C125" s="1152"/>
    </row>
    <row r="126" spans="1:3" ht="15" customHeight="1" x14ac:dyDescent="0.35">
      <c r="A126" s="1153" t="s">
        <v>1020</v>
      </c>
      <c r="B126" s="1154" t="s">
        <v>1051</v>
      </c>
      <c r="C126" s="1152"/>
    </row>
    <row r="127" spans="1:3" ht="15" customHeight="1" x14ac:dyDescent="0.35">
      <c r="A127" s="1153" t="s">
        <v>1020</v>
      </c>
      <c r="B127" s="1154" t="s">
        <v>160</v>
      </c>
      <c r="C127" s="1152"/>
    </row>
    <row r="128" spans="1:3" ht="15" customHeight="1" x14ac:dyDescent="0.35">
      <c r="A128" s="1153" t="s">
        <v>1020</v>
      </c>
      <c r="B128" s="1154" t="s">
        <v>1052</v>
      </c>
      <c r="C128" s="1152"/>
    </row>
    <row r="129" spans="1:3" ht="15" customHeight="1" x14ac:dyDescent="0.35">
      <c r="A129" s="1153" t="s">
        <v>1020</v>
      </c>
      <c r="B129" s="1154" t="s">
        <v>257</v>
      </c>
      <c r="C129" s="1152"/>
    </row>
    <row r="130" spans="1:3" ht="15" customHeight="1" x14ac:dyDescent="0.35">
      <c r="A130" s="1153" t="s">
        <v>1020</v>
      </c>
      <c r="B130" s="1154" t="s">
        <v>255</v>
      </c>
      <c r="C130" s="1152"/>
    </row>
    <row r="131" spans="1:3" ht="15" customHeight="1" x14ac:dyDescent="0.35">
      <c r="A131" s="1153" t="s">
        <v>1020</v>
      </c>
      <c r="B131" s="1154" t="s">
        <v>1053</v>
      </c>
      <c r="C131" s="1152"/>
    </row>
    <row r="132" spans="1:3" ht="15" customHeight="1" x14ac:dyDescent="0.35">
      <c r="A132" s="1153" t="s">
        <v>1020</v>
      </c>
      <c r="B132" s="1154" t="s">
        <v>253</v>
      </c>
      <c r="C132" s="1152"/>
    </row>
    <row r="133" spans="1:3" ht="15" customHeight="1" x14ac:dyDescent="0.35">
      <c r="A133" s="1153" t="s">
        <v>1020</v>
      </c>
      <c r="B133" s="1154" t="s">
        <v>157</v>
      </c>
      <c r="C133" s="1152"/>
    </row>
    <row r="134" spans="1:3" ht="15" customHeight="1" x14ac:dyDescent="0.35">
      <c r="A134" s="1153" t="s">
        <v>1020</v>
      </c>
      <c r="B134" s="1154" t="s">
        <v>155</v>
      </c>
      <c r="C134" s="1152"/>
    </row>
    <row r="135" spans="1:3" ht="15" customHeight="1" x14ac:dyDescent="0.35">
      <c r="A135" s="1153" t="s">
        <v>1020</v>
      </c>
      <c r="B135" s="1154" t="s">
        <v>352</v>
      </c>
      <c r="C135" s="1152"/>
    </row>
    <row r="136" spans="1:3" ht="15" customHeight="1" x14ac:dyDescent="0.35">
      <c r="A136" s="1153" t="s">
        <v>1020</v>
      </c>
      <c r="B136" s="1154" t="s">
        <v>251</v>
      </c>
      <c r="C136" s="1152"/>
    </row>
    <row r="137" spans="1:3" ht="15" customHeight="1" x14ac:dyDescent="0.35">
      <c r="A137" s="1153" t="s">
        <v>1020</v>
      </c>
      <c r="B137" s="1154" t="s">
        <v>249</v>
      </c>
      <c r="C137" s="1152"/>
    </row>
    <row r="138" spans="1:3" ht="15" customHeight="1" x14ac:dyDescent="0.35">
      <c r="A138" s="1153" t="s">
        <v>1020</v>
      </c>
      <c r="B138" s="1154" t="s">
        <v>247</v>
      </c>
      <c r="C138" s="1152"/>
    </row>
    <row r="139" spans="1:3" ht="15" customHeight="1" x14ac:dyDescent="0.35">
      <c r="A139" s="1153" t="s">
        <v>1020</v>
      </c>
      <c r="B139" s="1154" t="s">
        <v>149</v>
      </c>
      <c r="C139" s="1152"/>
    </row>
    <row r="140" spans="1:3" ht="15" customHeight="1" x14ac:dyDescent="0.35">
      <c r="A140" s="1153" t="s">
        <v>1020</v>
      </c>
      <c r="B140" s="1154" t="s">
        <v>147</v>
      </c>
      <c r="C140" s="1152"/>
    </row>
    <row r="141" spans="1:3" ht="15" customHeight="1" x14ac:dyDescent="0.35">
      <c r="A141" s="1153" t="s">
        <v>1020</v>
      </c>
      <c r="B141" s="1154" t="s">
        <v>447</v>
      </c>
      <c r="C141" s="1152"/>
    </row>
    <row r="142" spans="1:3" ht="15" customHeight="1" x14ac:dyDescent="0.35">
      <c r="A142" s="1153" t="s">
        <v>1020</v>
      </c>
      <c r="B142" s="1154" t="s">
        <v>145</v>
      </c>
      <c r="C142" s="1152"/>
    </row>
    <row r="143" spans="1:3" ht="15" customHeight="1" x14ac:dyDescent="0.35">
      <c r="A143" s="1153" t="s">
        <v>1020</v>
      </c>
      <c r="B143" s="1154" t="s">
        <v>350</v>
      </c>
      <c r="C143" s="1152"/>
    </row>
    <row r="144" spans="1:3" ht="15" customHeight="1" x14ac:dyDescent="0.35">
      <c r="A144" s="1153" t="s">
        <v>1020</v>
      </c>
      <c r="B144" s="1154" t="s">
        <v>348</v>
      </c>
      <c r="C144" s="1152"/>
    </row>
    <row r="145" spans="1:3" ht="15" customHeight="1" x14ac:dyDescent="0.35">
      <c r="A145" s="1153" t="s">
        <v>1020</v>
      </c>
      <c r="B145" s="1154" t="s">
        <v>143</v>
      </c>
      <c r="C145" s="1152"/>
    </row>
    <row r="146" spans="1:3" ht="15" customHeight="1" x14ac:dyDescent="0.35">
      <c r="A146" s="1153" t="s">
        <v>1020</v>
      </c>
      <c r="B146" s="1154" t="s">
        <v>411</v>
      </c>
      <c r="C146" s="1152"/>
    </row>
    <row r="147" spans="1:3" ht="15" customHeight="1" x14ac:dyDescent="0.35">
      <c r="A147" s="1153" t="s">
        <v>1020</v>
      </c>
      <c r="B147" s="1154" t="s">
        <v>243</v>
      </c>
      <c r="C147" s="1152"/>
    </row>
    <row r="148" spans="1:3" ht="15" customHeight="1" x14ac:dyDescent="0.35">
      <c r="A148" s="1153" t="s">
        <v>1020</v>
      </c>
      <c r="B148" s="1154" t="s">
        <v>409</v>
      </c>
      <c r="C148" s="1152"/>
    </row>
    <row r="149" spans="1:3" ht="15" customHeight="1" x14ac:dyDescent="0.35">
      <c r="A149" s="1153" t="s">
        <v>1020</v>
      </c>
      <c r="B149" s="1154" t="s">
        <v>407</v>
      </c>
      <c r="C149" s="1152"/>
    </row>
    <row r="150" spans="1:3" ht="15" customHeight="1" x14ac:dyDescent="0.35">
      <c r="A150" s="1153" t="s">
        <v>1020</v>
      </c>
      <c r="B150" s="1154" t="s">
        <v>241</v>
      </c>
      <c r="C150" s="1152"/>
    </row>
    <row r="151" spans="1:3" ht="15" customHeight="1" x14ac:dyDescent="0.35">
      <c r="A151" s="1153" t="s">
        <v>1020</v>
      </c>
      <c r="B151" s="1154" t="s">
        <v>1054</v>
      </c>
      <c r="C151" s="1152"/>
    </row>
    <row r="152" spans="1:3" ht="15" customHeight="1" x14ac:dyDescent="0.35">
      <c r="A152" s="1153" t="s">
        <v>1020</v>
      </c>
      <c r="B152" s="1154" t="s">
        <v>1055</v>
      </c>
      <c r="C152" s="1152"/>
    </row>
    <row r="153" spans="1:3" ht="15" customHeight="1" x14ac:dyDescent="0.35">
      <c r="A153" s="1153" t="s">
        <v>1020</v>
      </c>
      <c r="B153" s="1154" t="s">
        <v>1056</v>
      </c>
      <c r="C153" s="1152"/>
    </row>
    <row r="154" spans="1:3" ht="15" customHeight="1" x14ac:dyDescent="0.35">
      <c r="A154" s="1153" t="s">
        <v>1020</v>
      </c>
      <c r="B154" s="1154" t="s">
        <v>141</v>
      </c>
      <c r="C154" s="1152"/>
    </row>
    <row r="155" spans="1:3" ht="15" customHeight="1" x14ac:dyDescent="0.35">
      <c r="A155" s="1153" t="s">
        <v>1020</v>
      </c>
      <c r="B155" s="1154" t="s">
        <v>494</v>
      </c>
      <c r="C155" s="1152"/>
    </row>
    <row r="156" spans="1:3" ht="15" customHeight="1" x14ac:dyDescent="0.35">
      <c r="A156" s="1153" t="s">
        <v>1020</v>
      </c>
      <c r="B156" s="1154" t="s">
        <v>239</v>
      </c>
      <c r="C156" s="1152"/>
    </row>
    <row r="157" spans="1:3" ht="15" customHeight="1" x14ac:dyDescent="0.35">
      <c r="A157" s="1153" t="s">
        <v>1020</v>
      </c>
      <c r="B157" s="1154" t="s">
        <v>237</v>
      </c>
      <c r="C157" s="1152"/>
    </row>
    <row r="158" spans="1:3" ht="15" customHeight="1" x14ac:dyDescent="0.35">
      <c r="A158" s="1153" t="s">
        <v>1020</v>
      </c>
      <c r="B158" s="1154" t="s">
        <v>235</v>
      </c>
      <c r="C158" s="1152"/>
    </row>
    <row r="159" spans="1:3" ht="15" customHeight="1" x14ac:dyDescent="0.35">
      <c r="A159" s="1153" t="s">
        <v>1020</v>
      </c>
      <c r="B159" s="1154" t="s">
        <v>1057</v>
      </c>
      <c r="C159" s="1152"/>
    </row>
    <row r="160" spans="1:3" ht="15" customHeight="1" x14ac:dyDescent="0.35">
      <c r="A160" s="1153" t="s">
        <v>1020</v>
      </c>
      <c r="B160" s="1154" t="s">
        <v>233</v>
      </c>
      <c r="C160" s="1152"/>
    </row>
    <row r="161" spans="1:3" ht="15" customHeight="1" x14ac:dyDescent="0.35">
      <c r="A161" s="1153" t="s">
        <v>1020</v>
      </c>
      <c r="B161" s="1154" t="s">
        <v>231</v>
      </c>
      <c r="C161" s="1152"/>
    </row>
    <row r="162" spans="1:3" ht="15" customHeight="1" x14ac:dyDescent="0.35">
      <c r="A162" s="1153" t="s">
        <v>1020</v>
      </c>
      <c r="B162" s="1154" t="s">
        <v>445</v>
      </c>
      <c r="C162" s="1152"/>
    </row>
    <row r="163" spans="1:3" ht="15" customHeight="1" x14ac:dyDescent="0.35">
      <c r="A163" s="1153" t="s">
        <v>1020</v>
      </c>
      <c r="B163" s="1154" t="s">
        <v>403</v>
      </c>
      <c r="C163" s="1152"/>
    </row>
    <row r="164" spans="1:3" ht="15" customHeight="1" x14ac:dyDescent="0.35">
      <c r="A164" s="1153" t="s">
        <v>1020</v>
      </c>
      <c r="B164" s="1154" t="s">
        <v>401</v>
      </c>
      <c r="C164" s="1152"/>
    </row>
    <row r="165" spans="1:3" ht="15" customHeight="1" x14ac:dyDescent="0.35">
      <c r="A165" s="1153" t="s">
        <v>1020</v>
      </c>
      <c r="B165" s="1154" t="s">
        <v>139</v>
      </c>
      <c r="C165" s="1152"/>
    </row>
    <row r="166" spans="1:3" ht="15" customHeight="1" x14ac:dyDescent="0.35">
      <c r="A166" s="1153" t="s">
        <v>1020</v>
      </c>
      <c r="B166" s="1154" t="s">
        <v>229</v>
      </c>
      <c r="C166" s="1152"/>
    </row>
    <row r="167" spans="1:3" ht="15" customHeight="1" x14ac:dyDescent="0.35">
      <c r="A167" s="1153" t="s">
        <v>1020</v>
      </c>
      <c r="B167" s="1154" t="s">
        <v>227</v>
      </c>
      <c r="C167" s="1152"/>
    </row>
    <row r="168" spans="1:3" ht="15" customHeight="1" x14ac:dyDescent="0.35">
      <c r="A168" s="1153" t="s">
        <v>1020</v>
      </c>
      <c r="B168" s="1154" t="s">
        <v>135</v>
      </c>
      <c r="C168" s="1152"/>
    </row>
    <row r="169" spans="1:3" ht="15" customHeight="1" x14ac:dyDescent="0.35">
      <c r="A169" s="1153" t="s">
        <v>1020</v>
      </c>
      <c r="B169" s="1154" t="s">
        <v>224</v>
      </c>
      <c r="C169" s="1152"/>
    </row>
    <row r="170" spans="1:3" ht="15" customHeight="1" x14ac:dyDescent="0.35">
      <c r="A170" s="1153" t="s">
        <v>1020</v>
      </c>
      <c r="B170" s="1154" t="s">
        <v>343</v>
      </c>
      <c r="C170" s="1152"/>
    </row>
    <row r="171" spans="1:3" ht="15" customHeight="1" x14ac:dyDescent="0.35">
      <c r="A171" s="1153" t="s">
        <v>1020</v>
      </c>
      <c r="B171" s="1154" t="s">
        <v>222</v>
      </c>
      <c r="C171" s="1152"/>
    </row>
    <row r="172" spans="1:3" ht="15" customHeight="1" x14ac:dyDescent="0.35">
      <c r="A172" s="1153" t="s">
        <v>1020</v>
      </c>
      <c r="B172" s="1154" t="s">
        <v>220</v>
      </c>
      <c r="C172" s="1152"/>
    </row>
    <row r="173" spans="1:3" ht="15" customHeight="1" x14ac:dyDescent="0.35">
      <c r="A173" s="1153" t="s">
        <v>1020</v>
      </c>
      <c r="B173" s="1154" t="s">
        <v>131</v>
      </c>
      <c r="C173" s="1152"/>
    </row>
    <row r="174" spans="1:3" ht="15" customHeight="1" x14ac:dyDescent="0.35">
      <c r="A174" s="1153" t="s">
        <v>1020</v>
      </c>
      <c r="B174" s="1154" t="s">
        <v>218</v>
      </c>
      <c r="C174" s="1152"/>
    </row>
    <row r="175" spans="1:3" ht="15" customHeight="1" x14ac:dyDescent="0.35">
      <c r="A175" s="1153" t="s">
        <v>1020</v>
      </c>
      <c r="B175" s="1154" t="s">
        <v>129</v>
      </c>
      <c r="C175" s="1152"/>
    </row>
    <row r="176" spans="1:3" ht="15" customHeight="1" x14ac:dyDescent="0.35">
      <c r="A176" s="1153" t="s">
        <v>1020</v>
      </c>
      <c r="B176" s="1154" t="s">
        <v>1058</v>
      </c>
      <c r="C176" s="1152"/>
    </row>
    <row r="177" spans="1:3" ht="15" customHeight="1" x14ac:dyDescent="0.35">
      <c r="A177" s="1153" t="s">
        <v>1020</v>
      </c>
      <c r="B177" s="1154" t="s">
        <v>216</v>
      </c>
      <c r="C177" s="1152"/>
    </row>
    <row r="178" spans="1:3" ht="15" customHeight="1" x14ac:dyDescent="0.35">
      <c r="A178" s="1153" t="s">
        <v>1020</v>
      </c>
      <c r="B178" s="1154" t="s">
        <v>125</v>
      </c>
      <c r="C178" s="1152"/>
    </row>
    <row r="179" spans="1:3" ht="15" customHeight="1" x14ac:dyDescent="0.35">
      <c r="A179" s="1153" t="s">
        <v>1020</v>
      </c>
      <c r="B179" s="1154" t="s">
        <v>341</v>
      </c>
      <c r="C179" s="1152"/>
    </row>
    <row r="180" spans="1:3" ht="15" customHeight="1" x14ac:dyDescent="0.35">
      <c r="A180" s="1153" t="s">
        <v>1020</v>
      </c>
      <c r="B180" s="1154" t="s">
        <v>214</v>
      </c>
      <c r="C180" s="1152"/>
    </row>
    <row r="181" spans="1:3" ht="15" customHeight="1" x14ac:dyDescent="0.35">
      <c r="A181" s="1153" t="s">
        <v>1020</v>
      </c>
      <c r="B181" s="1154" t="s">
        <v>399</v>
      </c>
      <c r="C181" s="1152"/>
    </row>
    <row r="182" spans="1:3" ht="15" customHeight="1" x14ac:dyDescent="0.35">
      <c r="A182" s="1153" t="s">
        <v>1020</v>
      </c>
      <c r="B182" s="1154" t="s">
        <v>123</v>
      </c>
      <c r="C182" s="1152"/>
    </row>
    <row r="183" spans="1:3" ht="15" customHeight="1" x14ac:dyDescent="0.35">
      <c r="A183" s="1153" t="s">
        <v>1020</v>
      </c>
      <c r="B183" s="1154" t="s">
        <v>1059</v>
      </c>
      <c r="C183" s="1152"/>
    </row>
    <row r="184" spans="1:3" ht="15" customHeight="1" x14ac:dyDescent="0.35">
      <c r="A184" s="1153" t="s">
        <v>1020</v>
      </c>
      <c r="B184" s="1154" t="s">
        <v>212</v>
      </c>
      <c r="C184" s="1152"/>
    </row>
    <row r="185" spans="1:3" ht="15" customHeight="1" x14ac:dyDescent="0.35">
      <c r="A185" s="1153" t="s">
        <v>1020</v>
      </c>
      <c r="B185" s="1154" t="s">
        <v>397</v>
      </c>
      <c r="C185" s="1152"/>
    </row>
    <row r="186" spans="1:3" ht="15" customHeight="1" x14ac:dyDescent="0.35">
      <c r="A186" s="1153" t="s">
        <v>1020</v>
      </c>
      <c r="B186" s="1154" t="s">
        <v>210</v>
      </c>
      <c r="C186" s="1152"/>
    </row>
    <row r="187" spans="1:3" ht="15" customHeight="1" x14ac:dyDescent="0.35">
      <c r="A187" s="1153" t="s">
        <v>1020</v>
      </c>
      <c r="B187" s="1154" t="s">
        <v>337</v>
      </c>
      <c r="C187" s="1152"/>
    </row>
    <row r="188" spans="1:3" ht="15" customHeight="1" x14ac:dyDescent="0.35">
      <c r="A188" s="1153" t="s">
        <v>1020</v>
      </c>
      <c r="B188" s="1154" t="s">
        <v>119</v>
      </c>
      <c r="C188" s="1152"/>
    </row>
    <row r="189" spans="1:3" ht="15" customHeight="1" x14ac:dyDescent="0.35">
      <c r="A189" s="1153" t="s">
        <v>1020</v>
      </c>
      <c r="B189" s="1154" t="s">
        <v>443</v>
      </c>
      <c r="C189" s="1152"/>
    </row>
    <row r="190" spans="1:3" ht="15" customHeight="1" x14ac:dyDescent="0.35">
      <c r="A190" s="1153" t="s">
        <v>1020</v>
      </c>
      <c r="B190" s="1154" t="s">
        <v>1060</v>
      </c>
      <c r="C190" s="1152"/>
    </row>
    <row r="191" spans="1:3" ht="15" customHeight="1" x14ac:dyDescent="0.35">
      <c r="A191" s="1153" t="s">
        <v>1020</v>
      </c>
      <c r="B191" s="1154" t="s">
        <v>335</v>
      </c>
      <c r="C191" s="1152"/>
    </row>
    <row r="192" spans="1:3" ht="15" customHeight="1" x14ac:dyDescent="0.35">
      <c r="A192" s="1153" t="s">
        <v>1020</v>
      </c>
      <c r="B192" s="1154" t="s">
        <v>117</v>
      </c>
      <c r="C192" s="1152"/>
    </row>
    <row r="193" spans="1:3" ht="15" customHeight="1" x14ac:dyDescent="0.35">
      <c r="A193" s="1153" t="s">
        <v>1020</v>
      </c>
      <c r="B193" s="1154" t="s">
        <v>208</v>
      </c>
      <c r="C193" s="1152"/>
    </row>
    <row r="194" spans="1:3" ht="15" customHeight="1" x14ac:dyDescent="0.35">
      <c r="A194" s="1153" t="s">
        <v>1020</v>
      </c>
      <c r="B194" s="1154" t="s">
        <v>206</v>
      </c>
      <c r="C194" s="1152"/>
    </row>
    <row r="195" spans="1:3" ht="15" customHeight="1" x14ac:dyDescent="0.35">
      <c r="A195" s="1153" t="s">
        <v>1020</v>
      </c>
      <c r="B195" s="1154" t="s">
        <v>204</v>
      </c>
      <c r="C195" s="1152"/>
    </row>
    <row r="196" spans="1:3" ht="15" customHeight="1" x14ac:dyDescent="0.35">
      <c r="A196" s="1153" t="s">
        <v>1020</v>
      </c>
      <c r="B196" s="1154" t="s">
        <v>1061</v>
      </c>
      <c r="C196" s="1152"/>
    </row>
    <row r="197" spans="1:3" ht="15" customHeight="1" x14ac:dyDescent="0.35">
      <c r="A197" s="1153" t="s">
        <v>1020</v>
      </c>
      <c r="B197" s="1154" t="s">
        <v>1062</v>
      </c>
      <c r="C197" s="1152"/>
    </row>
    <row r="198" spans="1:3" ht="15" customHeight="1" x14ac:dyDescent="0.35">
      <c r="A198" s="1153" t="s">
        <v>1020</v>
      </c>
      <c r="B198" s="1154" t="s">
        <v>1063</v>
      </c>
      <c r="C198" s="1152"/>
    </row>
    <row r="199" spans="1:3" ht="15" customHeight="1" x14ac:dyDescent="0.35">
      <c r="A199" s="1153" t="s">
        <v>1020</v>
      </c>
      <c r="B199" s="1154" t="s">
        <v>1064</v>
      </c>
      <c r="C199" s="1152"/>
    </row>
    <row r="200" spans="1:3" ht="15" customHeight="1" x14ac:dyDescent="0.35">
      <c r="A200" s="1153" t="s">
        <v>1020</v>
      </c>
      <c r="B200" s="1154" t="s">
        <v>1065</v>
      </c>
      <c r="C200" s="1152"/>
    </row>
    <row r="201" spans="1:3" ht="15" customHeight="1" x14ac:dyDescent="0.35">
      <c r="A201" s="1153" t="s">
        <v>1020</v>
      </c>
      <c r="B201" s="1154" t="s">
        <v>1066</v>
      </c>
      <c r="C201" s="1152"/>
    </row>
    <row r="202" spans="1:3" ht="15" customHeight="1" x14ac:dyDescent="0.35">
      <c r="A202" s="1153" t="s">
        <v>1020</v>
      </c>
      <c r="B202" s="1154" t="s">
        <v>153</v>
      </c>
      <c r="C202" s="1152"/>
    </row>
    <row r="203" spans="1:3" ht="15" customHeight="1" x14ac:dyDescent="0.35">
      <c r="A203" s="1153" t="s">
        <v>1020</v>
      </c>
      <c r="B203" s="1154" t="s">
        <v>1067</v>
      </c>
      <c r="C203" s="1152"/>
    </row>
    <row r="204" spans="1:3" ht="15" customHeight="1" x14ac:dyDescent="0.35">
      <c r="A204" s="1153" t="s">
        <v>1020</v>
      </c>
      <c r="B204" s="1154" t="s">
        <v>1068</v>
      </c>
      <c r="C204" s="1152"/>
    </row>
    <row r="205" spans="1:3" ht="15" customHeight="1" x14ac:dyDescent="0.35">
      <c r="A205" s="1153" t="s">
        <v>1020</v>
      </c>
      <c r="B205" s="1154" t="s">
        <v>1069</v>
      </c>
      <c r="C205" s="1152"/>
    </row>
    <row r="206" spans="1:3" ht="15" customHeight="1" x14ac:dyDescent="0.35">
      <c r="A206" s="1153" t="s">
        <v>1020</v>
      </c>
      <c r="B206" s="1154" t="s">
        <v>115</v>
      </c>
      <c r="C206" s="1152"/>
    </row>
    <row r="207" spans="1:3" ht="15" customHeight="1" x14ac:dyDescent="0.35">
      <c r="A207" s="1153" t="s">
        <v>1020</v>
      </c>
      <c r="B207" s="1154" t="s">
        <v>1070</v>
      </c>
      <c r="C207" s="1152"/>
    </row>
    <row r="208" spans="1:3" ht="15" customHeight="1" x14ac:dyDescent="0.35">
      <c r="A208" s="1153" t="s">
        <v>1020</v>
      </c>
      <c r="B208" s="1154" t="s">
        <v>1071</v>
      </c>
      <c r="C208" s="1152"/>
    </row>
    <row r="209" spans="1:3" ht="15" customHeight="1" x14ac:dyDescent="0.35">
      <c r="A209" s="1153" t="s">
        <v>1020</v>
      </c>
      <c r="B209" s="1154" t="s">
        <v>1072</v>
      </c>
      <c r="C209" s="1152"/>
    </row>
    <row r="210" spans="1:3" ht="15" customHeight="1" x14ac:dyDescent="0.35">
      <c r="A210" s="1153" t="s">
        <v>1020</v>
      </c>
      <c r="B210" s="1154" t="s">
        <v>1073</v>
      </c>
      <c r="C210" s="1152"/>
    </row>
    <row r="211" spans="1:3" ht="15" customHeight="1" x14ac:dyDescent="0.35">
      <c r="A211" s="1153" t="s">
        <v>1020</v>
      </c>
      <c r="B211" s="1154" t="s">
        <v>1074</v>
      </c>
      <c r="C211" s="1152"/>
    </row>
    <row r="212" spans="1:3" ht="15" customHeight="1" x14ac:dyDescent="0.35">
      <c r="A212" s="1153" t="s">
        <v>1020</v>
      </c>
      <c r="B212" s="1154" t="s">
        <v>1075</v>
      </c>
      <c r="C212" s="1152"/>
    </row>
    <row r="213" spans="1:3" ht="15" customHeight="1" x14ac:dyDescent="0.35">
      <c r="A213" s="1153" t="s">
        <v>1020</v>
      </c>
      <c r="B213" s="1154" t="s">
        <v>462</v>
      </c>
      <c r="C213" s="1152"/>
    </row>
    <row r="214" spans="1:3" ht="15" customHeight="1" x14ac:dyDescent="0.35">
      <c r="A214" s="1153" t="s">
        <v>1020</v>
      </c>
      <c r="B214" s="1154" t="s">
        <v>458</v>
      </c>
      <c r="C214" s="1152"/>
    </row>
    <row r="215" spans="1:3" ht="15" customHeight="1" x14ac:dyDescent="0.35">
      <c r="A215" s="1153" t="s">
        <v>1020</v>
      </c>
      <c r="B215" s="1154" t="s">
        <v>456</v>
      </c>
      <c r="C215" s="1152"/>
    </row>
    <row r="216" spans="1:3" ht="15" customHeight="1" x14ac:dyDescent="0.35">
      <c r="A216" s="1153" t="s">
        <v>1020</v>
      </c>
      <c r="B216" s="1154" t="s">
        <v>1076</v>
      </c>
      <c r="C216" s="1152"/>
    </row>
    <row r="217" spans="1:3" ht="15" customHeight="1" x14ac:dyDescent="0.35">
      <c r="A217" s="1153" t="s">
        <v>1020</v>
      </c>
      <c r="B217" s="1154" t="s">
        <v>468</v>
      </c>
      <c r="C217" s="1152"/>
    </row>
    <row r="218" spans="1:3" ht="15" customHeight="1" x14ac:dyDescent="0.35">
      <c r="A218" s="1153" t="s">
        <v>1020</v>
      </c>
      <c r="B218" s="1154" t="s">
        <v>1077</v>
      </c>
      <c r="C218" s="1152"/>
    </row>
    <row r="219" spans="1:3" ht="15" customHeight="1" x14ac:dyDescent="0.35">
      <c r="A219" s="1153" t="s">
        <v>1020</v>
      </c>
      <c r="B219" s="1154" t="s">
        <v>1078</v>
      </c>
      <c r="C219" s="1152"/>
    </row>
    <row r="220" spans="1:3" ht="15" customHeight="1" x14ac:dyDescent="0.35">
      <c r="A220" s="1153" t="s">
        <v>1020</v>
      </c>
      <c r="B220" s="1154" t="s">
        <v>466</v>
      </c>
      <c r="C220" s="1152"/>
    </row>
    <row r="221" spans="1:3" ht="15" customHeight="1" x14ac:dyDescent="0.35">
      <c r="A221" s="1153" t="s">
        <v>1020</v>
      </c>
      <c r="B221" s="1154" t="s">
        <v>1079</v>
      </c>
      <c r="C221" s="1152"/>
    </row>
    <row r="222" spans="1:3" ht="15" customHeight="1" x14ac:dyDescent="0.35">
      <c r="A222" s="1153" t="s">
        <v>1020</v>
      </c>
      <c r="B222" s="1154" t="s">
        <v>464</v>
      </c>
      <c r="C222" s="1152"/>
    </row>
    <row r="223" spans="1:3" ht="15" customHeight="1" x14ac:dyDescent="0.35">
      <c r="A223" s="1153" t="s">
        <v>1020</v>
      </c>
      <c r="B223" s="1154" t="s">
        <v>1080</v>
      </c>
      <c r="C223" s="1152"/>
    </row>
    <row r="224" spans="1:3" ht="15" customHeight="1" x14ac:dyDescent="0.35">
      <c r="A224" s="1153" t="s">
        <v>1020</v>
      </c>
      <c r="B224" s="1154" t="s">
        <v>1081</v>
      </c>
      <c r="C224" s="1152"/>
    </row>
    <row r="225" spans="1:3" ht="15" customHeight="1" x14ac:dyDescent="0.35">
      <c r="A225" s="1153" t="s">
        <v>1020</v>
      </c>
      <c r="B225" s="1154" t="s">
        <v>1082</v>
      </c>
      <c r="C225" s="1152"/>
    </row>
    <row r="226" spans="1:3" ht="15" customHeight="1" x14ac:dyDescent="0.35">
      <c r="A226" s="1153" t="s">
        <v>1020</v>
      </c>
      <c r="B226" s="1154" t="s">
        <v>1083</v>
      </c>
      <c r="C226" s="1152"/>
    </row>
    <row r="227" spans="1:3" ht="15" customHeight="1" x14ac:dyDescent="0.35">
      <c r="A227" s="1153" t="s">
        <v>1020</v>
      </c>
      <c r="B227" s="1154" t="s">
        <v>1084</v>
      </c>
      <c r="C227" s="1152"/>
    </row>
    <row r="228" spans="1:3" ht="15" customHeight="1" x14ac:dyDescent="0.35">
      <c r="A228" s="1153" t="s">
        <v>1020</v>
      </c>
      <c r="B228" s="1154" t="s">
        <v>1085</v>
      </c>
      <c r="C228" s="1152"/>
    </row>
    <row r="229" spans="1:3" ht="15" customHeight="1" x14ac:dyDescent="0.35">
      <c r="A229" s="1153" t="s">
        <v>1020</v>
      </c>
      <c r="B229" s="1154" t="s">
        <v>1086</v>
      </c>
      <c r="C229" s="1152"/>
    </row>
    <row r="230" spans="1:3" ht="15" customHeight="1" x14ac:dyDescent="0.35">
      <c r="A230" s="1153" t="s">
        <v>1020</v>
      </c>
      <c r="B230" s="1154" t="s">
        <v>1087</v>
      </c>
      <c r="C230" s="1152"/>
    </row>
    <row r="231" spans="1:3" ht="15" customHeight="1" x14ac:dyDescent="0.35">
      <c r="A231" s="1153" t="s">
        <v>1020</v>
      </c>
      <c r="B231" s="1154" t="s">
        <v>1088</v>
      </c>
      <c r="C231" s="1152"/>
    </row>
    <row r="232" spans="1:3" ht="15" customHeight="1" x14ac:dyDescent="0.35">
      <c r="A232" s="1153" t="s">
        <v>1020</v>
      </c>
      <c r="B232" s="1154" t="s">
        <v>1089</v>
      </c>
      <c r="C232" s="1152"/>
    </row>
    <row r="233" spans="1:3" ht="15" customHeight="1" x14ac:dyDescent="0.35">
      <c r="A233" s="1153" t="s">
        <v>1020</v>
      </c>
      <c r="B233" s="1154" t="s">
        <v>1090</v>
      </c>
      <c r="C233" s="1152"/>
    </row>
    <row r="234" spans="1:3" ht="15" customHeight="1" x14ac:dyDescent="0.35">
      <c r="A234" s="1153" t="s">
        <v>1020</v>
      </c>
      <c r="B234" s="1154" t="s">
        <v>1091</v>
      </c>
      <c r="C234" s="1152"/>
    </row>
    <row r="235" spans="1:3" ht="15" customHeight="1" x14ac:dyDescent="0.35">
      <c r="A235" s="1153" t="s">
        <v>1020</v>
      </c>
      <c r="B235" s="1154" t="s">
        <v>1092</v>
      </c>
      <c r="C235" s="1152"/>
    </row>
    <row r="236" spans="1:3" ht="15" customHeight="1" x14ac:dyDescent="0.35">
      <c r="A236" s="1153" t="s">
        <v>1020</v>
      </c>
      <c r="B236" s="1154" t="s">
        <v>510</v>
      </c>
      <c r="C236" s="1152"/>
    </row>
    <row r="237" spans="1:3" ht="15" customHeight="1" x14ac:dyDescent="0.35">
      <c r="A237" s="1153" t="s">
        <v>1020</v>
      </c>
      <c r="B237" s="1154" t="s">
        <v>1093</v>
      </c>
      <c r="C237" s="1152"/>
    </row>
    <row r="238" spans="1:3" ht="15" customHeight="1" x14ac:dyDescent="0.35">
      <c r="A238" s="1153" t="s">
        <v>1020</v>
      </c>
      <c r="B238" s="1154" t="s">
        <v>1094</v>
      </c>
      <c r="C238" s="1152"/>
    </row>
    <row r="239" spans="1:3" ht="15" customHeight="1" x14ac:dyDescent="0.35">
      <c r="A239" s="1153" t="s">
        <v>1020</v>
      </c>
      <c r="B239" s="1154" t="s">
        <v>1095</v>
      </c>
      <c r="C239" s="1152"/>
    </row>
    <row r="240" spans="1:3" ht="15" customHeight="1" x14ac:dyDescent="0.35">
      <c r="A240" s="1153" t="s">
        <v>1020</v>
      </c>
      <c r="B240" s="1154" t="s">
        <v>1096</v>
      </c>
      <c r="C240" s="1152"/>
    </row>
    <row r="241" spans="1:3" ht="15" customHeight="1" x14ac:dyDescent="0.35">
      <c r="A241" s="1153" t="s">
        <v>1020</v>
      </c>
      <c r="B241" s="1154" t="s">
        <v>1097</v>
      </c>
      <c r="C241" s="1152"/>
    </row>
    <row r="242" spans="1:3" ht="15" customHeight="1" x14ac:dyDescent="0.35">
      <c r="A242" s="1153" t="s">
        <v>1020</v>
      </c>
      <c r="B242" s="1154" t="s">
        <v>476</v>
      </c>
      <c r="C242" s="1152"/>
    </row>
    <row r="243" spans="1:3" ht="15" customHeight="1" x14ac:dyDescent="0.35">
      <c r="A243" s="1153" t="s">
        <v>1020</v>
      </c>
      <c r="B243" s="1154" t="s">
        <v>1098</v>
      </c>
      <c r="C243" s="1152"/>
    </row>
    <row r="244" spans="1:3" ht="15" customHeight="1" x14ac:dyDescent="0.35">
      <c r="A244" s="1153" t="s">
        <v>1020</v>
      </c>
      <c r="B244" s="1154" t="s">
        <v>1099</v>
      </c>
      <c r="C244" s="1152"/>
    </row>
    <row r="245" spans="1:3" ht="15" customHeight="1" x14ac:dyDescent="0.35">
      <c r="A245" s="1153" t="s">
        <v>1020</v>
      </c>
      <c r="B245" s="1154" t="s">
        <v>1100</v>
      </c>
      <c r="C245" s="1152"/>
    </row>
    <row r="246" spans="1:3" ht="15" customHeight="1" x14ac:dyDescent="0.35">
      <c r="A246" s="1153" t="s">
        <v>1020</v>
      </c>
      <c r="B246" s="1154" t="s">
        <v>1101</v>
      </c>
      <c r="C246" s="1152"/>
    </row>
    <row r="247" spans="1:3" ht="15" customHeight="1" x14ac:dyDescent="0.35">
      <c r="A247" s="1152"/>
      <c r="B247" s="1152"/>
      <c r="C247" s="1152"/>
    </row>
    <row r="248" spans="1:3" ht="15" customHeight="1" x14ac:dyDescent="0.35">
      <c r="A248" s="1152"/>
      <c r="B248" s="1152"/>
      <c r="C248" s="1152"/>
    </row>
  </sheetData>
  <pageMargins left="0.7" right="0.7" top="0.75" bottom="0.75" header="0.3" footer="0.3"/>
  <pageSetup paperSize="9" orientation="portrait" verticalDpi="0" r:id="rId1"/>
  <headerFooter>
    <oddFooter>&amp;C&amp;1#&amp;"Calibri"&amp;10&amp;K000000I n t e r n a l</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WVQ43"/>
  <sheetViews>
    <sheetView workbookViewId="0">
      <selection activeCell="D8" sqref="D8"/>
    </sheetView>
  </sheetViews>
  <sheetFormatPr defaultRowHeight="14.5" x14ac:dyDescent="0.35"/>
  <cols>
    <col min="1" max="1" width="2.81640625" customWidth="1" collapsed="1"/>
    <col min="2" max="2" width="32.81640625" customWidth="1" collapsed="1"/>
    <col min="3" max="3" width="1.81640625" customWidth="1" collapsed="1"/>
    <col min="4" max="4" width="13" customWidth="1" collapsed="1"/>
    <col min="5" max="7" width="10.453125" customWidth="1" collapsed="1"/>
    <col min="8" max="8" width="11.81640625" customWidth="1" collapsed="1"/>
    <col min="9" max="9" width="12.81640625" customWidth="1" collapsed="1"/>
    <col min="257" max="257" width="2.81640625" customWidth="1" collapsed="1"/>
    <col min="258" max="258" width="32.81640625" customWidth="1" collapsed="1"/>
    <col min="259" max="259" width="1.81640625" customWidth="1" collapsed="1"/>
    <col min="260" max="260" width="13" customWidth="1" collapsed="1"/>
    <col min="261" max="264" width="10.453125" customWidth="1" collapsed="1"/>
    <col min="265" max="265" width="11.453125" customWidth="1" collapsed="1"/>
    <col min="513" max="513" width="2.81640625" customWidth="1" collapsed="1"/>
    <col min="514" max="514" width="32.81640625" customWidth="1" collapsed="1"/>
    <col min="515" max="515" width="1.81640625" customWidth="1" collapsed="1"/>
    <col min="516" max="516" width="13" customWidth="1" collapsed="1"/>
    <col min="517" max="520" width="10.453125" customWidth="1" collapsed="1"/>
    <col min="521" max="521" width="11.453125" customWidth="1" collapsed="1"/>
    <col min="769" max="769" width="2.81640625" customWidth="1" collapsed="1"/>
    <col min="770" max="770" width="32.81640625" customWidth="1" collapsed="1"/>
    <col min="771" max="771" width="1.81640625" customWidth="1" collapsed="1"/>
    <col min="772" max="772" width="13" customWidth="1" collapsed="1"/>
    <col min="773" max="776" width="10.453125" customWidth="1" collapsed="1"/>
    <col min="777" max="777" width="11.453125" customWidth="1" collapsed="1"/>
    <col min="1025" max="1025" width="2.81640625" customWidth="1" collapsed="1"/>
    <col min="1026" max="1026" width="32.81640625" customWidth="1" collapsed="1"/>
    <col min="1027" max="1027" width="1.81640625" customWidth="1" collapsed="1"/>
    <col min="1028" max="1028" width="13" customWidth="1" collapsed="1"/>
    <col min="1029" max="1032" width="10.453125" customWidth="1" collapsed="1"/>
    <col min="1033" max="1033" width="11.453125" customWidth="1" collapsed="1"/>
    <col min="1281" max="1281" width="2.81640625" customWidth="1" collapsed="1"/>
    <col min="1282" max="1282" width="32.81640625" customWidth="1" collapsed="1"/>
    <col min="1283" max="1283" width="1.81640625" customWidth="1" collapsed="1"/>
    <col min="1284" max="1284" width="13" customWidth="1" collapsed="1"/>
    <col min="1285" max="1288" width="10.453125" customWidth="1" collapsed="1"/>
    <col min="1289" max="1289" width="11.453125" customWidth="1" collapsed="1"/>
    <col min="1537" max="1537" width="2.81640625" customWidth="1" collapsed="1"/>
    <col min="1538" max="1538" width="32.81640625" customWidth="1" collapsed="1"/>
    <col min="1539" max="1539" width="1.81640625" customWidth="1" collapsed="1"/>
    <col min="1540" max="1540" width="13" customWidth="1" collapsed="1"/>
    <col min="1541" max="1544" width="10.453125" customWidth="1" collapsed="1"/>
    <col min="1545" max="1545" width="11.453125" customWidth="1" collapsed="1"/>
    <col min="1793" max="1793" width="2.81640625" customWidth="1" collapsed="1"/>
    <col min="1794" max="1794" width="32.81640625" customWidth="1" collapsed="1"/>
    <col min="1795" max="1795" width="1.81640625" customWidth="1" collapsed="1"/>
    <col min="1796" max="1796" width="13" customWidth="1" collapsed="1"/>
    <col min="1797" max="1800" width="10.453125" customWidth="1" collapsed="1"/>
    <col min="1801" max="1801" width="11.453125" customWidth="1" collapsed="1"/>
    <col min="2049" max="2049" width="2.81640625" customWidth="1" collapsed="1"/>
    <col min="2050" max="2050" width="32.81640625" customWidth="1" collapsed="1"/>
    <col min="2051" max="2051" width="1.81640625" customWidth="1" collapsed="1"/>
    <col min="2052" max="2052" width="13" customWidth="1" collapsed="1"/>
    <col min="2053" max="2056" width="10.453125" customWidth="1" collapsed="1"/>
    <col min="2057" max="2057" width="11.453125" customWidth="1" collapsed="1"/>
    <col min="2305" max="2305" width="2.81640625" customWidth="1" collapsed="1"/>
    <col min="2306" max="2306" width="32.81640625" customWidth="1" collapsed="1"/>
    <col min="2307" max="2307" width="1.81640625" customWidth="1" collapsed="1"/>
    <col min="2308" max="2308" width="13" customWidth="1" collapsed="1"/>
    <col min="2309" max="2312" width="10.453125" customWidth="1" collapsed="1"/>
    <col min="2313" max="2313" width="11.453125" customWidth="1" collapsed="1"/>
    <col min="2561" max="2561" width="2.81640625" customWidth="1" collapsed="1"/>
    <col min="2562" max="2562" width="32.81640625" customWidth="1" collapsed="1"/>
    <col min="2563" max="2563" width="1.81640625" customWidth="1" collapsed="1"/>
    <col min="2564" max="2564" width="13" customWidth="1" collapsed="1"/>
    <col min="2565" max="2568" width="10.453125" customWidth="1" collapsed="1"/>
    <col min="2569" max="2569" width="11.453125" customWidth="1" collapsed="1"/>
    <col min="2817" max="2817" width="2.81640625" customWidth="1" collapsed="1"/>
    <col min="2818" max="2818" width="32.81640625" customWidth="1" collapsed="1"/>
    <col min="2819" max="2819" width="1.81640625" customWidth="1" collapsed="1"/>
    <col min="2820" max="2820" width="13" customWidth="1" collapsed="1"/>
    <col min="2821" max="2824" width="10.453125" customWidth="1" collapsed="1"/>
    <col min="2825" max="2825" width="11.453125" customWidth="1" collapsed="1"/>
    <col min="3073" max="3073" width="2.81640625" customWidth="1" collapsed="1"/>
    <col min="3074" max="3074" width="32.81640625" customWidth="1" collapsed="1"/>
    <col min="3075" max="3075" width="1.81640625" customWidth="1" collapsed="1"/>
    <col min="3076" max="3076" width="13" customWidth="1" collapsed="1"/>
    <col min="3077" max="3080" width="10.453125" customWidth="1" collapsed="1"/>
    <col min="3081" max="3081" width="11.453125" customWidth="1" collapsed="1"/>
    <col min="3329" max="3329" width="2.81640625" customWidth="1" collapsed="1"/>
    <col min="3330" max="3330" width="32.81640625" customWidth="1" collapsed="1"/>
    <col min="3331" max="3331" width="1.81640625" customWidth="1" collapsed="1"/>
    <col min="3332" max="3332" width="13" customWidth="1" collapsed="1"/>
    <col min="3333" max="3336" width="10.453125" customWidth="1" collapsed="1"/>
    <col min="3337" max="3337" width="11.453125" customWidth="1" collapsed="1"/>
    <col min="3585" max="3585" width="2.81640625" customWidth="1" collapsed="1"/>
    <col min="3586" max="3586" width="32.81640625" customWidth="1" collapsed="1"/>
    <col min="3587" max="3587" width="1.81640625" customWidth="1" collapsed="1"/>
    <col min="3588" max="3588" width="13" customWidth="1" collapsed="1"/>
    <col min="3589" max="3592" width="10.453125" customWidth="1" collapsed="1"/>
    <col min="3593" max="3593" width="11.453125" customWidth="1" collapsed="1"/>
    <col min="3841" max="3841" width="2.81640625" customWidth="1" collapsed="1"/>
    <col min="3842" max="3842" width="32.81640625" customWidth="1" collapsed="1"/>
    <col min="3843" max="3843" width="1.81640625" customWidth="1" collapsed="1"/>
    <col min="3844" max="3844" width="13" customWidth="1" collapsed="1"/>
    <col min="3845" max="3848" width="10.453125" customWidth="1" collapsed="1"/>
    <col min="3849" max="3849" width="11.453125" customWidth="1" collapsed="1"/>
    <col min="4097" max="4097" width="2.81640625" customWidth="1" collapsed="1"/>
    <col min="4098" max="4098" width="32.81640625" customWidth="1" collapsed="1"/>
    <col min="4099" max="4099" width="1.81640625" customWidth="1" collapsed="1"/>
    <col min="4100" max="4100" width="13" customWidth="1" collapsed="1"/>
    <col min="4101" max="4104" width="10.453125" customWidth="1" collapsed="1"/>
    <col min="4105" max="4105" width="11.453125" customWidth="1" collapsed="1"/>
    <col min="4353" max="4353" width="2.81640625" customWidth="1" collapsed="1"/>
    <col min="4354" max="4354" width="32.81640625" customWidth="1" collapsed="1"/>
    <col min="4355" max="4355" width="1.81640625" customWidth="1" collapsed="1"/>
    <col min="4356" max="4356" width="13" customWidth="1" collapsed="1"/>
    <col min="4357" max="4360" width="10.453125" customWidth="1" collapsed="1"/>
    <col min="4361" max="4361" width="11.453125" customWidth="1" collapsed="1"/>
    <col min="4609" max="4609" width="2.81640625" customWidth="1" collapsed="1"/>
    <col min="4610" max="4610" width="32.81640625" customWidth="1" collapsed="1"/>
    <col min="4611" max="4611" width="1.81640625" customWidth="1" collapsed="1"/>
    <col min="4612" max="4612" width="13" customWidth="1" collapsed="1"/>
    <col min="4613" max="4616" width="10.453125" customWidth="1" collapsed="1"/>
    <col min="4617" max="4617" width="11.453125" customWidth="1" collapsed="1"/>
    <col min="4865" max="4865" width="2.81640625" customWidth="1" collapsed="1"/>
    <col min="4866" max="4866" width="32.81640625" customWidth="1" collapsed="1"/>
    <col min="4867" max="4867" width="1.81640625" customWidth="1" collapsed="1"/>
    <col min="4868" max="4868" width="13" customWidth="1" collapsed="1"/>
    <col min="4869" max="4872" width="10.453125" customWidth="1" collapsed="1"/>
    <col min="4873" max="4873" width="11.453125" customWidth="1" collapsed="1"/>
    <col min="5121" max="5121" width="2.81640625" customWidth="1" collapsed="1"/>
    <col min="5122" max="5122" width="32.81640625" customWidth="1" collapsed="1"/>
    <col min="5123" max="5123" width="1.81640625" customWidth="1" collapsed="1"/>
    <col min="5124" max="5124" width="13" customWidth="1" collapsed="1"/>
    <col min="5125" max="5128" width="10.453125" customWidth="1" collapsed="1"/>
    <col min="5129" max="5129" width="11.453125" customWidth="1" collapsed="1"/>
    <col min="5377" max="5377" width="2.81640625" customWidth="1" collapsed="1"/>
    <col min="5378" max="5378" width="32.81640625" customWidth="1" collapsed="1"/>
    <col min="5379" max="5379" width="1.81640625" customWidth="1" collapsed="1"/>
    <col min="5380" max="5380" width="13" customWidth="1" collapsed="1"/>
    <col min="5381" max="5384" width="10.453125" customWidth="1" collapsed="1"/>
    <col min="5385" max="5385" width="11.453125" customWidth="1" collapsed="1"/>
    <col min="5633" max="5633" width="2.81640625" customWidth="1" collapsed="1"/>
    <col min="5634" max="5634" width="32.81640625" customWidth="1" collapsed="1"/>
    <col min="5635" max="5635" width="1.81640625" customWidth="1" collapsed="1"/>
    <col min="5636" max="5636" width="13" customWidth="1" collapsed="1"/>
    <col min="5637" max="5640" width="10.453125" customWidth="1" collapsed="1"/>
    <col min="5641" max="5641" width="11.453125" customWidth="1" collapsed="1"/>
    <col min="5889" max="5889" width="2.81640625" customWidth="1" collapsed="1"/>
    <col min="5890" max="5890" width="32.81640625" customWidth="1" collapsed="1"/>
    <col min="5891" max="5891" width="1.81640625" customWidth="1" collapsed="1"/>
    <col min="5892" max="5892" width="13" customWidth="1" collapsed="1"/>
    <col min="5893" max="5896" width="10.453125" customWidth="1" collapsed="1"/>
    <col min="5897" max="5897" width="11.453125" customWidth="1" collapsed="1"/>
    <col min="6145" max="6145" width="2.81640625" customWidth="1" collapsed="1"/>
    <col min="6146" max="6146" width="32.81640625" customWidth="1" collapsed="1"/>
    <col min="6147" max="6147" width="1.81640625" customWidth="1" collapsed="1"/>
    <col min="6148" max="6148" width="13" customWidth="1" collapsed="1"/>
    <col min="6149" max="6152" width="10.453125" customWidth="1" collapsed="1"/>
    <col min="6153" max="6153" width="11.453125" customWidth="1" collapsed="1"/>
    <col min="6401" max="6401" width="2.81640625" customWidth="1" collapsed="1"/>
    <col min="6402" max="6402" width="32.81640625" customWidth="1" collapsed="1"/>
    <col min="6403" max="6403" width="1.81640625" customWidth="1" collapsed="1"/>
    <col min="6404" max="6404" width="13" customWidth="1" collapsed="1"/>
    <col min="6405" max="6408" width="10.453125" customWidth="1" collapsed="1"/>
    <col min="6409" max="6409" width="11.453125" customWidth="1" collapsed="1"/>
    <col min="6657" max="6657" width="2.81640625" customWidth="1" collapsed="1"/>
    <col min="6658" max="6658" width="32.81640625" customWidth="1" collapsed="1"/>
    <col min="6659" max="6659" width="1.81640625" customWidth="1" collapsed="1"/>
    <col min="6660" max="6660" width="13" customWidth="1" collapsed="1"/>
    <col min="6661" max="6664" width="10.453125" customWidth="1" collapsed="1"/>
    <col min="6665" max="6665" width="11.453125" customWidth="1" collapsed="1"/>
    <col min="6913" max="6913" width="2.81640625" customWidth="1" collapsed="1"/>
    <col min="6914" max="6914" width="32.81640625" customWidth="1" collapsed="1"/>
    <col min="6915" max="6915" width="1.81640625" customWidth="1" collapsed="1"/>
    <col min="6916" max="6916" width="13" customWidth="1" collapsed="1"/>
    <col min="6917" max="6920" width="10.453125" customWidth="1" collapsed="1"/>
    <col min="6921" max="6921" width="11.453125" customWidth="1" collapsed="1"/>
    <col min="7169" max="7169" width="2.81640625" customWidth="1" collapsed="1"/>
    <col min="7170" max="7170" width="32.81640625" customWidth="1" collapsed="1"/>
    <col min="7171" max="7171" width="1.81640625" customWidth="1" collapsed="1"/>
    <col min="7172" max="7172" width="13" customWidth="1" collapsed="1"/>
    <col min="7173" max="7176" width="10.453125" customWidth="1" collapsed="1"/>
    <col min="7177" max="7177" width="11.453125" customWidth="1" collapsed="1"/>
    <col min="7425" max="7425" width="2.81640625" customWidth="1" collapsed="1"/>
    <col min="7426" max="7426" width="32.81640625" customWidth="1" collapsed="1"/>
    <col min="7427" max="7427" width="1.81640625" customWidth="1" collapsed="1"/>
    <col min="7428" max="7428" width="13" customWidth="1" collapsed="1"/>
    <col min="7429" max="7432" width="10.453125" customWidth="1" collapsed="1"/>
    <col min="7433" max="7433" width="11.453125" customWidth="1" collapsed="1"/>
    <col min="7681" max="7681" width="2.81640625" customWidth="1" collapsed="1"/>
    <col min="7682" max="7682" width="32.81640625" customWidth="1" collapsed="1"/>
    <col min="7683" max="7683" width="1.81640625" customWidth="1" collapsed="1"/>
    <col min="7684" max="7684" width="13" customWidth="1" collapsed="1"/>
    <col min="7685" max="7688" width="10.453125" customWidth="1" collapsed="1"/>
    <col min="7689" max="7689" width="11.453125" customWidth="1" collapsed="1"/>
    <col min="7937" max="7937" width="2.81640625" customWidth="1" collapsed="1"/>
    <col min="7938" max="7938" width="32.81640625" customWidth="1" collapsed="1"/>
    <col min="7939" max="7939" width="1.81640625" customWidth="1" collapsed="1"/>
    <col min="7940" max="7940" width="13" customWidth="1" collapsed="1"/>
    <col min="7941" max="7944" width="10.453125" customWidth="1" collapsed="1"/>
    <col min="7945" max="7945" width="11.453125" customWidth="1" collapsed="1"/>
    <col min="8193" max="8193" width="2.81640625" customWidth="1" collapsed="1"/>
    <col min="8194" max="8194" width="32.81640625" customWidth="1" collapsed="1"/>
    <col min="8195" max="8195" width="1.81640625" customWidth="1" collapsed="1"/>
    <col min="8196" max="8196" width="13" customWidth="1" collapsed="1"/>
    <col min="8197" max="8200" width="10.453125" customWidth="1" collapsed="1"/>
    <col min="8201" max="8201" width="11.453125" customWidth="1" collapsed="1"/>
    <col min="8449" max="8449" width="2.81640625" customWidth="1" collapsed="1"/>
    <col min="8450" max="8450" width="32.81640625" customWidth="1" collapsed="1"/>
    <col min="8451" max="8451" width="1.81640625" customWidth="1" collapsed="1"/>
    <col min="8452" max="8452" width="13" customWidth="1" collapsed="1"/>
    <col min="8453" max="8456" width="10.453125" customWidth="1" collapsed="1"/>
    <col min="8457" max="8457" width="11.453125" customWidth="1" collapsed="1"/>
    <col min="8705" max="8705" width="2.81640625" customWidth="1" collapsed="1"/>
    <col min="8706" max="8706" width="32.81640625" customWidth="1" collapsed="1"/>
    <col min="8707" max="8707" width="1.81640625" customWidth="1" collapsed="1"/>
    <col min="8708" max="8708" width="13" customWidth="1" collapsed="1"/>
    <col min="8709" max="8712" width="10.453125" customWidth="1" collapsed="1"/>
    <col min="8713" max="8713" width="11.453125" customWidth="1" collapsed="1"/>
    <col min="8961" max="8961" width="2.81640625" customWidth="1" collapsed="1"/>
    <col min="8962" max="8962" width="32.81640625" customWidth="1" collapsed="1"/>
    <col min="8963" max="8963" width="1.81640625" customWidth="1" collapsed="1"/>
    <col min="8964" max="8964" width="13" customWidth="1" collapsed="1"/>
    <col min="8965" max="8968" width="10.453125" customWidth="1" collapsed="1"/>
    <col min="8969" max="8969" width="11.453125" customWidth="1" collapsed="1"/>
    <col min="9217" max="9217" width="2.81640625" customWidth="1" collapsed="1"/>
    <col min="9218" max="9218" width="32.81640625" customWidth="1" collapsed="1"/>
    <col min="9219" max="9219" width="1.81640625" customWidth="1" collapsed="1"/>
    <col min="9220" max="9220" width="13" customWidth="1" collapsed="1"/>
    <col min="9221" max="9224" width="10.453125" customWidth="1" collapsed="1"/>
    <col min="9225" max="9225" width="11.453125" customWidth="1" collapsed="1"/>
    <col min="9473" max="9473" width="2.81640625" customWidth="1" collapsed="1"/>
    <col min="9474" max="9474" width="32.81640625" customWidth="1" collapsed="1"/>
    <col min="9475" max="9475" width="1.81640625" customWidth="1" collapsed="1"/>
    <col min="9476" max="9476" width="13" customWidth="1" collapsed="1"/>
    <col min="9477" max="9480" width="10.453125" customWidth="1" collapsed="1"/>
    <col min="9481" max="9481" width="11.453125" customWidth="1" collapsed="1"/>
    <col min="9729" max="9729" width="2.81640625" customWidth="1" collapsed="1"/>
    <col min="9730" max="9730" width="32.81640625" customWidth="1" collapsed="1"/>
    <col min="9731" max="9731" width="1.81640625" customWidth="1" collapsed="1"/>
    <col min="9732" max="9732" width="13" customWidth="1" collapsed="1"/>
    <col min="9733" max="9736" width="10.453125" customWidth="1" collapsed="1"/>
    <col min="9737" max="9737" width="11.453125" customWidth="1" collapsed="1"/>
    <col min="9985" max="9985" width="2.81640625" customWidth="1" collapsed="1"/>
    <col min="9986" max="9986" width="32.81640625" customWidth="1" collapsed="1"/>
    <col min="9987" max="9987" width="1.81640625" customWidth="1" collapsed="1"/>
    <col min="9988" max="9988" width="13" customWidth="1" collapsed="1"/>
    <col min="9989" max="9992" width="10.453125" customWidth="1" collapsed="1"/>
    <col min="9993" max="9993" width="11.453125" customWidth="1" collapsed="1"/>
    <col min="10241" max="10241" width="2.81640625" customWidth="1" collapsed="1"/>
    <col min="10242" max="10242" width="32.81640625" customWidth="1" collapsed="1"/>
    <col min="10243" max="10243" width="1.81640625" customWidth="1" collapsed="1"/>
    <col min="10244" max="10244" width="13" customWidth="1" collapsed="1"/>
    <col min="10245" max="10248" width="10.453125" customWidth="1" collapsed="1"/>
    <col min="10249" max="10249" width="11.453125" customWidth="1" collapsed="1"/>
    <col min="10497" max="10497" width="2.81640625" customWidth="1" collapsed="1"/>
    <col min="10498" max="10498" width="32.81640625" customWidth="1" collapsed="1"/>
    <col min="10499" max="10499" width="1.81640625" customWidth="1" collapsed="1"/>
    <col min="10500" max="10500" width="13" customWidth="1" collapsed="1"/>
    <col min="10501" max="10504" width="10.453125" customWidth="1" collapsed="1"/>
    <col min="10505" max="10505" width="11.453125" customWidth="1" collapsed="1"/>
    <col min="10753" max="10753" width="2.81640625" customWidth="1" collapsed="1"/>
    <col min="10754" max="10754" width="32.81640625" customWidth="1" collapsed="1"/>
    <col min="10755" max="10755" width="1.81640625" customWidth="1" collapsed="1"/>
    <col min="10756" max="10756" width="13" customWidth="1" collapsed="1"/>
    <col min="10757" max="10760" width="10.453125" customWidth="1" collapsed="1"/>
    <col min="10761" max="10761" width="11.453125" customWidth="1" collapsed="1"/>
    <col min="11009" max="11009" width="2.81640625" customWidth="1" collapsed="1"/>
    <col min="11010" max="11010" width="32.81640625" customWidth="1" collapsed="1"/>
    <col min="11011" max="11011" width="1.81640625" customWidth="1" collapsed="1"/>
    <col min="11012" max="11012" width="13" customWidth="1" collapsed="1"/>
    <col min="11013" max="11016" width="10.453125" customWidth="1" collapsed="1"/>
    <col min="11017" max="11017" width="11.453125" customWidth="1" collapsed="1"/>
    <col min="11265" max="11265" width="2.81640625" customWidth="1" collapsed="1"/>
    <col min="11266" max="11266" width="32.81640625" customWidth="1" collapsed="1"/>
    <col min="11267" max="11267" width="1.81640625" customWidth="1" collapsed="1"/>
    <col min="11268" max="11268" width="13" customWidth="1" collapsed="1"/>
    <col min="11269" max="11272" width="10.453125" customWidth="1" collapsed="1"/>
    <col min="11273" max="11273" width="11.453125" customWidth="1" collapsed="1"/>
    <col min="11521" max="11521" width="2.81640625" customWidth="1" collapsed="1"/>
    <col min="11522" max="11522" width="32.81640625" customWidth="1" collapsed="1"/>
    <col min="11523" max="11523" width="1.81640625" customWidth="1" collapsed="1"/>
    <col min="11524" max="11524" width="13" customWidth="1" collapsed="1"/>
    <col min="11525" max="11528" width="10.453125" customWidth="1" collapsed="1"/>
    <col min="11529" max="11529" width="11.453125" customWidth="1" collapsed="1"/>
    <col min="11777" max="11777" width="2.81640625" customWidth="1" collapsed="1"/>
    <col min="11778" max="11778" width="32.81640625" customWidth="1" collapsed="1"/>
    <col min="11779" max="11779" width="1.81640625" customWidth="1" collapsed="1"/>
    <col min="11780" max="11780" width="13" customWidth="1" collapsed="1"/>
    <col min="11781" max="11784" width="10.453125" customWidth="1" collapsed="1"/>
    <col min="11785" max="11785" width="11.453125" customWidth="1" collapsed="1"/>
    <col min="12033" max="12033" width="2.81640625" customWidth="1" collapsed="1"/>
    <col min="12034" max="12034" width="32.81640625" customWidth="1" collapsed="1"/>
    <col min="12035" max="12035" width="1.81640625" customWidth="1" collapsed="1"/>
    <col min="12036" max="12036" width="13" customWidth="1" collapsed="1"/>
    <col min="12037" max="12040" width="10.453125" customWidth="1" collapsed="1"/>
    <col min="12041" max="12041" width="11.453125" customWidth="1" collapsed="1"/>
    <col min="12289" max="12289" width="2.81640625" customWidth="1" collapsed="1"/>
    <col min="12290" max="12290" width="32.81640625" customWidth="1" collapsed="1"/>
    <col min="12291" max="12291" width="1.81640625" customWidth="1" collapsed="1"/>
    <col min="12292" max="12292" width="13" customWidth="1" collapsed="1"/>
    <col min="12293" max="12296" width="10.453125" customWidth="1" collapsed="1"/>
    <col min="12297" max="12297" width="11.453125" customWidth="1" collapsed="1"/>
    <col min="12545" max="12545" width="2.81640625" customWidth="1" collapsed="1"/>
    <col min="12546" max="12546" width="32.81640625" customWidth="1" collapsed="1"/>
    <col min="12547" max="12547" width="1.81640625" customWidth="1" collapsed="1"/>
    <col min="12548" max="12548" width="13" customWidth="1" collapsed="1"/>
    <col min="12549" max="12552" width="10.453125" customWidth="1" collapsed="1"/>
    <col min="12553" max="12553" width="11.453125" customWidth="1" collapsed="1"/>
    <col min="12801" max="12801" width="2.81640625" customWidth="1" collapsed="1"/>
    <col min="12802" max="12802" width="32.81640625" customWidth="1" collapsed="1"/>
    <col min="12803" max="12803" width="1.81640625" customWidth="1" collapsed="1"/>
    <col min="12804" max="12804" width="13" customWidth="1" collapsed="1"/>
    <col min="12805" max="12808" width="10.453125" customWidth="1" collapsed="1"/>
    <col min="12809" max="12809" width="11.453125" customWidth="1" collapsed="1"/>
    <col min="13057" max="13057" width="2.81640625" customWidth="1" collapsed="1"/>
    <col min="13058" max="13058" width="32.81640625" customWidth="1" collapsed="1"/>
    <col min="13059" max="13059" width="1.81640625" customWidth="1" collapsed="1"/>
    <col min="13060" max="13060" width="13" customWidth="1" collapsed="1"/>
    <col min="13061" max="13064" width="10.453125" customWidth="1" collapsed="1"/>
    <col min="13065" max="13065" width="11.453125" customWidth="1" collapsed="1"/>
    <col min="13313" max="13313" width="2.81640625" customWidth="1" collapsed="1"/>
    <col min="13314" max="13314" width="32.81640625" customWidth="1" collapsed="1"/>
    <col min="13315" max="13315" width="1.81640625" customWidth="1" collapsed="1"/>
    <col min="13316" max="13316" width="13" customWidth="1" collapsed="1"/>
    <col min="13317" max="13320" width="10.453125" customWidth="1" collapsed="1"/>
    <col min="13321" max="13321" width="11.453125" customWidth="1" collapsed="1"/>
    <col min="13569" max="13569" width="2.81640625" customWidth="1" collapsed="1"/>
    <col min="13570" max="13570" width="32.81640625" customWidth="1" collapsed="1"/>
    <col min="13571" max="13571" width="1.81640625" customWidth="1" collapsed="1"/>
    <col min="13572" max="13572" width="13" customWidth="1" collapsed="1"/>
    <col min="13573" max="13576" width="10.453125" customWidth="1" collapsed="1"/>
    <col min="13577" max="13577" width="11.453125" customWidth="1" collapsed="1"/>
    <col min="13825" max="13825" width="2.81640625" customWidth="1" collapsed="1"/>
    <col min="13826" max="13826" width="32.81640625" customWidth="1" collapsed="1"/>
    <col min="13827" max="13827" width="1.81640625" customWidth="1" collapsed="1"/>
    <col min="13828" max="13828" width="13" customWidth="1" collapsed="1"/>
    <col min="13829" max="13832" width="10.453125" customWidth="1" collapsed="1"/>
    <col min="13833" max="13833" width="11.453125" customWidth="1" collapsed="1"/>
    <col min="14081" max="14081" width="2.81640625" customWidth="1" collapsed="1"/>
    <col min="14082" max="14082" width="32.81640625" customWidth="1" collapsed="1"/>
    <col min="14083" max="14083" width="1.81640625" customWidth="1" collapsed="1"/>
    <col min="14084" max="14084" width="13" customWidth="1" collapsed="1"/>
    <col min="14085" max="14088" width="10.453125" customWidth="1" collapsed="1"/>
    <col min="14089" max="14089" width="11.453125" customWidth="1" collapsed="1"/>
    <col min="14337" max="14337" width="2.81640625" customWidth="1" collapsed="1"/>
    <col min="14338" max="14338" width="32.81640625" customWidth="1" collapsed="1"/>
    <col min="14339" max="14339" width="1.81640625" customWidth="1" collapsed="1"/>
    <col min="14340" max="14340" width="13" customWidth="1" collapsed="1"/>
    <col min="14341" max="14344" width="10.453125" customWidth="1" collapsed="1"/>
    <col min="14345" max="14345" width="11.453125" customWidth="1" collapsed="1"/>
    <col min="14593" max="14593" width="2.81640625" customWidth="1" collapsed="1"/>
    <col min="14594" max="14594" width="32.81640625" customWidth="1" collapsed="1"/>
    <col min="14595" max="14595" width="1.81640625" customWidth="1" collapsed="1"/>
    <col min="14596" max="14596" width="13" customWidth="1" collapsed="1"/>
    <col min="14597" max="14600" width="10.453125" customWidth="1" collapsed="1"/>
    <col min="14601" max="14601" width="11.453125" customWidth="1" collapsed="1"/>
    <col min="14849" max="14849" width="2.81640625" customWidth="1" collapsed="1"/>
    <col min="14850" max="14850" width="32.81640625" customWidth="1" collapsed="1"/>
    <col min="14851" max="14851" width="1.81640625" customWidth="1" collapsed="1"/>
    <col min="14852" max="14852" width="13" customWidth="1" collapsed="1"/>
    <col min="14853" max="14856" width="10.453125" customWidth="1" collapsed="1"/>
    <col min="14857" max="14857" width="11.453125" customWidth="1" collapsed="1"/>
    <col min="15105" max="15105" width="2.81640625" customWidth="1" collapsed="1"/>
    <col min="15106" max="15106" width="32.81640625" customWidth="1" collapsed="1"/>
    <col min="15107" max="15107" width="1.81640625" customWidth="1" collapsed="1"/>
    <col min="15108" max="15108" width="13" customWidth="1" collapsed="1"/>
    <col min="15109" max="15112" width="10.453125" customWidth="1" collapsed="1"/>
    <col min="15113" max="15113" width="11.453125" customWidth="1" collapsed="1"/>
    <col min="15361" max="15361" width="2.81640625" customWidth="1" collapsed="1"/>
    <col min="15362" max="15362" width="32.81640625" customWidth="1" collapsed="1"/>
    <col min="15363" max="15363" width="1.81640625" customWidth="1" collapsed="1"/>
    <col min="15364" max="15364" width="13" customWidth="1" collapsed="1"/>
    <col min="15365" max="15368" width="10.453125" customWidth="1" collapsed="1"/>
    <col min="15369" max="15369" width="11.453125" customWidth="1" collapsed="1"/>
    <col min="15617" max="15617" width="2.81640625" customWidth="1" collapsed="1"/>
    <col min="15618" max="15618" width="32.81640625" customWidth="1" collapsed="1"/>
    <col min="15619" max="15619" width="1.81640625" customWidth="1" collapsed="1"/>
    <col min="15620" max="15620" width="13" customWidth="1" collapsed="1"/>
    <col min="15621" max="15624" width="10.453125" customWidth="1" collapsed="1"/>
    <col min="15625" max="15625" width="11.453125" customWidth="1" collapsed="1"/>
    <col min="15873" max="15873" width="2.81640625" customWidth="1" collapsed="1"/>
    <col min="15874" max="15874" width="32.81640625" customWidth="1" collapsed="1"/>
    <col min="15875" max="15875" width="1.81640625" customWidth="1" collapsed="1"/>
    <col min="15876" max="15876" width="13" customWidth="1" collapsed="1"/>
    <col min="15877" max="15880" width="10.453125" customWidth="1" collapsed="1"/>
    <col min="15881" max="15881" width="11.453125" customWidth="1" collapsed="1"/>
    <col min="16129" max="16129" width="2.81640625" customWidth="1" collapsed="1"/>
    <col min="16130" max="16130" width="32.81640625" customWidth="1" collapsed="1"/>
    <col min="16131" max="16131" width="1.81640625" customWidth="1" collapsed="1"/>
    <col min="16132" max="16132" width="13" customWidth="1" collapsed="1"/>
    <col min="16133" max="16136" width="10.453125" customWidth="1" collapsed="1"/>
    <col min="16137" max="16137" width="11.453125" customWidth="1" collapsed="1"/>
  </cols>
  <sheetData>
    <row r="1" spans="1:9" ht="7.5" customHeight="1" x14ac:dyDescent="0.35"/>
    <row r="2" spans="1:9" ht="18" x14ac:dyDescent="0.4">
      <c r="A2" s="1782" t="s">
        <v>2441</v>
      </c>
      <c r="B2" s="1783"/>
      <c r="C2" s="1783"/>
      <c r="D2" s="1783"/>
      <c r="E2" s="1783"/>
      <c r="F2" s="1783"/>
      <c r="G2" s="1783"/>
      <c r="H2" s="1783"/>
      <c r="I2" s="1783"/>
    </row>
    <row r="3" spans="1:9" ht="18" x14ac:dyDescent="0.4">
      <c r="B3" s="1784" t="s">
        <v>2442</v>
      </c>
      <c r="C3" s="1785"/>
      <c r="D3" s="1786"/>
      <c r="E3" s="1786"/>
      <c r="F3" s="1786"/>
      <c r="G3" s="1786"/>
      <c r="H3" s="1786"/>
      <c r="I3" s="1786"/>
    </row>
    <row r="4" spans="1:9" ht="15.5" x14ac:dyDescent="0.35">
      <c r="A4" s="1787"/>
      <c r="B4" s="1788"/>
      <c r="C4" s="1788"/>
      <c r="D4" s="1788"/>
      <c r="E4" s="1788"/>
      <c r="F4" s="1788"/>
      <c r="G4" s="1788"/>
      <c r="H4" s="1788"/>
      <c r="I4" s="1788"/>
    </row>
    <row r="5" spans="1:9" ht="15.5" x14ac:dyDescent="0.35">
      <c r="A5" s="1787"/>
      <c r="B5" s="1788"/>
      <c r="C5" s="1788"/>
      <c r="D5" s="1789" t="s">
        <v>2443</v>
      </c>
      <c r="E5" s="1790" t="s">
        <v>2444</v>
      </c>
      <c r="F5" s="1790" t="s">
        <v>2445</v>
      </c>
      <c r="G5" s="1789" t="s">
        <v>2446</v>
      </c>
      <c r="H5" s="1790" t="s">
        <v>2447</v>
      </c>
      <c r="I5" s="1790" t="s">
        <v>2448</v>
      </c>
    </row>
    <row r="6" spans="1:9" ht="15.5" x14ac:dyDescent="0.35">
      <c r="A6" s="1787"/>
      <c r="B6" s="1791"/>
      <c r="C6" s="1791"/>
      <c r="D6" s="1792"/>
      <c r="E6" s="1792"/>
      <c r="F6" s="1792"/>
      <c r="G6" s="1792"/>
      <c r="H6" s="1792"/>
      <c r="I6" s="1792"/>
    </row>
    <row r="7" spans="1:9" ht="15.5" x14ac:dyDescent="0.35">
      <c r="A7" s="1812" t="s">
        <v>2449</v>
      </c>
      <c r="B7" s="1813"/>
      <c r="C7" s="1813"/>
      <c r="D7" s="1814">
        <f>MaturAnalSum!$G$77</f>
        <v>0</v>
      </c>
      <c r="E7" s="1814">
        <f>MaturAnalSum!$H$77</f>
        <v>0</v>
      </c>
      <c r="F7" s="1814">
        <f>MaturAnalSum!$I$77</f>
        <v>0</v>
      </c>
      <c r="G7" s="1814">
        <f>MaturAnalSum!$J$77</f>
        <v>0</v>
      </c>
      <c r="H7" s="1814">
        <f>MaturAnalSum!$K$77</f>
        <v>0</v>
      </c>
      <c r="I7" s="1814">
        <f>MaturAnalSum!$L$77</f>
        <v>0</v>
      </c>
    </row>
    <row r="8" spans="1:9" ht="15.5" x14ac:dyDescent="0.35">
      <c r="A8" s="1787"/>
      <c r="B8" s="1788" t="s">
        <v>2450</v>
      </c>
      <c r="C8" s="1788"/>
      <c r="D8" s="1793">
        <f>MaturAnalSum!$F$45*D33</f>
        <v>0</v>
      </c>
      <c r="E8" s="1793">
        <f>MaturAnalSum!$F$45*E33</f>
        <v>0</v>
      </c>
      <c r="F8" s="1793">
        <f>MaturAnalSum!$F$45*F33</f>
        <v>0</v>
      </c>
      <c r="G8" s="1793">
        <f>MaturAnalSum!$F$45*G33</f>
        <v>0</v>
      </c>
      <c r="H8" s="1793">
        <f>MaturAnalSum!$F$45*H33</f>
        <v>0</v>
      </c>
      <c r="I8" s="1793">
        <f>MaturAnalSum!$F$45*I33</f>
        <v>0</v>
      </c>
    </row>
    <row r="9" spans="1:9" ht="15.5" x14ac:dyDescent="0.35">
      <c r="A9" s="1787"/>
      <c r="B9" s="1788" t="s">
        <v>2451</v>
      </c>
      <c r="C9" s="1788"/>
      <c r="D9" s="1793">
        <f>MaturAnalSum!$F$49*D34</f>
        <v>0</v>
      </c>
      <c r="E9" s="1793">
        <f>MaturAnalSum!$F$49*E34</f>
        <v>0</v>
      </c>
      <c r="F9" s="1793">
        <f>MaturAnalSum!$F$49*F34</f>
        <v>0</v>
      </c>
      <c r="G9" s="1793">
        <f>MaturAnalSum!$F$49*G34</f>
        <v>0</v>
      </c>
      <c r="H9" s="1793">
        <f>MaturAnalSum!$F$49*H34</f>
        <v>0</v>
      </c>
      <c r="I9" s="1793">
        <f>MaturAnalSum!$F$49*I34</f>
        <v>0</v>
      </c>
    </row>
    <row r="10" spans="1:9" ht="15.5" x14ac:dyDescent="0.35">
      <c r="A10" s="1787"/>
      <c r="B10" s="1794" t="s">
        <v>2452</v>
      </c>
      <c r="C10" s="1788"/>
      <c r="D10" s="1795"/>
      <c r="E10" s="1796"/>
      <c r="F10" s="1796"/>
      <c r="G10" s="1796"/>
      <c r="H10" s="1796"/>
      <c r="I10" s="1796"/>
    </row>
    <row r="11" spans="1:9" ht="15.5" x14ac:dyDescent="0.35">
      <c r="A11" s="1787"/>
      <c r="B11" s="1797" t="s">
        <v>2453</v>
      </c>
      <c r="C11" s="1797"/>
      <c r="D11" s="1798">
        <f>(Form2!$N$14+Form2!$N$17+Form2!$N$20)*D35</f>
        <v>0</v>
      </c>
      <c r="E11" s="1798">
        <f>(Form2!$N$14+Form2!$N$17+Form2!$N$20)*E35</f>
        <v>0</v>
      </c>
      <c r="F11" s="1798">
        <f>(Form2!$N$14+Form2!$N$17+Form2!$N$20)*F35</f>
        <v>0</v>
      </c>
      <c r="G11" s="1798">
        <f>(Form2!$N$14+Form2!$N$17+Form2!$N$20)*G35</f>
        <v>0</v>
      </c>
      <c r="H11" s="1798">
        <f>(Form2!$N$14+Form2!$N$17+Form2!$N$20)*H35</f>
        <v>0</v>
      </c>
      <c r="I11" s="1798">
        <f>(Form2!$N$14+Form2!$N$17+Form2!$N$20)*I35</f>
        <v>0</v>
      </c>
    </row>
    <row r="12" spans="1:9" ht="15.5" x14ac:dyDescent="0.35">
      <c r="A12" s="1787"/>
      <c r="B12" s="1799" t="s">
        <v>2454</v>
      </c>
      <c r="C12" s="1797"/>
      <c r="D12" s="1798">
        <f>(Form2!$N$15+Form2!$N$18+Form2!$N$21)*D36</f>
        <v>0</v>
      </c>
      <c r="E12" s="1798">
        <f>(Form2!$N$15+Form2!$N$18+Form2!$N$21)*E36</f>
        <v>0</v>
      </c>
      <c r="F12" s="1798">
        <f>(Form2!$N$15+Form2!$N$18+Form2!$N$21)*F36</f>
        <v>0</v>
      </c>
      <c r="G12" s="1798">
        <f>(Form2!$N$15+Form2!$N$18+Form2!$N$21)*G36</f>
        <v>0</v>
      </c>
      <c r="H12" s="1798">
        <f>(Form2!$N$15+Form2!$N$18+Form2!$N$21)*H36</f>
        <v>0</v>
      </c>
      <c r="I12" s="1798">
        <f>(Form2!$N$15+Form2!$N$18+Form2!$N$21)*I36</f>
        <v>0</v>
      </c>
    </row>
    <row r="13" spans="1:9" ht="15.5" x14ac:dyDescent="0.35">
      <c r="A13" s="1787"/>
      <c r="B13" s="1788" t="s">
        <v>2455</v>
      </c>
      <c r="C13" s="1788"/>
      <c r="D13" s="1800">
        <f>MaturAnalSum!$F$61*D37</f>
        <v>0</v>
      </c>
      <c r="E13" s="1800">
        <f>MaturAnalSum!$F$61*E37</f>
        <v>0</v>
      </c>
      <c r="F13" s="1800">
        <f>MaturAnalSum!$F$61*F37</f>
        <v>0</v>
      </c>
      <c r="G13" s="1800">
        <f>MaturAnalSum!$F$61*G37</f>
        <v>0</v>
      </c>
      <c r="H13" s="1800">
        <f>MaturAnalSum!$F$61*H37</f>
        <v>0</v>
      </c>
      <c r="I13" s="1800">
        <f>MaturAnalSum!$F$61*I37</f>
        <v>0</v>
      </c>
    </row>
    <row r="14" spans="1:9" ht="15.5" x14ac:dyDescent="0.35">
      <c r="A14" s="1787"/>
      <c r="B14" s="1788"/>
      <c r="C14" s="1788"/>
      <c r="D14" s="1800"/>
      <c r="E14" s="1800"/>
      <c r="F14" s="1800"/>
      <c r="G14" s="1800"/>
      <c r="H14" s="1800"/>
      <c r="I14" s="1800"/>
    </row>
    <row r="15" spans="1:9" ht="15.5" x14ac:dyDescent="0.35">
      <c r="A15" s="1787"/>
      <c r="B15" s="1801" t="s">
        <v>2456</v>
      </c>
      <c r="C15" s="1802"/>
      <c r="D15" s="1803">
        <f t="shared" ref="D15:I15" si="0">SUM(D8,D9,D11,D12,D13)</f>
        <v>0</v>
      </c>
      <c r="E15" s="1803">
        <f t="shared" si="0"/>
        <v>0</v>
      </c>
      <c r="F15" s="1803">
        <f t="shared" si="0"/>
        <v>0</v>
      </c>
      <c r="G15" s="1803">
        <f t="shared" si="0"/>
        <v>0</v>
      </c>
      <c r="H15" s="1803">
        <f t="shared" si="0"/>
        <v>0</v>
      </c>
      <c r="I15" s="1803">
        <f t="shared" si="0"/>
        <v>0</v>
      </c>
    </row>
    <row r="16" spans="1:9" ht="15.5" x14ac:dyDescent="0.35">
      <c r="A16" s="1787"/>
      <c r="B16" s="1787" t="s">
        <v>2457</v>
      </c>
      <c r="C16" s="1791"/>
      <c r="D16" s="1804">
        <f t="shared" ref="D16:I16" si="1">D7+D15</f>
        <v>0</v>
      </c>
      <c r="E16" s="1804">
        <f t="shared" si="1"/>
        <v>0</v>
      </c>
      <c r="F16" s="1804">
        <f t="shared" si="1"/>
        <v>0</v>
      </c>
      <c r="G16" s="1804">
        <f t="shared" si="1"/>
        <v>0</v>
      </c>
      <c r="H16" s="1804">
        <f t="shared" si="1"/>
        <v>0</v>
      </c>
      <c r="I16" s="1804">
        <f t="shared" si="1"/>
        <v>0</v>
      </c>
    </row>
    <row r="17" spans="1:9" ht="7.5" customHeight="1" x14ac:dyDescent="0.35">
      <c r="A17" s="1787"/>
      <c r="B17" s="1788"/>
      <c r="C17" s="1788"/>
      <c r="D17" s="1788"/>
      <c r="E17" s="1788"/>
      <c r="F17" s="1788"/>
      <c r="G17" s="1788"/>
      <c r="H17" s="1788"/>
      <c r="I17" s="1788"/>
    </row>
    <row r="18" spans="1:9" ht="15.5" x14ac:dyDescent="0.35">
      <c r="A18" s="1812" t="s">
        <v>2458</v>
      </c>
      <c r="B18" s="1813"/>
      <c r="C18" s="1813"/>
      <c r="D18" s="1814">
        <f>MaturAnalSum!$G$39</f>
        <v>0</v>
      </c>
      <c r="E18" s="1814">
        <f>MaturAnalSum!$H$39</f>
        <v>0</v>
      </c>
      <c r="F18" s="1814">
        <f>MaturAnalSum!$I$39</f>
        <v>0</v>
      </c>
      <c r="G18" s="1814">
        <f>MaturAnalSum!$J$39</f>
        <v>0</v>
      </c>
      <c r="H18" s="1814">
        <f>MaturAnalSum!$K$39</f>
        <v>0</v>
      </c>
      <c r="I18" s="1814">
        <f>MaturAnalSum!$L$39</f>
        <v>0</v>
      </c>
    </row>
    <row r="19" spans="1:9" ht="15.5" x14ac:dyDescent="0.35">
      <c r="A19" s="1787"/>
      <c r="B19" s="1794" t="s">
        <v>2459</v>
      </c>
      <c r="C19" s="1794"/>
      <c r="D19" s="1795">
        <f>MaturAnalSum!$F$11</f>
        <v>0</v>
      </c>
      <c r="E19" s="1793"/>
      <c r="F19" s="1793"/>
      <c r="G19" s="1793"/>
      <c r="H19" s="1793"/>
      <c r="I19" s="1793"/>
    </row>
    <row r="20" spans="1:9" ht="15.5" x14ac:dyDescent="0.35">
      <c r="A20" s="1787"/>
      <c r="B20" s="1797" t="s">
        <v>2460</v>
      </c>
      <c r="C20" s="1788"/>
      <c r="D20" s="1798">
        <f>'Form 1'!$N$12*D41</f>
        <v>0</v>
      </c>
      <c r="E20" s="1798">
        <f>'Form 1'!$N$12*E41</f>
        <v>0</v>
      </c>
      <c r="F20" s="1798">
        <f>'Form 1'!$N$12*F41</f>
        <v>0</v>
      </c>
      <c r="G20" s="1798">
        <f>'Form 1'!$N$12*G41</f>
        <v>0</v>
      </c>
      <c r="H20" s="1798">
        <f>'Form 1'!$N$12*H41</f>
        <v>0</v>
      </c>
      <c r="I20" s="1798">
        <f>'Form 1'!$N$12*I41</f>
        <v>0</v>
      </c>
    </row>
    <row r="21" spans="1:9" ht="15.5" x14ac:dyDescent="0.35">
      <c r="A21" s="1787"/>
      <c r="B21" s="1799" t="s">
        <v>2461</v>
      </c>
      <c r="C21" s="1788"/>
      <c r="D21" s="1798">
        <f>'Form 1'!$N$13*D42</f>
        <v>0</v>
      </c>
      <c r="E21" s="1798">
        <f>'Form 1'!$N$13*E42</f>
        <v>0</v>
      </c>
      <c r="F21" s="1798">
        <f>'Form 1'!$N$13*F42</f>
        <v>0</v>
      </c>
      <c r="G21" s="1798">
        <f>'Form 1'!$N$13*G42</f>
        <v>0</v>
      </c>
      <c r="H21" s="1798">
        <f>'Form 1'!$N$13*H42</f>
        <v>0</v>
      </c>
      <c r="I21" s="1798">
        <f>'Form 1'!$N$13*I42</f>
        <v>0</v>
      </c>
    </row>
    <row r="22" spans="1:9" ht="15.5" x14ac:dyDescent="0.35">
      <c r="A22" s="1787"/>
      <c r="B22" s="1799" t="s">
        <v>2462</v>
      </c>
      <c r="C22" s="1788"/>
      <c r="D22" s="1805">
        <f>($D$19-SUM(D20:I21))*D43</f>
        <v>0</v>
      </c>
      <c r="E22" s="1805">
        <f>($D$19-SUM(D20:I21))*E43</f>
        <v>0</v>
      </c>
      <c r="F22" s="1805">
        <f>($D$19-SUM(D20:I21))*F43</f>
        <v>0</v>
      </c>
      <c r="G22" s="1805">
        <f>($D$19-SUM(D20:I21))*G43</f>
        <v>0</v>
      </c>
      <c r="H22" s="1805">
        <f>($D$19-SUM(D20:I21))*H43</f>
        <v>0</v>
      </c>
      <c r="I22" s="1805">
        <f>($D$19-SUM(D20:I21))*I43</f>
        <v>0</v>
      </c>
    </row>
    <row r="23" spans="1:9" ht="15.5" x14ac:dyDescent="0.35">
      <c r="A23" s="1787"/>
      <c r="B23" s="1788"/>
      <c r="C23" s="1788"/>
      <c r="D23" s="1806"/>
      <c r="E23" s="1806"/>
      <c r="F23" s="1806"/>
      <c r="G23" s="1806"/>
      <c r="H23" s="1806"/>
      <c r="I23" s="1806"/>
    </row>
    <row r="24" spans="1:9" ht="15.5" x14ac:dyDescent="0.35">
      <c r="A24" s="1787"/>
      <c r="B24" s="1801" t="s">
        <v>2456</v>
      </c>
      <c r="C24" s="1802"/>
      <c r="D24" s="1803">
        <f t="shared" ref="D24:I24" si="2">SUM(D20:D22)</f>
        <v>0</v>
      </c>
      <c r="E24" s="1803">
        <f t="shared" si="2"/>
        <v>0</v>
      </c>
      <c r="F24" s="1803">
        <f t="shared" si="2"/>
        <v>0</v>
      </c>
      <c r="G24" s="1803">
        <f t="shared" si="2"/>
        <v>0</v>
      </c>
      <c r="H24" s="1803">
        <f t="shared" si="2"/>
        <v>0</v>
      </c>
      <c r="I24" s="1803">
        <f t="shared" si="2"/>
        <v>0</v>
      </c>
    </row>
    <row r="25" spans="1:9" ht="15.5" x14ac:dyDescent="0.35">
      <c r="A25" s="1787"/>
      <c r="B25" s="1787" t="s">
        <v>2463</v>
      </c>
      <c r="C25" s="1791"/>
      <c r="D25" s="1804">
        <f t="shared" ref="D25:I25" si="3">D18+D24</f>
        <v>0</v>
      </c>
      <c r="E25" s="1804">
        <f t="shared" si="3"/>
        <v>0</v>
      </c>
      <c r="F25" s="1804">
        <f t="shared" si="3"/>
        <v>0</v>
      </c>
      <c r="G25" s="1804">
        <f t="shared" si="3"/>
        <v>0</v>
      </c>
      <c r="H25" s="1804">
        <f t="shared" si="3"/>
        <v>0</v>
      </c>
      <c r="I25" s="1804">
        <f t="shared" si="3"/>
        <v>0</v>
      </c>
    </row>
    <row r="26" spans="1:9" ht="15.5" x14ac:dyDescent="0.35">
      <c r="A26" s="1787"/>
      <c r="B26" s="1788"/>
      <c r="C26" s="1788"/>
      <c r="D26" s="1800"/>
      <c r="E26" s="1800"/>
      <c r="F26" s="1800"/>
      <c r="G26" s="1800"/>
      <c r="H26" s="1800"/>
      <c r="I26" s="1800"/>
    </row>
    <row r="27" spans="1:9" ht="15.5" x14ac:dyDescent="0.35">
      <c r="A27" s="1787" t="s">
        <v>2464</v>
      </c>
      <c r="B27" s="1788"/>
      <c r="C27" s="1788"/>
      <c r="D27" s="1807">
        <f>D16-D25</f>
        <v>0</v>
      </c>
      <c r="E27" s="1807">
        <f>E16-E25</f>
        <v>0</v>
      </c>
      <c r="F27" s="1807">
        <f t="shared" ref="F27:I27" si="4">F16-F25</f>
        <v>0</v>
      </c>
      <c r="G27" s="1807">
        <f t="shared" si="4"/>
        <v>0</v>
      </c>
      <c r="H27" s="1807">
        <f t="shared" si="4"/>
        <v>0</v>
      </c>
      <c r="I27" s="1807">
        <f t="shared" si="4"/>
        <v>0</v>
      </c>
    </row>
    <row r="28" spans="1:9" ht="5.25" customHeight="1" x14ac:dyDescent="0.35">
      <c r="A28" s="1787"/>
      <c r="B28" s="1788"/>
      <c r="C28" s="1788"/>
      <c r="D28" s="1808"/>
      <c r="E28" s="1808"/>
      <c r="F28" s="1808"/>
      <c r="G28" s="1808"/>
      <c r="H28" s="1808"/>
      <c r="I28" s="1808"/>
    </row>
    <row r="29" spans="1:9" ht="15.5" x14ac:dyDescent="0.35">
      <c r="A29" s="1787" t="s">
        <v>2465</v>
      </c>
      <c r="B29" s="1788"/>
      <c r="C29" s="1788"/>
      <c r="D29" s="1807">
        <f>D27</f>
        <v>0</v>
      </c>
      <c r="E29" s="1807">
        <f>D29+E27</f>
        <v>0</v>
      </c>
      <c r="F29" s="1807">
        <f>E29+F27</f>
        <v>0</v>
      </c>
      <c r="G29" s="1807">
        <f>F29+G27</f>
        <v>0</v>
      </c>
      <c r="H29" s="1807">
        <f>G29+H27</f>
        <v>0</v>
      </c>
      <c r="I29" s="1807">
        <f>H29+I27</f>
        <v>0</v>
      </c>
    </row>
    <row r="30" spans="1:9" ht="15.5" x14ac:dyDescent="0.35">
      <c r="A30" s="1787"/>
      <c r="B30" s="1788"/>
      <c r="C30" s="1788"/>
      <c r="D30" s="1788"/>
      <c r="E30" s="1788"/>
      <c r="F30" s="1788"/>
      <c r="G30" s="1788"/>
      <c r="H30" s="1788"/>
      <c r="I30" s="1788"/>
    </row>
    <row r="31" spans="1:9" ht="15.5" x14ac:dyDescent="0.35">
      <c r="A31" s="1787" t="s">
        <v>2466</v>
      </c>
      <c r="B31" s="1788"/>
      <c r="C31" s="1788"/>
      <c r="D31" s="1788"/>
      <c r="E31" s="1788"/>
      <c r="F31" s="1788"/>
      <c r="G31" s="1788"/>
      <c r="H31" s="1788"/>
      <c r="I31" s="1788"/>
    </row>
    <row r="32" spans="1:9" ht="15.5" x14ac:dyDescent="0.35">
      <c r="A32" s="1787"/>
      <c r="B32" s="1794" t="s">
        <v>2467</v>
      </c>
      <c r="C32" s="1788"/>
      <c r="D32" s="1788"/>
      <c r="E32" s="1788"/>
      <c r="F32" s="1788"/>
      <c r="G32" s="1788"/>
      <c r="H32" s="1788"/>
      <c r="I32" s="1788"/>
    </row>
    <row r="33" spans="1:9" ht="15.5" x14ac:dyDescent="0.35">
      <c r="A33" s="1787"/>
      <c r="B33" s="1788" t="s">
        <v>2468</v>
      </c>
      <c r="C33" s="1788"/>
      <c r="D33" s="1809">
        <v>0.75</v>
      </c>
      <c r="E33" s="1809">
        <v>0</v>
      </c>
      <c r="F33" s="1809">
        <v>0</v>
      </c>
      <c r="G33" s="1809">
        <v>0</v>
      </c>
      <c r="H33" s="1809">
        <v>0</v>
      </c>
      <c r="I33" s="1809">
        <v>-0.75</v>
      </c>
    </row>
    <row r="34" spans="1:9" ht="15.5" x14ac:dyDescent="0.35">
      <c r="A34" s="1787"/>
      <c r="B34" s="1788" t="s">
        <v>2469</v>
      </c>
      <c r="C34" s="1788"/>
      <c r="D34" s="1809">
        <v>0.75</v>
      </c>
      <c r="E34" s="1809">
        <v>0</v>
      </c>
      <c r="F34" s="1809">
        <v>0</v>
      </c>
      <c r="G34" s="1809">
        <v>0</v>
      </c>
      <c r="H34" s="1809">
        <v>0</v>
      </c>
      <c r="I34" s="1809">
        <v>-0.75</v>
      </c>
    </row>
    <row r="35" spans="1:9" ht="15.5" x14ac:dyDescent="0.35">
      <c r="A35" s="1787"/>
      <c r="B35" s="1788" t="s">
        <v>2470</v>
      </c>
      <c r="C35" s="1788"/>
      <c r="D35" s="1809">
        <v>0.8</v>
      </c>
      <c r="E35" s="1809">
        <v>0</v>
      </c>
      <c r="F35" s="1809">
        <v>-0.8</v>
      </c>
      <c r="G35" s="1809">
        <v>0</v>
      </c>
      <c r="H35" s="1809">
        <v>0</v>
      </c>
      <c r="I35" s="1809">
        <v>0</v>
      </c>
    </row>
    <row r="36" spans="1:9" x14ac:dyDescent="0.35">
      <c r="A36" s="1788"/>
      <c r="B36" s="1788" t="s">
        <v>2471</v>
      </c>
      <c r="C36" s="1788"/>
      <c r="D36" s="1809">
        <v>0.6</v>
      </c>
      <c r="E36" s="1809">
        <v>0</v>
      </c>
      <c r="F36" s="1809">
        <v>0</v>
      </c>
      <c r="G36" s="1809">
        <v>0</v>
      </c>
      <c r="H36" s="1809">
        <v>0</v>
      </c>
      <c r="I36" s="1809">
        <v>-0.6</v>
      </c>
    </row>
    <row r="37" spans="1:9" x14ac:dyDescent="0.35">
      <c r="A37" s="1788"/>
      <c r="B37" s="1788" t="s">
        <v>2472</v>
      </c>
      <c r="C37" s="1788"/>
      <c r="D37" s="1809">
        <v>0.15</v>
      </c>
      <c r="E37" s="1809">
        <v>0</v>
      </c>
      <c r="F37" s="1809">
        <v>0</v>
      </c>
      <c r="G37" s="1809">
        <v>0</v>
      </c>
      <c r="H37" s="1809">
        <v>0</v>
      </c>
      <c r="I37" s="1809">
        <v>-0.15</v>
      </c>
    </row>
    <row r="38" spans="1:9" x14ac:dyDescent="0.35">
      <c r="A38" s="1788"/>
      <c r="B38" s="1810" t="s">
        <v>2473</v>
      </c>
      <c r="C38" s="1788"/>
      <c r="D38" s="1788"/>
      <c r="E38" s="1788"/>
      <c r="F38" s="1788"/>
      <c r="G38" s="1788"/>
      <c r="H38" s="1788"/>
      <c r="I38" s="1788"/>
    </row>
    <row r="39" spans="1:9" x14ac:dyDescent="0.35">
      <c r="A39" s="1788"/>
      <c r="B39" s="1788"/>
      <c r="C39" s="1788"/>
      <c r="D39" s="1788"/>
      <c r="E39" s="1788"/>
      <c r="F39" s="1788"/>
      <c r="G39" s="1788"/>
      <c r="H39" s="1788"/>
      <c r="I39" s="1788"/>
    </row>
    <row r="40" spans="1:9" x14ac:dyDescent="0.35">
      <c r="A40" s="1788"/>
      <c r="B40" s="1794" t="s">
        <v>2474</v>
      </c>
      <c r="C40" s="1788"/>
      <c r="D40" s="1788"/>
      <c r="E40" s="1788"/>
      <c r="F40" s="1788"/>
      <c r="G40" s="1788"/>
      <c r="H40" s="1788"/>
      <c r="I40" s="1788"/>
    </row>
    <row r="41" spans="1:9" x14ac:dyDescent="0.35">
      <c r="A41" s="1788"/>
      <c r="B41" s="1811" t="s">
        <v>2475</v>
      </c>
      <c r="C41" s="1788"/>
      <c r="D41" s="1809">
        <v>0.3</v>
      </c>
      <c r="E41" s="1809">
        <v>0</v>
      </c>
      <c r="F41" s="1809">
        <v>0</v>
      </c>
      <c r="G41" s="1809">
        <v>0</v>
      </c>
      <c r="H41" s="1809">
        <v>0</v>
      </c>
      <c r="I41" s="1809">
        <v>-0.3</v>
      </c>
    </row>
    <row r="42" spans="1:9" x14ac:dyDescent="0.35">
      <c r="A42" s="1788"/>
      <c r="B42" s="1811" t="s">
        <v>923</v>
      </c>
      <c r="C42" s="1788"/>
      <c r="D42" s="1809">
        <v>0.1</v>
      </c>
      <c r="E42" s="1809">
        <v>0</v>
      </c>
      <c r="F42" s="1809">
        <v>0</v>
      </c>
      <c r="G42" s="1809">
        <v>0</v>
      </c>
      <c r="H42" s="1809">
        <v>0</v>
      </c>
      <c r="I42" s="1809">
        <v>-0.1</v>
      </c>
    </row>
    <row r="43" spans="1:9" x14ac:dyDescent="0.35">
      <c r="A43" s="1788"/>
      <c r="B43" s="1788" t="s">
        <v>2476</v>
      </c>
      <c r="C43" s="1788"/>
      <c r="D43" s="1809">
        <v>0</v>
      </c>
      <c r="E43" s="1809">
        <v>0.1</v>
      </c>
      <c r="F43" s="1809">
        <v>0</v>
      </c>
      <c r="G43" s="1809">
        <v>0</v>
      </c>
      <c r="H43" s="1809">
        <v>0</v>
      </c>
      <c r="I43" s="1809">
        <v>-0.1</v>
      </c>
    </row>
  </sheetData>
  <pageMargins left="0.7" right="0.7" top="0.75" bottom="0.75" header="0.3" footer="0.3"/>
  <pageSetup paperSize="9" orientation="portrait" verticalDpi="0" r:id="rId1"/>
  <headerFooter>
    <oddFooter>&amp;C&amp;1#&amp;"Calibri"&amp;10&amp;K000000I n t e r n a l</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WVP57"/>
  <sheetViews>
    <sheetView topLeftCell="A25" workbookViewId="0">
      <selection activeCell="H40" sqref="H40"/>
    </sheetView>
  </sheetViews>
  <sheetFormatPr defaultRowHeight="14.5" x14ac:dyDescent="0.35"/>
  <cols>
    <col min="2" max="2" width="12.453125" customWidth="1" collapsed="1"/>
    <col min="4" max="4" width="11.08984375" customWidth="1" collapsed="1"/>
    <col min="5" max="5" width="13.54296875" customWidth="1" collapsed="1"/>
    <col min="6" max="6" width="11.1796875" customWidth="1" collapsed="1"/>
    <col min="7" max="7" width="10.54296875" customWidth="1" collapsed="1"/>
    <col min="8" max="8" width="12.1796875" customWidth="1" collapsed="1"/>
    <col min="258" max="258" width="12.453125" customWidth="1" collapsed="1"/>
    <col min="260" max="260" width="11.08984375" customWidth="1" collapsed="1"/>
    <col min="261" max="261" width="13.54296875" customWidth="1" collapsed="1"/>
    <col min="262" max="262" width="11.1796875" customWidth="1" collapsed="1"/>
    <col min="263" max="263" width="10.54296875" customWidth="1" collapsed="1"/>
    <col min="264" max="264" width="12.1796875" customWidth="1" collapsed="1"/>
    <col min="514" max="514" width="12.453125" customWidth="1" collapsed="1"/>
    <col min="516" max="516" width="11.08984375" customWidth="1" collapsed="1"/>
    <col min="517" max="517" width="13.54296875" customWidth="1" collapsed="1"/>
    <col min="518" max="518" width="11.1796875" customWidth="1" collapsed="1"/>
    <col min="519" max="519" width="10.54296875" customWidth="1" collapsed="1"/>
    <col min="520" max="520" width="12.1796875" customWidth="1" collapsed="1"/>
    <col min="770" max="770" width="12.453125" customWidth="1" collapsed="1"/>
    <col min="772" max="772" width="11.08984375" customWidth="1" collapsed="1"/>
    <col min="773" max="773" width="13.54296875" customWidth="1" collapsed="1"/>
    <col min="774" max="774" width="11.1796875" customWidth="1" collapsed="1"/>
    <col min="775" max="775" width="10.54296875" customWidth="1" collapsed="1"/>
    <col min="776" max="776" width="12.1796875" customWidth="1" collapsed="1"/>
    <col min="1026" max="1026" width="12.453125" customWidth="1" collapsed="1"/>
    <col min="1028" max="1028" width="11.08984375" customWidth="1" collapsed="1"/>
    <col min="1029" max="1029" width="13.54296875" customWidth="1" collapsed="1"/>
    <col min="1030" max="1030" width="11.1796875" customWidth="1" collapsed="1"/>
    <col min="1031" max="1031" width="10.54296875" customWidth="1" collapsed="1"/>
    <col min="1032" max="1032" width="12.1796875" customWidth="1" collapsed="1"/>
    <col min="1282" max="1282" width="12.453125" customWidth="1" collapsed="1"/>
    <col min="1284" max="1284" width="11.08984375" customWidth="1" collapsed="1"/>
    <col min="1285" max="1285" width="13.54296875" customWidth="1" collapsed="1"/>
    <col min="1286" max="1286" width="11.1796875" customWidth="1" collapsed="1"/>
    <col min="1287" max="1287" width="10.54296875" customWidth="1" collapsed="1"/>
    <col min="1288" max="1288" width="12.1796875" customWidth="1" collapsed="1"/>
    <col min="1538" max="1538" width="12.453125" customWidth="1" collapsed="1"/>
    <col min="1540" max="1540" width="11.08984375" customWidth="1" collapsed="1"/>
    <col min="1541" max="1541" width="13.54296875" customWidth="1" collapsed="1"/>
    <col min="1542" max="1542" width="11.1796875" customWidth="1" collapsed="1"/>
    <col min="1543" max="1543" width="10.54296875" customWidth="1" collapsed="1"/>
    <col min="1544" max="1544" width="12.1796875" customWidth="1" collapsed="1"/>
    <col min="1794" max="1794" width="12.453125" customWidth="1" collapsed="1"/>
    <col min="1796" max="1796" width="11.08984375" customWidth="1" collapsed="1"/>
    <col min="1797" max="1797" width="13.54296875" customWidth="1" collapsed="1"/>
    <col min="1798" max="1798" width="11.1796875" customWidth="1" collapsed="1"/>
    <col min="1799" max="1799" width="10.54296875" customWidth="1" collapsed="1"/>
    <col min="1800" max="1800" width="12.1796875" customWidth="1" collapsed="1"/>
    <col min="2050" max="2050" width="12.453125" customWidth="1" collapsed="1"/>
    <col min="2052" max="2052" width="11.08984375" customWidth="1" collapsed="1"/>
    <col min="2053" max="2053" width="13.54296875" customWidth="1" collapsed="1"/>
    <col min="2054" max="2054" width="11.1796875" customWidth="1" collapsed="1"/>
    <col min="2055" max="2055" width="10.54296875" customWidth="1" collapsed="1"/>
    <col min="2056" max="2056" width="12.1796875" customWidth="1" collapsed="1"/>
    <col min="2306" max="2306" width="12.453125" customWidth="1" collapsed="1"/>
    <col min="2308" max="2308" width="11.08984375" customWidth="1" collapsed="1"/>
    <col min="2309" max="2309" width="13.54296875" customWidth="1" collapsed="1"/>
    <col min="2310" max="2310" width="11.1796875" customWidth="1" collapsed="1"/>
    <col min="2311" max="2311" width="10.54296875" customWidth="1" collapsed="1"/>
    <col min="2312" max="2312" width="12.1796875" customWidth="1" collapsed="1"/>
    <col min="2562" max="2562" width="12.453125" customWidth="1" collapsed="1"/>
    <col min="2564" max="2564" width="11.08984375" customWidth="1" collapsed="1"/>
    <col min="2565" max="2565" width="13.54296875" customWidth="1" collapsed="1"/>
    <col min="2566" max="2566" width="11.1796875" customWidth="1" collapsed="1"/>
    <col min="2567" max="2567" width="10.54296875" customWidth="1" collapsed="1"/>
    <col min="2568" max="2568" width="12.1796875" customWidth="1" collapsed="1"/>
    <col min="2818" max="2818" width="12.453125" customWidth="1" collapsed="1"/>
    <col min="2820" max="2820" width="11.08984375" customWidth="1" collapsed="1"/>
    <col min="2821" max="2821" width="13.54296875" customWidth="1" collapsed="1"/>
    <col min="2822" max="2822" width="11.1796875" customWidth="1" collapsed="1"/>
    <col min="2823" max="2823" width="10.54296875" customWidth="1" collapsed="1"/>
    <col min="2824" max="2824" width="12.1796875" customWidth="1" collapsed="1"/>
    <col min="3074" max="3074" width="12.453125" customWidth="1" collapsed="1"/>
    <col min="3076" max="3076" width="11.08984375" customWidth="1" collapsed="1"/>
    <col min="3077" max="3077" width="13.54296875" customWidth="1" collapsed="1"/>
    <col min="3078" max="3078" width="11.1796875" customWidth="1" collapsed="1"/>
    <col min="3079" max="3079" width="10.54296875" customWidth="1" collapsed="1"/>
    <col min="3080" max="3080" width="12.1796875" customWidth="1" collapsed="1"/>
    <col min="3330" max="3330" width="12.453125" customWidth="1" collapsed="1"/>
    <col min="3332" max="3332" width="11.08984375" customWidth="1" collapsed="1"/>
    <col min="3333" max="3333" width="13.54296875" customWidth="1" collapsed="1"/>
    <col min="3334" max="3334" width="11.1796875" customWidth="1" collapsed="1"/>
    <col min="3335" max="3335" width="10.54296875" customWidth="1" collapsed="1"/>
    <col min="3336" max="3336" width="12.1796875" customWidth="1" collapsed="1"/>
    <col min="3586" max="3586" width="12.453125" customWidth="1" collapsed="1"/>
    <col min="3588" max="3588" width="11.08984375" customWidth="1" collapsed="1"/>
    <col min="3589" max="3589" width="13.54296875" customWidth="1" collapsed="1"/>
    <col min="3590" max="3590" width="11.1796875" customWidth="1" collapsed="1"/>
    <col min="3591" max="3591" width="10.54296875" customWidth="1" collapsed="1"/>
    <col min="3592" max="3592" width="12.1796875" customWidth="1" collapsed="1"/>
    <col min="3842" max="3842" width="12.453125" customWidth="1" collapsed="1"/>
    <col min="3844" max="3844" width="11.08984375" customWidth="1" collapsed="1"/>
    <col min="3845" max="3845" width="13.54296875" customWidth="1" collapsed="1"/>
    <col min="3846" max="3846" width="11.1796875" customWidth="1" collapsed="1"/>
    <col min="3847" max="3847" width="10.54296875" customWidth="1" collapsed="1"/>
    <col min="3848" max="3848" width="12.1796875" customWidth="1" collapsed="1"/>
    <col min="4098" max="4098" width="12.453125" customWidth="1" collapsed="1"/>
    <col min="4100" max="4100" width="11.08984375" customWidth="1" collapsed="1"/>
    <col min="4101" max="4101" width="13.54296875" customWidth="1" collapsed="1"/>
    <col min="4102" max="4102" width="11.1796875" customWidth="1" collapsed="1"/>
    <col min="4103" max="4103" width="10.54296875" customWidth="1" collapsed="1"/>
    <col min="4104" max="4104" width="12.1796875" customWidth="1" collapsed="1"/>
    <col min="4354" max="4354" width="12.453125" customWidth="1" collapsed="1"/>
    <col min="4356" max="4356" width="11.08984375" customWidth="1" collapsed="1"/>
    <col min="4357" max="4357" width="13.54296875" customWidth="1" collapsed="1"/>
    <col min="4358" max="4358" width="11.1796875" customWidth="1" collapsed="1"/>
    <col min="4359" max="4359" width="10.54296875" customWidth="1" collapsed="1"/>
    <col min="4360" max="4360" width="12.1796875" customWidth="1" collapsed="1"/>
    <col min="4610" max="4610" width="12.453125" customWidth="1" collapsed="1"/>
    <col min="4612" max="4612" width="11.08984375" customWidth="1" collapsed="1"/>
    <col min="4613" max="4613" width="13.54296875" customWidth="1" collapsed="1"/>
    <col min="4614" max="4614" width="11.1796875" customWidth="1" collapsed="1"/>
    <col min="4615" max="4615" width="10.54296875" customWidth="1" collapsed="1"/>
    <col min="4616" max="4616" width="12.1796875" customWidth="1" collapsed="1"/>
    <col min="4866" max="4866" width="12.453125" customWidth="1" collapsed="1"/>
    <col min="4868" max="4868" width="11.08984375" customWidth="1" collapsed="1"/>
    <col min="4869" max="4869" width="13.54296875" customWidth="1" collapsed="1"/>
    <col min="4870" max="4870" width="11.1796875" customWidth="1" collapsed="1"/>
    <col min="4871" max="4871" width="10.54296875" customWidth="1" collapsed="1"/>
    <col min="4872" max="4872" width="12.1796875" customWidth="1" collapsed="1"/>
    <col min="5122" max="5122" width="12.453125" customWidth="1" collapsed="1"/>
    <col min="5124" max="5124" width="11.08984375" customWidth="1" collapsed="1"/>
    <col min="5125" max="5125" width="13.54296875" customWidth="1" collapsed="1"/>
    <col min="5126" max="5126" width="11.1796875" customWidth="1" collapsed="1"/>
    <col min="5127" max="5127" width="10.54296875" customWidth="1" collapsed="1"/>
    <col min="5128" max="5128" width="12.1796875" customWidth="1" collapsed="1"/>
    <col min="5378" max="5378" width="12.453125" customWidth="1" collapsed="1"/>
    <col min="5380" max="5380" width="11.08984375" customWidth="1" collapsed="1"/>
    <col min="5381" max="5381" width="13.54296875" customWidth="1" collapsed="1"/>
    <col min="5382" max="5382" width="11.1796875" customWidth="1" collapsed="1"/>
    <col min="5383" max="5383" width="10.54296875" customWidth="1" collapsed="1"/>
    <col min="5384" max="5384" width="12.1796875" customWidth="1" collapsed="1"/>
    <col min="5634" max="5634" width="12.453125" customWidth="1" collapsed="1"/>
    <col min="5636" max="5636" width="11.08984375" customWidth="1" collapsed="1"/>
    <col min="5637" max="5637" width="13.54296875" customWidth="1" collapsed="1"/>
    <col min="5638" max="5638" width="11.1796875" customWidth="1" collapsed="1"/>
    <col min="5639" max="5639" width="10.54296875" customWidth="1" collapsed="1"/>
    <col min="5640" max="5640" width="12.1796875" customWidth="1" collapsed="1"/>
    <col min="5890" max="5890" width="12.453125" customWidth="1" collapsed="1"/>
    <col min="5892" max="5892" width="11.08984375" customWidth="1" collapsed="1"/>
    <col min="5893" max="5893" width="13.54296875" customWidth="1" collapsed="1"/>
    <col min="5894" max="5894" width="11.1796875" customWidth="1" collapsed="1"/>
    <col min="5895" max="5895" width="10.54296875" customWidth="1" collapsed="1"/>
    <col min="5896" max="5896" width="12.1796875" customWidth="1" collapsed="1"/>
    <col min="6146" max="6146" width="12.453125" customWidth="1" collapsed="1"/>
    <col min="6148" max="6148" width="11.08984375" customWidth="1" collapsed="1"/>
    <col min="6149" max="6149" width="13.54296875" customWidth="1" collapsed="1"/>
    <col min="6150" max="6150" width="11.1796875" customWidth="1" collapsed="1"/>
    <col min="6151" max="6151" width="10.54296875" customWidth="1" collapsed="1"/>
    <col min="6152" max="6152" width="12.1796875" customWidth="1" collapsed="1"/>
    <col min="6402" max="6402" width="12.453125" customWidth="1" collapsed="1"/>
    <col min="6404" max="6404" width="11.08984375" customWidth="1" collapsed="1"/>
    <col min="6405" max="6405" width="13.54296875" customWidth="1" collapsed="1"/>
    <col min="6406" max="6406" width="11.1796875" customWidth="1" collapsed="1"/>
    <col min="6407" max="6407" width="10.54296875" customWidth="1" collapsed="1"/>
    <col min="6408" max="6408" width="12.1796875" customWidth="1" collapsed="1"/>
    <col min="6658" max="6658" width="12.453125" customWidth="1" collapsed="1"/>
    <col min="6660" max="6660" width="11.08984375" customWidth="1" collapsed="1"/>
    <col min="6661" max="6661" width="13.54296875" customWidth="1" collapsed="1"/>
    <col min="6662" max="6662" width="11.1796875" customWidth="1" collapsed="1"/>
    <col min="6663" max="6663" width="10.54296875" customWidth="1" collapsed="1"/>
    <col min="6664" max="6664" width="12.1796875" customWidth="1" collapsed="1"/>
    <col min="6914" max="6914" width="12.453125" customWidth="1" collapsed="1"/>
    <col min="6916" max="6916" width="11.08984375" customWidth="1" collapsed="1"/>
    <col min="6917" max="6917" width="13.54296875" customWidth="1" collapsed="1"/>
    <col min="6918" max="6918" width="11.1796875" customWidth="1" collapsed="1"/>
    <col min="6919" max="6919" width="10.54296875" customWidth="1" collapsed="1"/>
    <col min="6920" max="6920" width="12.1796875" customWidth="1" collapsed="1"/>
    <col min="7170" max="7170" width="12.453125" customWidth="1" collapsed="1"/>
    <col min="7172" max="7172" width="11.08984375" customWidth="1" collapsed="1"/>
    <col min="7173" max="7173" width="13.54296875" customWidth="1" collapsed="1"/>
    <col min="7174" max="7174" width="11.1796875" customWidth="1" collapsed="1"/>
    <col min="7175" max="7175" width="10.54296875" customWidth="1" collapsed="1"/>
    <col min="7176" max="7176" width="12.1796875" customWidth="1" collapsed="1"/>
    <col min="7426" max="7426" width="12.453125" customWidth="1" collapsed="1"/>
    <col min="7428" max="7428" width="11.08984375" customWidth="1" collapsed="1"/>
    <col min="7429" max="7429" width="13.54296875" customWidth="1" collapsed="1"/>
    <col min="7430" max="7430" width="11.1796875" customWidth="1" collapsed="1"/>
    <col min="7431" max="7431" width="10.54296875" customWidth="1" collapsed="1"/>
    <col min="7432" max="7432" width="12.1796875" customWidth="1" collapsed="1"/>
    <col min="7682" max="7682" width="12.453125" customWidth="1" collapsed="1"/>
    <col min="7684" max="7684" width="11.08984375" customWidth="1" collapsed="1"/>
    <col min="7685" max="7685" width="13.54296875" customWidth="1" collapsed="1"/>
    <col min="7686" max="7686" width="11.1796875" customWidth="1" collapsed="1"/>
    <col min="7687" max="7687" width="10.54296875" customWidth="1" collapsed="1"/>
    <col min="7688" max="7688" width="12.1796875" customWidth="1" collapsed="1"/>
    <col min="7938" max="7938" width="12.453125" customWidth="1" collapsed="1"/>
    <col min="7940" max="7940" width="11.08984375" customWidth="1" collapsed="1"/>
    <col min="7941" max="7941" width="13.54296875" customWidth="1" collapsed="1"/>
    <col min="7942" max="7942" width="11.1796875" customWidth="1" collapsed="1"/>
    <col min="7943" max="7943" width="10.54296875" customWidth="1" collapsed="1"/>
    <col min="7944" max="7944" width="12.1796875" customWidth="1" collapsed="1"/>
    <col min="8194" max="8194" width="12.453125" customWidth="1" collapsed="1"/>
    <col min="8196" max="8196" width="11.08984375" customWidth="1" collapsed="1"/>
    <col min="8197" max="8197" width="13.54296875" customWidth="1" collapsed="1"/>
    <col min="8198" max="8198" width="11.1796875" customWidth="1" collapsed="1"/>
    <col min="8199" max="8199" width="10.54296875" customWidth="1" collapsed="1"/>
    <col min="8200" max="8200" width="12.1796875" customWidth="1" collapsed="1"/>
    <col min="8450" max="8450" width="12.453125" customWidth="1" collapsed="1"/>
    <col min="8452" max="8452" width="11.08984375" customWidth="1" collapsed="1"/>
    <col min="8453" max="8453" width="13.54296875" customWidth="1" collapsed="1"/>
    <col min="8454" max="8454" width="11.1796875" customWidth="1" collapsed="1"/>
    <col min="8455" max="8455" width="10.54296875" customWidth="1" collapsed="1"/>
    <col min="8456" max="8456" width="12.1796875" customWidth="1" collapsed="1"/>
    <col min="8706" max="8706" width="12.453125" customWidth="1" collapsed="1"/>
    <col min="8708" max="8708" width="11.08984375" customWidth="1" collapsed="1"/>
    <col min="8709" max="8709" width="13.54296875" customWidth="1" collapsed="1"/>
    <col min="8710" max="8710" width="11.1796875" customWidth="1" collapsed="1"/>
    <col min="8711" max="8711" width="10.54296875" customWidth="1" collapsed="1"/>
    <col min="8712" max="8712" width="12.1796875" customWidth="1" collapsed="1"/>
    <col min="8962" max="8962" width="12.453125" customWidth="1" collapsed="1"/>
    <col min="8964" max="8964" width="11.08984375" customWidth="1" collapsed="1"/>
    <col min="8965" max="8965" width="13.54296875" customWidth="1" collapsed="1"/>
    <col min="8966" max="8966" width="11.1796875" customWidth="1" collapsed="1"/>
    <col min="8967" max="8967" width="10.54296875" customWidth="1" collapsed="1"/>
    <col min="8968" max="8968" width="12.1796875" customWidth="1" collapsed="1"/>
    <col min="9218" max="9218" width="12.453125" customWidth="1" collapsed="1"/>
    <col min="9220" max="9220" width="11.08984375" customWidth="1" collapsed="1"/>
    <col min="9221" max="9221" width="13.54296875" customWidth="1" collapsed="1"/>
    <col min="9222" max="9222" width="11.1796875" customWidth="1" collapsed="1"/>
    <col min="9223" max="9223" width="10.54296875" customWidth="1" collapsed="1"/>
    <col min="9224" max="9224" width="12.1796875" customWidth="1" collapsed="1"/>
    <col min="9474" max="9474" width="12.453125" customWidth="1" collapsed="1"/>
    <col min="9476" max="9476" width="11.08984375" customWidth="1" collapsed="1"/>
    <col min="9477" max="9477" width="13.54296875" customWidth="1" collapsed="1"/>
    <col min="9478" max="9478" width="11.1796875" customWidth="1" collapsed="1"/>
    <col min="9479" max="9479" width="10.54296875" customWidth="1" collapsed="1"/>
    <col min="9480" max="9480" width="12.1796875" customWidth="1" collapsed="1"/>
    <col min="9730" max="9730" width="12.453125" customWidth="1" collapsed="1"/>
    <col min="9732" max="9732" width="11.08984375" customWidth="1" collapsed="1"/>
    <col min="9733" max="9733" width="13.54296875" customWidth="1" collapsed="1"/>
    <col min="9734" max="9734" width="11.1796875" customWidth="1" collapsed="1"/>
    <col min="9735" max="9735" width="10.54296875" customWidth="1" collapsed="1"/>
    <col min="9736" max="9736" width="12.1796875" customWidth="1" collapsed="1"/>
    <col min="9986" max="9986" width="12.453125" customWidth="1" collapsed="1"/>
    <col min="9988" max="9988" width="11.08984375" customWidth="1" collapsed="1"/>
    <col min="9989" max="9989" width="13.54296875" customWidth="1" collapsed="1"/>
    <col min="9990" max="9990" width="11.1796875" customWidth="1" collapsed="1"/>
    <col min="9991" max="9991" width="10.54296875" customWidth="1" collapsed="1"/>
    <col min="9992" max="9992" width="12.1796875" customWidth="1" collapsed="1"/>
    <col min="10242" max="10242" width="12.453125" customWidth="1" collapsed="1"/>
    <col min="10244" max="10244" width="11.08984375" customWidth="1" collapsed="1"/>
    <col min="10245" max="10245" width="13.54296875" customWidth="1" collapsed="1"/>
    <col min="10246" max="10246" width="11.1796875" customWidth="1" collapsed="1"/>
    <col min="10247" max="10247" width="10.54296875" customWidth="1" collapsed="1"/>
    <col min="10248" max="10248" width="12.1796875" customWidth="1" collapsed="1"/>
    <col min="10498" max="10498" width="12.453125" customWidth="1" collapsed="1"/>
    <col min="10500" max="10500" width="11.08984375" customWidth="1" collapsed="1"/>
    <col min="10501" max="10501" width="13.54296875" customWidth="1" collapsed="1"/>
    <col min="10502" max="10502" width="11.1796875" customWidth="1" collapsed="1"/>
    <col min="10503" max="10503" width="10.54296875" customWidth="1" collapsed="1"/>
    <col min="10504" max="10504" width="12.1796875" customWidth="1" collapsed="1"/>
    <col min="10754" max="10754" width="12.453125" customWidth="1" collapsed="1"/>
    <col min="10756" max="10756" width="11.08984375" customWidth="1" collapsed="1"/>
    <col min="10757" max="10757" width="13.54296875" customWidth="1" collapsed="1"/>
    <col min="10758" max="10758" width="11.1796875" customWidth="1" collapsed="1"/>
    <col min="10759" max="10759" width="10.54296875" customWidth="1" collapsed="1"/>
    <col min="10760" max="10760" width="12.1796875" customWidth="1" collapsed="1"/>
    <col min="11010" max="11010" width="12.453125" customWidth="1" collapsed="1"/>
    <col min="11012" max="11012" width="11.08984375" customWidth="1" collapsed="1"/>
    <col min="11013" max="11013" width="13.54296875" customWidth="1" collapsed="1"/>
    <col min="11014" max="11014" width="11.1796875" customWidth="1" collapsed="1"/>
    <col min="11015" max="11015" width="10.54296875" customWidth="1" collapsed="1"/>
    <col min="11016" max="11016" width="12.1796875" customWidth="1" collapsed="1"/>
    <col min="11266" max="11266" width="12.453125" customWidth="1" collapsed="1"/>
    <col min="11268" max="11268" width="11.08984375" customWidth="1" collapsed="1"/>
    <col min="11269" max="11269" width="13.54296875" customWidth="1" collapsed="1"/>
    <col min="11270" max="11270" width="11.1796875" customWidth="1" collapsed="1"/>
    <col min="11271" max="11271" width="10.54296875" customWidth="1" collapsed="1"/>
    <col min="11272" max="11272" width="12.1796875" customWidth="1" collapsed="1"/>
    <col min="11522" max="11522" width="12.453125" customWidth="1" collapsed="1"/>
    <col min="11524" max="11524" width="11.08984375" customWidth="1" collapsed="1"/>
    <col min="11525" max="11525" width="13.54296875" customWidth="1" collapsed="1"/>
    <col min="11526" max="11526" width="11.1796875" customWidth="1" collapsed="1"/>
    <col min="11527" max="11527" width="10.54296875" customWidth="1" collapsed="1"/>
    <col min="11528" max="11528" width="12.1796875" customWidth="1" collapsed="1"/>
    <col min="11778" max="11778" width="12.453125" customWidth="1" collapsed="1"/>
    <col min="11780" max="11780" width="11.08984375" customWidth="1" collapsed="1"/>
    <col min="11781" max="11781" width="13.54296875" customWidth="1" collapsed="1"/>
    <col min="11782" max="11782" width="11.1796875" customWidth="1" collapsed="1"/>
    <col min="11783" max="11783" width="10.54296875" customWidth="1" collapsed="1"/>
    <col min="11784" max="11784" width="12.1796875" customWidth="1" collapsed="1"/>
    <col min="12034" max="12034" width="12.453125" customWidth="1" collapsed="1"/>
    <col min="12036" max="12036" width="11.08984375" customWidth="1" collapsed="1"/>
    <col min="12037" max="12037" width="13.54296875" customWidth="1" collapsed="1"/>
    <col min="12038" max="12038" width="11.1796875" customWidth="1" collapsed="1"/>
    <col min="12039" max="12039" width="10.54296875" customWidth="1" collapsed="1"/>
    <col min="12040" max="12040" width="12.1796875" customWidth="1" collapsed="1"/>
    <col min="12290" max="12290" width="12.453125" customWidth="1" collapsed="1"/>
    <col min="12292" max="12292" width="11.08984375" customWidth="1" collapsed="1"/>
    <col min="12293" max="12293" width="13.54296875" customWidth="1" collapsed="1"/>
    <col min="12294" max="12294" width="11.1796875" customWidth="1" collapsed="1"/>
    <col min="12295" max="12295" width="10.54296875" customWidth="1" collapsed="1"/>
    <col min="12296" max="12296" width="12.1796875" customWidth="1" collapsed="1"/>
    <col min="12546" max="12546" width="12.453125" customWidth="1" collapsed="1"/>
    <col min="12548" max="12548" width="11.08984375" customWidth="1" collapsed="1"/>
    <col min="12549" max="12549" width="13.54296875" customWidth="1" collapsed="1"/>
    <col min="12550" max="12550" width="11.1796875" customWidth="1" collapsed="1"/>
    <col min="12551" max="12551" width="10.54296875" customWidth="1" collapsed="1"/>
    <col min="12552" max="12552" width="12.1796875" customWidth="1" collapsed="1"/>
    <col min="12802" max="12802" width="12.453125" customWidth="1" collapsed="1"/>
    <col min="12804" max="12804" width="11.08984375" customWidth="1" collapsed="1"/>
    <col min="12805" max="12805" width="13.54296875" customWidth="1" collapsed="1"/>
    <col min="12806" max="12806" width="11.1796875" customWidth="1" collapsed="1"/>
    <col min="12807" max="12807" width="10.54296875" customWidth="1" collapsed="1"/>
    <col min="12808" max="12808" width="12.1796875" customWidth="1" collapsed="1"/>
    <col min="13058" max="13058" width="12.453125" customWidth="1" collapsed="1"/>
    <col min="13060" max="13060" width="11.08984375" customWidth="1" collapsed="1"/>
    <col min="13061" max="13061" width="13.54296875" customWidth="1" collapsed="1"/>
    <col min="13062" max="13062" width="11.1796875" customWidth="1" collapsed="1"/>
    <col min="13063" max="13063" width="10.54296875" customWidth="1" collapsed="1"/>
    <col min="13064" max="13064" width="12.1796875" customWidth="1" collapsed="1"/>
    <col min="13314" max="13314" width="12.453125" customWidth="1" collapsed="1"/>
    <col min="13316" max="13316" width="11.08984375" customWidth="1" collapsed="1"/>
    <col min="13317" max="13317" width="13.54296875" customWidth="1" collapsed="1"/>
    <col min="13318" max="13318" width="11.1796875" customWidth="1" collapsed="1"/>
    <col min="13319" max="13319" width="10.54296875" customWidth="1" collapsed="1"/>
    <col min="13320" max="13320" width="12.1796875" customWidth="1" collapsed="1"/>
    <col min="13570" max="13570" width="12.453125" customWidth="1" collapsed="1"/>
    <col min="13572" max="13572" width="11.08984375" customWidth="1" collapsed="1"/>
    <col min="13573" max="13573" width="13.54296875" customWidth="1" collapsed="1"/>
    <col min="13574" max="13574" width="11.1796875" customWidth="1" collapsed="1"/>
    <col min="13575" max="13575" width="10.54296875" customWidth="1" collapsed="1"/>
    <col min="13576" max="13576" width="12.1796875" customWidth="1" collapsed="1"/>
    <col min="13826" max="13826" width="12.453125" customWidth="1" collapsed="1"/>
    <col min="13828" max="13828" width="11.08984375" customWidth="1" collapsed="1"/>
    <col min="13829" max="13829" width="13.54296875" customWidth="1" collapsed="1"/>
    <col min="13830" max="13830" width="11.1796875" customWidth="1" collapsed="1"/>
    <col min="13831" max="13831" width="10.54296875" customWidth="1" collapsed="1"/>
    <col min="13832" max="13832" width="12.1796875" customWidth="1" collapsed="1"/>
    <col min="14082" max="14082" width="12.453125" customWidth="1" collapsed="1"/>
    <col min="14084" max="14084" width="11.08984375" customWidth="1" collapsed="1"/>
    <col min="14085" max="14085" width="13.54296875" customWidth="1" collapsed="1"/>
    <col min="14086" max="14086" width="11.1796875" customWidth="1" collapsed="1"/>
    <col min="14087" max="14087" width="10.54296875" customWidth="1" collapsed="1"/>
    <col min="14088" max="14088" width="12.1796875" customWidth="1" collapsed="1"/>
    <col min="14338" max="14338" width="12.453125" customWidth="1" collapsed="1"/>
    <col min="14340" max="14340" width="11.08984375" customWidth="1" collapsed="1"/>
    <col min="14341" max="14341" width="13.54296875" customWidth="1" collapsed="1"/>
    <col min="14342" max="14342" width="11.1796875" customWidth="1" collapsed="1"/>
    <col min="14343" max="14343" width="10.54296875" customWidth="1" collapsed="1"/>
    <col min="14344" max="14344" width="12.1796875" customWidth="1" collapsed="1"/>
    <col min="14594" max="14594" width="12.453125" customWidth="1" collapsed="1"/>
    <col min="14596" max="14596" width="11.08984375" customWidth="1" collapsed="1"/>
    <col min="14597" max="14597" width="13.54296875" customWidth="1" collapsed="1"/>
    <col min="14598" max="14598" width="11.1796875" customWidth="1" collapsed="1"/>
    <col min="14599" max="14599" width="10.54296875" customWidth="1" collapsed="1"/>
    <col min="14600" max="14600" width="12.1796875" customWidth="1" collapsed="1"/>
    <col min="14850" max="14850" width="12.453125" customWidth="1" collapsed="1"/>
    <col min="14852" max="14852" width="11.08984375" customWidth="1" collapsed="1"/>
    <col min="14853" max="14853" width="13.54296875" customWidth="1" collapsed="1"/>
    <col min="14854" max="14854" width="11.1796875" customWidth="1" collapsed="1"/>
    <col min="14855" max="14855" width="10.54296875" customWidth="1" collapsed="1"/>
    <col min="14856" max="14856" width="12.1796875" customWidth="1" collapsed="1"/>
    <col min="15106" max="15106" width="12.453125" customWidth="1" collapsed="1"/>
    <col min="15108" max="15108" width="11.08984375" customWidth="1" collapsed="1"/>
    <col min="15109" max="15109" width="13.54296875" customWidth="1" collapsed="1"/>
    <col min="15110" max="15110" width="11.1796875" customWidth="1" collapsed="1"/>
    <col min="15111" max="15111" width="10.54296875" customWidth="1" collapsed="1"/>
    <col min="15112" max="15112" width="12.1796875" customWidth="1" collapsed="1"/>
    <col min="15362" max="15362" width="12.453125" customWidth="1" collapsed="1"/>
    <col min="15364" max="15364" width="11.08984375" customWidth="1" collapsed="1"/>
    <col min="15365" max="15365" width="13.54296875" customWidth="1" collapsed="1"/>
    <col min="15366" max="15366" width="11.1796875" customWidth="1" collapsed="1"/>
    <col min="15367" max="15367" width="10.54296875" customWidth="1" collapsed="1"/>
    <col min="15368" max="15368" width="12.1796875" customWidth="1" collapsed="1"/>
    <col min="15618" max="15618" width="12.453125" customWidth="1" collapsed="1"/>
    <col min="15620" max="15620" width="11.08984375" customWidth="1" collapsed="1"/>
    <col min="15621" max="15621" width="13.54296875" customWidth="1" collapsed="1"/>
    <col min="15622" max="15622" width="11.1796875" customWidth="1" collapsed="1"/>
    <col min="15623" max="15623" width="10.54296875" customWidth="1" collapsed="1"/>
    <col min="15624" max="15624" width="12.1796875" customWidth="1" collapsed="1"/>
    <col min="15874" max="15874" width="12.453125" customWidth="1" collapsed="1"/>
    <col min="15876" max="15876" width="11.08984375" customWidth="1" collapsed="1"/>
    <col min="15877" max="15877" width="13.54296875" customWidth="1" collapsed="1"/>
    <col min="15878" max="15878" width="11.1796875" customWidth="1" collapsed="1"/>
    <col min="15879" max="15879" width="10.54296875" customWidth="1" collapsed="1"/>
    <col min="15880" max="15880" width="12.1796875" customWidth="1" collapsed="1"/>
    <col min="16130" max="16130" width="12.453125" customWidth="1" collapsed="1"/>
    <col min="16132" max="16132" width="11.08984375" customWidth="1" collapsed="1"/>
    <col min="16133" max="16133" width="13.54296875" customWidth="1" collapsed="1"/>
    <col min="16134" max="16134" width="11.1796875" customWidth="1" collapsed="1"/>
    <col min="16135" max="16135" width="10.54296875" customWidth="1" collapsed="1"/>
    <col min="16136" max="16136" width="12.1796875" customWidth="1" collapsed="1"/>
  </cols>
  <sheetData>
    <row r="1" spans="1:9" x14ac:dyDescent="0.35">
      <c r="A1" s="1815"/>
      <c r="B1" s="1816"/>
      <c r="C1" s="1816"/>
      <c r="D1" s="1816"/>
      <c r="E1" s="1816"/>
      <c r="F1" s="1816"/>
      <c r="G1" s="1816"/>
      <c r="H1" s="1816"/>
      <c r="I1" s="1817"/>
    </row>
    <row r="2" spans="1:9" ht="20.5" x14ac:dyDescent="0.45">
      <c r="A2" s="1818"/>
      <c r="B2" s="3263" t="s">
        <v>2414</v>
      </c>
      <c r="C2" s="3263"/>
      <c r="D2" s="3263"/>
      <c r="E2" s="3263"/>
      <c r="F2" s="3263"/>
      <c r="G2" s="3263"/>
      <c r="H2" s="3263"/>
      <c r="I2" s="1819"/>
    </row>
    <row r="3" spans="1:9" ht="20.5" x14ac:dyDescent="0.45">
      <c r="A3" s="1818"/>
      <c r="B3" s="1820"/>
      <c r="C3" s="1820"/>
      <c r="D3" s="1820"/>
      <c r="E3" s="1820"/>
      <c r="F3" s="1820"/>
      <c r="G3" s="1820"/>
      <c r="H3" s="1820"/>
      <c r="I3" s="1819"/>
    </row>
    <row r="4" spans="1:9" ht="15.5" x14ac:dyDescent="0.35">
      <c r="A4" s="1818"/>
      <c r="B4" s="1821" t="s">
        <v>2257</v>
      </c>
      <c r="C4" s="1822"/>
      <c r="D4" s="1823"/>
      <c r="E4" s="1824"/>
      <c r="F4" s="1824"/>
      <c r="G4" s="1825"/>
      <c r="H4" s="1826"/>
      <c r="I4" s="1819"/>
    </row>
    <row r="5" spans="1:9" ht="15.5" x14ac:dyDescent="0.35">
      <c r="A5" s="1818"/>
      <c r="B5" s="1821"/>
      <c r="C5" s="1822"/>
      <c r="D5" s="1821"/>
      <c r="E5" s="1821"/>
      <c r="F5" s="1821"/>
      <c r="G5" s="1827"/>
      <c r="H5" s="1826"/>
      <c r="I5" s="1819"/>
    </row>
    <row r="6" spans="1:9" ht="15.5" x14ac:dyDescent="0.35">
      <c r="A6" s="1818"/>
      <c r="B6" s="1821" t="s">
        <v>2258</v>
      </c>
      <c r="C6" s="1822"/>
      <c r="D6" s="1828"/>
      <c r="E6" s="1829"/>
      <c r="F6" s="1821"/>
      <c r="G6" s="1827"/>
      <c r="H6" s="1826"/>
      <c r="I6" s="1819"/>
    </row>
    <row r="7" spans="1:9" ht="15.5" x14ac:dyDescent="0.35">
      <c r="A7" s="1818"/>
      <c r="B7" s="1822"/>
      <c r="C7" s="1822"/>
      <c r="D7" s="1822"/>
      <c r="E7" s="1830"/>
      <c r="F7" s="1821"/>
      <c r="G7" s="1827"/>
      <c r="H7" s="1826"/>
      <c r="I7" s="1819"/>
    </row>
    <row r="8" spans="1:9" ht="15.5" x14ac:dyDescent="0.35">
      <c r="A8" s="1818"/>
      <c r="B8" s="1822" t="s">
        <v>2259</v>
      </c>
      <c r="C8" s="1822"/>
      <c r="D8" s="1831"/>
      <c r="E8" s="1822" t="s">
        <v>2415</v>
      </c>
      <c r="F8" s="1826"/>
      <c r="G8" s="1832"/>
      <c r="H8" s="1826"/>
      <c r="I8" s="1819"/>
    </row>
    <row r="9" spans="1:9" ht="15.5" x14ac:dyDescent="0.35">
      <c r="A9" s="1818"/>
      <c r="B9" s="1822"/>
      <c r="C9" s="1822"/>
      <c r="D9" s="1833"/>
      <c r="E9" s="1822"/>
      <c r="F9" s="1826"/>
      <c r="G9" s="1827"/>
      <c r="H9" s="1826"/>
      <c r="I9" s="1819"/>
    </row>
    <row r="10" spans="1:9" x14ac:dyDescent="0.35">
      <c r="A10" s="1818"/>
      <c r="B10" s="1826"/>
      <c r="C10" s="1826"/>
      <c r="D10" s="1826"/>
      <c r="E10" s="1826"/>
      <c r="F10" s="1826"/>
      <c r="G10" s="1826"/>
      <c r="H10" s="1826"/>
      <c r="I10" s="1819"/>
    </row>
    <row r="11" spans="1:9" ht="15.5" x14ac:dyDescent="0.35">
      <c r="A11" s="1818"/>
      <c r="B11" s="1821" t="s">
        <v>2416</v>
      </c>
      <c r="C11" s="1826"/>
      <c r="D11" s="1826"/>
      <c r="E11" s="1826"/>
      <c r="F11" s="1826"/>
      <c r="G11" s="1826"/>
      <c r="H11" s="1826"/>
      <c r="I11" s="1819"/>
    </row>
    <row r="12" spans="1:9" x14ac:dyDescent="0.35">
      <c r="A12" s="1818"/>
      <c r="B12" s="1834" t="s">
        <v>2417</v>
      </c>
      <c r="C12" s="1826"/>
      <c r="D12" s="1826"/>
      <c r="E12" s="1826"/>
      <c r="F12" s="1826"/>
      <c r="G12" s="1826"/>
      <c r="H12" s="1826"/>
      <c r="I12" s="1819"/>
    </row>
    <row r="13" spans="1:9" x14ac:dyDescent="0.35">
      <c r="A13" s="1818"/>
      <c r="B13" s="1826"/>
      <c r="C13" s="1826"/>
      <c r="D13" s="1826"/>
      <c r="E13" s="1826"/>
      <c r="F13" s="1826"/>
      <c r="G13" s="1826"/>
      <c r="H13" s="1826"/>
      <c r="I13" s="1819"/>
    </row>
    <row r="14" spans="1:9" ht="44" thickBot="1" x14ac:dyDescent="0.4">
      <c r="A14" s="1818"/>
      <c r="B14" s="1839" t="s">
        <v>2418</v>
      </c>
      <c r="C14" s="1840" t="s">
        <v>2419</v>
      </c>
      <c r="D14" s="1840" t="s">
        <v>2420</v>
      </c>
      <c r="E14" s="1840" t="s">
        <v>2421</v>
      </c>
      <c r="F14" s="1840" t="s">
        <v>2477</v>
      </c>
      <c r="G14" s="1840" t="s">
        <v>2422</v>
      </c>
      <c r="H14" s="1840" t="s">
        <v>2423</v>
      </c>
      <c r="I14" s="1819"/>
    </row>
    <row r="15" spans="1:9" ht="15" thickBot="1" x14ac:dyDescent="0.4">
      <c r="A15" s="1818"/>
      <c r="B15" s="1841" t="s">
        <v>1015</v>
      </c>
      <c r="C15" s="1842"/>
      <c r="D15" s="1842"/>
      <c r="E15" s="1842"/>
      <c r="F15" s="1842"/>
      <c r="G15" s="1843"/>
      <c r="H15" s="1844"/>
      <c r="I15" s="1819"/>
    </row>
    <row r="16" spans="1:9" x14ac:dyDescent="0.35">
      <c r="A16" s="1818"/>
      <c r="B16" s="1740" t="s">
        <v>561</v>
      </c>
      <c r="C16" s="1741">
        <v>0.5</v>
      </c>
      <c r="D16" s="1742">
        <v>0.04</v>
      </c>
      <c r="E16" s="1743">
        <v>100</v>
      </c>
      <c r="F16" s="1744">
        <f>D16*E16/100</f>
        <v>0.04</v>
      </c>
      <c r="G16" s="1745">
        <f>(IntRateSensit!$M$46+IntRateSensit!$M$50+IntRateSensit!$M$54+IntRateSensit!$M$58+IntRateSensit!$M$62+IntRateSensit!$M$66+IntRateSensit!$M$70+IntRateSensit!$M$74)-(IntRateSensit!$M$12+IntRateSensit!$M$16+IntRateSensit!$M$20+IntRateSensit!$M$24+IntRateSensit!$M$28+IntRateSensit!$M$32+IntRateSensit!$M$36)</f>
        <v>0</v>
      </c>
      <c r="H16" s="1746">
        <f>F16%*G16</f>
        <v>0</v>
      </c>
      <c r="I16" s="1819"/>
    </row>
    <row r="17" spans="1:9" x14ac:dyDescent="0.35">
      <c r="A17" s="1818"/>
      <c r="B17" s="1747" t="s">
        <v>1106</v>
      </c>
      <c r="C17" s="1748">
        <v>0.5</v>
      </c>
      <c r="D17" s="1749">
        <v>0.04</v>
      </c>
      <c r="E17" s="1750">
        <v>200</v>
      </c>
      <c r="F17" s="1751">
        <f>D17*E17/100</f>
        <v>0.08</v>
      </c>
      <c r="G17" s="1752">
        <f>(IntRateSensit!$M$47+IntRateSensit!$M$48+IntRateSensit!$M$51+IntRateSensit!$M$52+IntRateSensit!$M$55+IntRateSensit!$M$56+IntRateSensit!$M$59+IntRateSensit!$M$60+IntRateSensit!$M$63+IntRateSensit!$M$64+IntRateSensit!$M$67+IntRateSensit!$M$68+IntRateSensit!$M$71+IntRateSensit!$M$72+IntRateSensit!$M$75+IntRateSensit!$M$76)-(IntRateSensit!$M$13+IntRateSensit!$M$14+IntRateSensit!$M$17+IntRateSensit!$M$18+IntRateSensit!$M$21+IntRateSensit!$M$22+IntRateSensit!$M$25+IntRateSensit!$M$26+IntRateSensit!$M$29+IntRateSensit!$M$30+IntRateSensit!$M$33+IntRateSensit!$M$34+IntRateSensit!$M$37+IntRateSensit!$M$38)</f>
        <v>0</v>
      </c>
      <c r="H17" s="1753">
        <f>F17%*G17</f>
        <v>0</v>
      </c>
      <c r="I17" s="1819"/>
    </row>
    <row r="18" spans="1:9" ht="15" thickBot="1" x14ac:dyDescent="0.4">
      <c r="A18" s="1818"/>
      <c r="B18" s="1845" t="s">
        <v>2424</v>
      </c>
      <c r="C18" s="1846"/>
      <c r="D18" s="1847"/>
      <c r="E18" s="1847"/>
      <c r="F18" s="1847"/>
      <c r="G18" s="1848"/>
      <c r="H18" s="1849"/>
      <c r="I18" s="1819"/>
    </row>
    <row r="19" spans="1:9" x14ac:dyDescent="0.35">
      <c r="A19" s="1818"/>
      <c r="B19" s="1740" t="s">
        <v>561</v>
      </c>
      <c r="C19" s="1758">
        <v>0.5</v>
      </c>
      <c r="D19" s="1742">
        <v>0.04</v>
      </c>
      <c r="E19" s="1759">
        <v>100</v>
      </c>
      <c r="F19" s="1742">
        <f>D19*E19/100</f>
        <v>0.04</v>
      </c>
      <c r="G19" s="1745">
        <f>(IntRateSensit!$N$46+IntRateSensit!$N$50+IntRateSensit!$N$54+IntRateSensit!$N$58+IntRateSensit!$N$62+IntRateSensit!$N$66+IntRateSensit!$N$70+IntRateSensit!$N$74)-(IntRateSensit!$N$12+IntRateSensit!$N$16+IntRateSensit!$N$20+IntRateSensit!$N$24+IntRateSensit!$N$28+IntRateSensit!$N$32+IntRateSensit!$N$36)</f>
        <v>0</v>
      </c>
      <c r="H19" s="1746">
        <f>F19%*G19</f>
        <v>0</v>
      </c>
      <c r="I19" s="1819"/>
    </row>
    <row r="20" spans="1:9" x14ac:dyDescent="0.35">
      <c r="A20" s="1818"/>
      <c r="B20" s="1747" t="s">
        <v>1106</v>
      </c>
      <c r="C20" s="1760">
        <v>0.5</v>
      </c>
      <c r="D20" s="1749">
        <v>0.04</v>
      </c>
      <c r="E20" s="1761">
        <v>200</v>
      </c>
      <c r="F20" s="1749">
        <f>D20*E20/100</f>
        <v>0.08</v>
      </c>
      <c r="G20" s="1752">
        <f>(IntRateSensit!$N$47+IntRateSensit!$N$48+IntRateSensit!$N$51+IntRateSensit!$N$52+IntRateSensit!$N$55+IntRateSensit!$N$56+IntRateSensit!$N$59+IntRateSensit!$N$60+IntRateSensit!$N$63+IntRateSensit!$N$64+IntRateSensit!$N$67+IntRateSensit!$N$68+IntRateSensit!$N$71+IntRateSensit!$N$72+IntRateSensit!$N$75+IntRateSensit!$N$76)-(IntRateSensit!$N$13+IntRateSensit!$N$14+IntRateSensit!$N$17+IntRateSensit!$N$18+IntRateSensit!$N$21+IntRateSensit!$N$22+IntRateSensit!$N$25+IntRateSensit!$N$26+IntRateSensit!$N$29+IntRateSensit!$N$30+IntRateSensit!$N$33+IntRateSensit!$N$34+IntRateSensit!$N$37+IntRateSensit!$N$38)</f>
        <v>0</v>
      </c>
      <c r="H20" s="1753">
        <f>F20%*G20</f>
        <v>0</v>
      </c>
      <c r="I20" s="1819"/>
    </row>
    <row r="21" spans="1:9" ht="15" thickBot="1" x14ac:dyDescent="0.4">
      <c r="A21" s="1818"/>
      <c r="B21" s="1845" t="s">
        <v>2425</v>
      </c>
      <c r="C21" s="1846"/>
      <c r="D21" s="1847"/>
      <c r="E21" s="1847"/>
      <c r="F21" s="1847"/>
      <c r="G21" s="1848"/>
      <c r="H21" s="1849"/>
      <c r="I21" s="1819"/>
    </row>
    <row r="22" spans="1:9" x14ac:dyDescent="0.35">
      <c r="A22" s="1818"/>
      <c r="B22" s="1740" t="s">
        <v>561</v>
      </c>
      <c r="C22" s="1758">
        <v>2</v>
      </c>
      <c r="D22" s="1742">
        <v>0.17</v>
      </c>
      <c r="E22" s="1759">
        <v>100</v>
      </c>
      <c r="F22" s="1742">
        <f>D22*E22/100</f>
        <v>0.17</v>
      </c>
      <c r="G22" s="1745">
        <f>(IntRateSensit!$O$46+IntRateSensit!$O$50+IntRateSensit!$O$54+IntRateSensit!$O$58+IntRateSensit!$O$62+IntRateSensit!$O$66+IntRateSensit!$O$70+IntRateSensit!$O$74)-(IntRateSensit!$O$12+IntRateSensit!$O$16+IntRateSensit!$O$20+IntRateSensit!$O$24+IntRateSensit!$O$28+IntRateSensit!$O$32+IntRateSensit!$O$36)</f>
        <v>0</v>
      </c>
      <c r="H22" s="1746">
        <f>F22%*G22</f>
        <v>0</v>
      </c>
      <c r="I22" s="1819"/>
    </row>
    <row r="23" spans="1:9" x14ac:dyDescent="0.35">
      <c r="A23" s="1818"/>
      <c r="B23" s="1747" t="s">
        <v>1106</v>
      </c>
      <c r="C23" s="1760">
        <v>2</v>
      </c>
      <c r="D23" s="1749">
        <v>0.17</v>
      </c>
      <c r="E23" s="1761">
        <v>200</v>
      </c>
      <c r="F23" s="1749">
        <f>D23*E23/100</f>
        <v>0.34</v>
      </c>
      <c r="G23" s="1752">
        <f>(IntRateSensit!$O$47+IntRateSensit!$O$48+IntRateSensit!$O$51+IntRateSensit!$O$52+IntRateSensit!$O$55+IntRateSensit!$O$56+IntRateSensit!$O$59+IntRateSensit!$O$60+IntRateSensit!$O$63+IntRateSensit!$O$64+IntRateSensit!$O$67+IntRateSensit!$O$68+IntRateSensit!$O$71+IntRateSensit!$O$72+IntRateSensit!$O$75+IntRateSensit!$O$76)-(IntRateSensit!$O$13+IntRateSensit!$O$14+IntRateSensit!$O$17+IntRateSensit!$O$18+IntRateSensit!$O$21+IntRateSensit!$O$22+IntRateSensit!$O$25+IntRateSensit!$O$26+IntRateSensit!$O$29+IntRateSensit!$O$30+IntRateSensit!$O$33+IntRateSensit!$O$34+IntRateSensit!$O$37+IntRateSensit!$O$38)</f>
        <v>0</v>
      </c>
      <c r="H23" s="1753">
        <f>F23%*G23</f>
        <v>0</v>
      </c>
      <c r="I23" s="1819"/>
    </row>
    <row r="24" spans="1:9" ht="15" thickBot="1" x14ac:dyDescent="0.4">
      <c r="A24" s="1818"/>
      <c r="B24" s="1845" t="s">
        <v>2426</v>
      </c>
      <c r="C24" s="1846"/>
      <c r="D24" s="1847"/>
      <c r="E24" s="1847"/>
      <c r="F24" s="1847"/>
      <c r="G24" s="1848"/>
      <c r="H24" s="1849"/>
      <c r="I24" s="1819"/>
    </row>
    <row r="25" spans="1:9" x14ac:dyDescent="0.35">
      <c r="A25" s="1818"/>
      <c r="B25" s="1740" t="s">
        <v>561</v>
      </c>
      <c r="C25" s="1758">
        <v>4.5</v>
      </c>
      <c r="D25" s="1742">
        <v>0.37</v>
      </c>
      <c r="E25" s="1759">
        <v>100</v>
      </c>
      <c r="F25" s="1742">
        <f>D25*E25/100</f>
        <v>0.37</v>
      </c>
      <c r="G25" s="1745">
        <f>(IntRateSensit!$P$46+IntRateSensit!$P$50+IntRateSensit!$P$54+IntRateSensit!$P$58+IntRateSensit!$P$62+IntRateSensit!$P$66+IntRateSensit!$P$70+IntRateSensit!$P$74)-(IntRateSensit!$P$12+IntRateSensit!$P$16+IntRateSensit!$P$20+IntRateSensit!$P$24+IntRateSensit!$P$28+IntRateSensit!$P$32+IntRateSensit!$P$36)</f>
        <v>0</v>
      </c>
      <c r="H25" s="1746">
        <f>F25%*G25</f>
        <v>0</v>
      </c>
      <c r="I25" s="1819"/>
    </row>
    <row r="26" spans="1:9" x14ac:dyDescent="0.35">
      <c r="A26" s="1818"/>
      <c r="B26" s="1747" t="s">
        <v>1106</v>
      </c>
      <c r="C26" s="1760">
        <v>4.5</v>
      </c>
      <c r="D26" s="1749">
        <v>0.37</v>
      </c>
      <c r="E26" s="1761">
        <v>200</v>
      </c>
      <c r="F26" s="1749">
        <f>D26*E26/100</f>
        <v>0.74</v>
      </c>
      <c r="G26" s="1752">
        <f>(IntRateSensit!$P$47+IntRateSensit!$P$48+IntRateSensit!$P$51+IntRateSensit!$P$52+IntRateSensit!$P$55+IntRateSensit!$P$56+IntRateSensit!$P$59+IntRateSensit!$P$60+IntRateSensit!$P$63+IntRateSensit!$P$64+IntRateSensit!$P$67+IntRateSensit!$P$68+IntRateSensit!$P$71+IntRateSensit!$P$72+IntRateSensit!$P$75+IntRateSensit!$P$76)-(IntRateSensit!$P$13+IntRateSensit!$P$14+IntRateSensit!$P$17+IntRateSensit!$P$18+IntRateSensit!$P$21+IntRateSensit!$P$22+IntRateSensit!$P$25+IntRateSensit!$P$26+IntRateSensit!$P$29+IntRateSensit!$P$30+IntRateSensit!$P$33+IntRateSensit!$P$34+IntRateSensit!$P$37+IntRateSensit!$P$38)</f>
        <v>0</v>
      </c>
      <c r="H26" s="1753">
        <f>F26%*G26</f>
        <v>0</v>
      </c>
      <c r="I26" s="1819"/>
    </row>
    <row r="27" spans="1:9" ht="15" thickBot="1" x14ac:dyDescent="0.4">
      <c r="A27" s="1818"/>
      <c r="B27" s="1845" t="s">
        <v>2427</v>
      </c>
      <c r="C27" s="1846"/>
      <c r="D27" s="1847"/>
      <c r="E27" s="1847"/>
      <c r="F27" s="1847"/>
      <c r="G27" s="1848"/>
      <c r="H27" s="1849"/>
      <c r="I27" s="1819"/>
    </row>
    <row r="28" spans="1:9" x14ac:dyDescent="0.35">
      <c r="A28" s="1818"/>
      <c r="B28" s="1740" t="s">
        <v>561</v>
      </c>
      <c r="C28" s="1758">
        <v>9</v>
      </c>
      <c r="D28" s="1742">
        <v>0.74</v>
      </c>
      <c r="E28" s="1759">
        <v>100</v>
      </c>
      <c r="F28" s="1742">
        <f>D28*E28/100</f>
        <v>0.74</v>
      </c>
      <c r="G28" s="1745">
        <f>(IntRateSensit!$Q$46+IntRateSensit!$Q$50+IntRateSensit!$Q$54+IntRateSensit!$Q$58+IntRateSensit!$Q$62+IntRateSensit!$Q$66+IntRateSensit!$Q$70+IntRateSensit!$Q$74)-(IntRateSensit!$Q$12+IntRateSensit!$Q$16+IntRateSensit!$Q$20+IntRateSensit!$Q$24+IntRateSensit!$Q$28+IntRateSensit!$Q$32+IntRateSensit!$Q$36)</f>
        <v>0</v>
      </c>
      <c r="H28" s="1746">
        <f>F28%*G28</f>
        <v>0</v>
      </c>
      <c r="I28" s="1819"/>
    </row>
    <row r="29" spans="1:9" x14ac:dyDescent="0.35">
      <c r="A29" s="1818"/>
      <c r="B29" s="1747" t="s">
        <v>1106</v>
      </c>
      <c r="C29" s="1760">
        <v>9</v>
      </c>
      <c r="D29" s="1749">
        <v>0.74</v>
      </c>
      <c r="E29" s="1761">
        <v>200</v>
      </c>
      <c r="F29" s="1749">
        <f>D29*E29/100</f>
        <v>1.48</v>
      </c>
      <c r="G29" s="1752">
        <f>(IntRateSensit!$Q$47+IntRateSensit!$Q$48+IntRateSensit!$Q$51+IntRateSensit!$Q$52+IntRateSensit!$Q$55+IntRateSensit!$Q$56+IntRateSensit!$Q$59+IntRateSensit!$Q$60+IntRateSensit!$Q$63+IntRateSensit!$Q$64+IntRateSensit!$Q$67+IntRateSensit!$Q$68+IntRateSensit!$Q$71+IntRateSensit!$Q$72+IntRateSensit!$Q$75+IntRateSensit!$Q$76)-(IntRateSensit!$Q$13+IntRateSensit!$Q$14+IntRateSensit!$Q$17+IntRateSensit!$Q$18+IntRateSensit!$Q$21+IntRateSensit!$Q$22+IntRateSensit!$Q$25+IntRateSensit!$Q$26+IntRateSensit!$Q$29+IntRateSensit!$Q$30+IntRateSensit!$Q$33+IntRateSensit!$Q$34+IntRateSensit!$Q$37+IntRateSensit!$Q$38)</f>
        <v>0</v>
      </c>
      <c r="H29" s="1753">
        <f>F29%*G29</f>
        <v>0</v>
      </c>
      <c r="I29" s="1819"/>
    </row>
    <row r="30" spans="1:9" ht="15" thickBot="1" x14ac:dyDescent="0.4">
      <c r="A30" s="1818"/>
      <c r="B30" s="1845" t="s">
        <v>2428</v>
      </c>
      <c r="C30" s="1846"/>
      <c r="D30" s="1847"/>
      <c r="E30" s="1847"/>
      <c r="F30" s="1847"/>
      <c r="G30" s="1848"/>
      <c r="H30" s="1849"/>
      <c r="I30" s="1819"/>
    </row>
    <row r="31" spans="1:9" x14ac:dyDescent="0.35">
      <c r="A31" s="1818"/>
      <c r="B31" s="1740" t="s">
        <v>561</v>
      </c>
      <c r="C31" s="1758">
        <v>3</v>
      </c>
      <c r="D31" s="1742">
        <v>2.83</v>
      </c>
      <c r="E31" s="1759">
        <v>100</v>
      </c>
      <c r="F31" s="1742">
        <f>D31*E31/100</f>
        <v>2.83</v>
      </c>
      <c r="G31" s="1745">
        <f>(IntRateSensit!$R$46+IntRateSensit!$R$50+IntRateSensit!$R$54+IntRateSensit!$R$58+IntRateSensit!$R$62+IntRateSensit!$R$66+IntRateSensit!$R$70+IntRateSensit!$R$74)-(IntRateSensit!$R$12+IntRateSensit!$R$16+IntRateSensit!$R$20+IntRateSensit!$R$24+IntRateSensit!$R$28+IntRateSensit!$R$32+IntRateSensit!$R$36)</f>
        <v>0</v>
      </c>
      <c r="H31" s="1746">
        <f>F31%*G31</f>
        <v>0</v>
      </c>
      <c r="I31" s="1819"/>
    </row>
    <row r="32" spans="1:9" x14ac:dyDescent="0.35">
      <c r="A32" s="1818"/>
      <c r="B32" s="1747" t="s">
        <v>1106</v>
      </c>
      <c r="C32" s="1760">
        <v>3</v>
      </c>
      <c r="D32" s="1749">
        <v>2.82</v>
      </c>
      <c r="E32" s="1761">
        <v>200</v>
      </c>
      <c r="F32" s="1749">
        <f>D32*E32/100</f>
        <v>5.64</v>
      </c>
      <c r="G32" s="1752">
        <f>(IntRateSensit!$R$47+IntRateSensit!$R$48+IntRateSensit!$R$51+IntRateSensit!$R$52+IntRateSensit!$R$55+IntRateSensit!$R$56+IntRateSensit!$R$59+IntRateSensit!$R$60+IntRateSensit!$R$63+IntRateSensit!$R$64+IntRateSensit!$R$67+IntRateSensit!$R$68+IntRateSensit!$R$71+IntRateSensit!$R$72+IntRateSensit!$R$75+IntRateSensit!$R$76)-(IntRateSensit!$R$13+IntRateSensit!$R$14+IntRateSensit!$R$17+IntRateSensit!$R$18+IntRateSensit!$R$21+IntRateSensit!$R$22+IntRateSensit!$R$25+IntRateSensit!$R$26+IntRateSensit!$R$29+IntRateSensit!$R$30+IntRateSensit!$R$33+IntRateSensit!$R$34+IntRateSensit!$R$37+IntRateSensit!$R$38)</f>
        <v>0</v>
      </c>
      <c r="H32" s="1753">
        <f>F32%*G32</f>
        <v>0</v>
      </c>
      <c r="I32" s="1819"/>
    </row>
    <row r="33" spans="1:9" ht="15" thickBot="1" x14ac:dyDescent="0.4">
      <c r="A33" s="1818"/>
      <c r="B33" s="1845" t="s">
        <v>2429</v>
      </c>
      <c r="C33" s="1846"/>
      <c r="D33" s="1847"/>
      <c r="E33" s="1847"/>
      <c r="F33" s="1847"/>
      <c r="G33" s="1848"/>
      <c r="H33" s="1849"/>
      <c r="I33" s="1819"/>
    </row>
    <row r="34" spans="1:9" x14ac:dyDescent="0.35">
      <c r="A34" s="1818"/>
      <c r="B34" s="1740" t="s">
        <v>561</v>
      </c>
      <c r="C34" s="1758">
        <v>7.5</v>
      </c>
      <c r="D34" s="1742">
        <v>6.36</v>
      </c>
      <c r="E34" s="1759">
        <v>100</v>
      </c>
      <c r="F34" s="1742">
        <f>D34*E34/100</f>
        <v>6.36</v>
      </c>
      <c r="G34" s="1745">
        <f>(IntRateSensit!$S$46+IntRateSensit!$S$50+IntRateSensit!$S$54+IntRateSensit!$S$58+IntRateSensit!$S$62+IntRateSensit!$S$66+IntRateSensit!$S$70+IntRateSensit!$S$74)-(IntRateSensit!$S$12+IntRateSensit!$S$16+IntRateSensit!$S$20+IntRateSensit!$S$24+IntRateSensit!$S$28+IntRateSensit!$S$32+IntRateSensit!$S$36)</f>
        <v>0</v>
      </c>
      <c r="H34" s="1746">
        <f>F34%*G34</f>
        <v>0</v>
      </c>
      <c r="I34" s="1819"/>
    </row>
    <row r="35" spans="1:9" ht="15" thickBot="1" x14ac:dyDescent="0.4">
      <c r="A35" s="1818"/>
      <c r="B35" s="1747" t="s">
        <v>1106</v>
      </c>
      <c r="C35" s="1760">
        <v>7.5</v>
      </c>
      <c r="D35" s="1749">
        <v>6.28</v>
      </c>
      <c r="E35" s="1761">
        <v>200</v>
      </c>
      <c r="F35" s="1749">
        <f>D35*E35/100</f>
        <v>12.56</v>
      </c>
      <c r="G35" s="1752">
        <f>(IntRateSensit!$S$47+IntRateSensit!$S$48+IntRateSensit!$S$51+IntRateSensit!$S$52+IntRateSensit!$S$55+IntRateSensit!$S$56+IntRateSensit!$S$59+IntRateSensit!$S$60+IntRateSensit!$S$63+IntRateSensit!$S$64+IntRateSensit!$S$67+IntRateSensit!$S$68+IntRateSensit!$S$71+IntRateSensit!$S$72+IntRateSensit!$S$75+IntRateSensit!$S$76)-(IntRateSensit!$S$13+IntRateSensit!$S$14+IntRateSensit!$S$17+IntRateSensit!$S$18+IntRateSensit!$S$21+IntRateSensit!$S$22+IntRateSensit!$S$25+IntRateSensit!$S$26+IntRateSensit!$S$29+IntRateSensit!$S$30+IntRateSensit!$S$33+IntRateSensit!$S$34+IntRateSensit!$S$37+IntRateSensit!$S$38)</f>
        <v>0</v>
      </c>
      <c r="H35" s="1753">
        <f>F35%*G35</f>
        <v>0</v>
      </c>
      <c r="I35" s="1819"/>
    </row>
    <row r="36" spans="1:9" ht="15" hidden="1" thickBot="1" x14ac:dyDescent="0.4">
      <c r="A36" s="1818"/>
      <c r="B36" s="1754" t="s">
        <v>2430</v>
      </c>
      <c r="C36" s="1755"/>
      <c r="D36" s="1755"/>
      <c r="E36" s="1755"/>
      <c r="F36" s="1755"/>
      <c r="G36" s="1756"/>
      <c r="H36" s="1757"/>
      <c r="I36" s="1819"/>
    </row>
    <row r="37" spans="1:9" ht="15" hidden="1" thickBot="1" x14ac:dyDescent="0.4">
      <c r="A37" s="1818"/>
      <c r="B37" s="1740" t="s">
        <v>561</v>
      </c>
      <c r="C37" s="1758">
        <v>7.5</v>
      </c>
      <c r="D37" s="1762" t="e">
        <f>#N/A</f>
        <v>#N/A</v>
      </c>
      <c r="E37" s="1758">
        <v>100</v>
      </c>
      <c r="F37" s="1762" t="e">
        <f>D37*E37/100</f>
        <v>#N/A</v>
      </c>
      <c r="G37" s="1746" t="e">
        <v>#REF!</v>
      </c>
      <c r="H37" s="1746" t="e">
        <f>F37%*G37</f>
        <v>#N/A</v>
      </c>
      <c r="I37" s="1819"/>
    </row>
    <row r="38" spans="1:9" ht="15" hidden="1" thickBot="1" x14ac:dyDescent="0.4">
      <c r="A38" s="1818"/>
      <c r="B38" s="1747" t="s">
        <v>1106</v>
      </c>
      <c r="C38" s="1760">
        <v>7.5</v>
      </c>
      <c r="D38" s="1763" t="e">
        <f>#N/A</f>
        <v>#N/A</v>
      </c>
      <c r="E38" s="1760">
        <v>200</v>
      </c>
      <c r="F38" s="1763" t="e">
        <f>D38*E38/100</f>
        <v>#N/A</v>
      </c>
      <c r="G38" s="1753" t="e">
        <v>#REF!</v>
      </c>
      <c r="H38" s="1753" t="e">
        <f>F38%*G38</f>
        <v>#N/A</v>
      </c>
      <c r="I38" s="1819"/>
    </row>
    <row r="39" spans="1:9" x14ac:dyDescent="0.35">
      <c r="A39" s="1818"/>
      <c r="B39" s="1764" t="s">
        <v>97</v>
      </c>
      <c r="C39" s="1765"/>
      <c r="D39" s="1765"/>
      <c r="E39" s="1765"/>
      <c r="F39" s="1765"/>
      <c r="G39" s="1766"/>
      <c r="H39" s="1767">
        <f>SUM(H40:H41)</f>
        <v>0</v>
      </c>
      <c r="I39" s="1819"/>
    </row>
    <row r="40" spans="1:9" x14ac:dyDescent="0.35">
      <c r="A40" s="1818"/>
      <c r="B40" s="1768" t="s">
        <v>561</v>
      </c>
      <c r="C40" s="1769"/>
      <c r="D40" s="1769"/>
      <c r="E40" s="1769"/>
      <c r="F40" s="1770"/>
      <c r="G40" s="1771"/>
      <c r="H40" s="1772">
        <f>SUM(H16,H19,H22,H25,H28,H31,H34)</f>
        <v>0</v>
      </c>
      <c r="I40" s="1819"/>
    </row>
    <row r="41" spans="1:9" x14ac:dyDescent="0.35">
      <c r="A41" s="1818"/>
      <c r="B41" s="1768" t="s">
        <v>1106</v>
      </c>
      <c r="C41" s="1769"/>
      <c r="D41" s="1769"/>
      <c r="E41" s="1769"/>
      <c r="F41" s="1770"/>
      <c r="G41" s="1771"/>
      <c r="H41" s="1772">
        <f>SUM(H17,H20,H23,H26,H29,H32,H35)</f>
        <v>0</v>
      </c>
      <c r="I41" s="1819"/>
    </row>
    <row r="42" spans="1:9" x14ac:dyDescent="0.35">
      <c r="A42" s="1818"/>
      <c r="B42" s="1773"/>
      <c r="C42" s="1774"/>
      <c r="D42" s="1774"/>
      <c r="E42" s="1774"/>
      <c r="F42" s="1775"/>
      <c r="G42" s="1776"/>
      <c r="H42" s="1777"/>
      <c r="I42" s="1819"/>
    </row>
    <row r="43" spans="1:9" x14ac:dyDescent="0.35">
      <c r="A43" s="1818"/>
      <c r="B43" s="1778" t="s">
        <v>2431</v>
      </c>
      <c r="C43" s="1774"/>
      <c r="D43" s="1774"/>
      <c r="E43" s="1774"/>
      <c r="F43" s="1775"/>
      <c r="G43" s="1779"/>
      <c r="H43" s="1777">
        <f>'New CapSum'!H14</f>
        <v>0</v>
      </c>
      <c r="I43" s="1819"/>
    </row>
    <row r="44" spans="1:9" x14ac:dyDescent="0.35">
      <c r="A44" s="1818"/>
      <c r="B44" s="1780" t="s">
        <v>2432</v>
      </c>
      <c r="C44" s="1774"/>
      <c r="D44" s="1774"/>
      <c r="E44" s="1774"/>
      <c r="F44" s="1775"/>
      <c r="G44" s="1779"/>
      <c r="H44" s="1781">
        <f>H39</f>
        <v>0</v>
      </c>
      <c r="I44" s="1819"/>
    </row>
    <row r="45" spans="1:9" x14ac:dyDescent="0.35">
      <c r="A45" s="1818"/>
      <c r="B45" s="1778" t="s">
        <v>2433</v>
      </c>
      <c r="C45" s="1774"/>
      <c r="D45" s="1774"/>
      <c r="E45" s="1774"/>
      <c r="F45" s="1775"/>
      <c r="G45" s="1779"/>
      <c r="H45" s="1777">
        <f>H43+H44</f>
        <v>0</v>
      </c>
      <c r="I45" s="1819"/>
    </row>
    <row r="46" spans="1:9" x14ac:dyDescent="0.35">
      <c r="A46" s="1818"/>
      <c r="B46" s="1836" t="s">
        <v>2434</v>
      </c>
      <c r="C46" s="1826"/>
      <c r="D46" s="1826"/>
      <c r="E46" s="1826"/>
      <c r="F46" s="1826"/>
      <c r="G46" s="1826"/>
      <c r="H46" s="1826"/>
      <c r="I46" s="1819"/>
    </row>
    <row r="47" spans="1:9" x14ac:dyDescent="0.35">
      <c r="A47" s="1818"/>
      <c r="B47" s="1836" t="s">
        <v>2435</v>
      </c>
      <c r="C47" s="1826"/>
      <c r="D47" s="1826"/>
      <c r="E47" s="1826"/>
      <c r="F47" s="1826"/>
      <c r="G47" s="1826"/>
      <c r="H47" s="1826"/>
      <c r="I47" s="1819"/>
    </row>
    <row r="48" spans="1:9" x14ac:dyDescent="0.35">
      <c r="A48" s="1818"/>
      <c r="B48" s="1836" t="s">
        <v>2436</v>
      </c>
      <c r="C48" s="1826"/>
      <c r="D48" s="1826"/>
      <c r="E48" s="1826"/>
      <c r="F48" s="1826"/>
      <c r="G48" s="1826"/>
      <c r="H48" s="1826"/>
      <c r="I48" s="1819"/>
    </row>
    <row r="49" spans="1:9" x14ac:dyDescent="0.35">
      <c r="A49" s="1818"/>
      <c r="B49" s="1836"/>
      <c r="C49" s="1826"/>
      <c r="D49" s="1826"/>
      <c r="E49" s="1826"/>
      <c r="F49" s="1826"/>
      <c r="G49" s="1826"/>
      <c r="H49" s="1826"/>
      <c r="I49" s="1819"/>
    </row>
    <row r="50" spans="1:9" x14ac:dyDescent="0.35">
      <c r="A50" s="1818"/>
      <c r="B50" s="1836" t="s">
        <v>2437</v>
      </c>
      <c r="C50" s="1826"/>
      <c r="D50" s="1826"/>
      <c r="E50" s="1826"/>
      <c r="F50" s="1826"/>
      <c r="G50" s="1826"/>
      <c r="H50" s="1826"/>
      <c r="I50" s="1819"/>
    </row>
    <row r="51" spans="1:9" x14ac:dyDescent="0.35">
      <c r="A51" s="1818"/>
      <c r="B51" s="1836" t="s">
        <v>2438</v>
      </c>
      <c r="C51" s="1826"/>
      <c r="D51" s="1826"/>
      <c r="E51" s="1826"/>
      <c r="F51" s="1826"/>
      <c r="G51" s="1826"/>
      <c r="H51" s="1826"/>
      <c r="I51" s="1819"/>
    </row>
    <row r="52" spans="1:9" x14ac:dyDescent="0.35">
      <c r="A52" s="1818"/>
      <c r="B52" s="1836"/>
      <c r="C52" s="1826"/>
      <c r="D52" s="1826"/>
      <c r="E52" s="1826"/>
      <c r="F52" s="1826"/>
      <c r="G52" s="1826"/>
      <c r="H52" s="1826"/>
      <c r="I52" s="1819"/>
    </row>
    <row r="53" spans="1:9" x14ac:dyDescent="0.35">
      <c r="A53" s="1818"/>
      <c r="B53" s="1836" t="s">
        <v>2439</v>
      </c>
      <c r="C53" s="1826"/>
      <c r="D53" s="1826"/>
      <c r="E53" s="1826"/>
      <c r="F53" s="1826"/>
      <c r="G53" s="1826"/>
      <c r="H53" s="1826"/>
      <c r="I53" s="1819"/>
    </row>
    <row r="54" spans="1:9" x14ac:dyDescent="0.35">
      <c r="A54" s="1818"/>
      <c r="B54" s="1836" t="s">
        <v>2440</v>
      </c>
      <c r="C54" s="1826"/>
      <c r="D54" s="1826"/>
      <c r="E54" s="1826"/>
      <c r="F54" s="1826"/>
      <c r="G54" s="1826"/>
      <c r="H54" s="1826"/>
      <c r="I54" s="1819"/>
    </row>
    <row r="55" spans="1:9" x14ac:dyDescent="0.35">
      <c r="A55" s="1818"/>
      <c r="B55" s="1826"/>
      <c r="C55" s="1826"/>
      <c r="D55" s="1826"/>
      <c r="E55" s="1826"/>
      <c r="F55" s="1826"/>
      <c r="G55" s="1826"/>
      <c r="H55" s="1826"/>
      <c r="I55" s="1819"/>
    </row>
    <row r="56" spans="1:9" x14ac:dyDescent="0.35">
      <c r="A56" s="1818"/>
      <c r="B56" s="1826"/>
      <c r="C56" s="1826"/>
      <c r="D56" s="1826"/>
      <c r="E56" s="1826"/>
      <c r="F56" s="1826"/>
      <c r="G56" s="1826"/>
      <c r="H56" s="1826"/>
      <c r="I56" s="1819"/>
    </row>
    <row r="57" spans="1:9" ht="15" thickBot="1" x14ac:dyDescent="0.4">
      <c r="A57" s="1835"/>
      <c r="B57" s="1837"/>
      <c r="C57" s="1837"/>
      <c r="D57" s="1837"/>
      <c r="E57" s="1837"/>
      <c r="F57" s="1837"/>
      <c r="G57" s="1837"/>
      <c r="H57" s="1837"/>
      <c r="I57" s="1838"/>
    </row>
  </sheetData>
  <mergeCells count="1">
    <mergeCell ref="B2:H2"/>
  </mergeCells>
  <pageMargins left="0.7" right="0.7" top="0.75" bottom="0.75" header="0.3" footer="0.3"/>
  <pageSetup orientation="portrait" r:id="rId1"/>
  <headerFooter>
    <oddFooter>&amp;C&amp;1#&amp;"Calibri"&amp;10&amp;K000000I n t e r n a l</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67</vt:i4>
      </vt:variant>
      <vt:variant>
        <vt:lpstr>Named Ranges</vt:lpstr>
      </vt:variant>
      <vt:variant>
        <vt:i4>50</vt:i4>
      </vt:variant>
    </vt:vector>
  </HeadingPairs>
  <TitlesOfParts>
    <vt:vector size="117" baseType="lpstr">
      <vt:lpstr>Attestation Form</vt:lpstr>
      <vt:lpstr>Form 1</vt:lpstr>
      <vt:lpstr>Form2</vt:lpstr>
      <vt:lpstr>Form2A</vt:lpstr>
      <vt:lpstr>Form3</vt:lpstr>
      <vt:lpstr>F3C</vt:lpstr>
      <vt:lpstr>AnalyLnsOvr</vt:lpstr>
      <vt:lpstr>Form5</vt:lpstr>
      <vt:lpstr>Form10</vt:lpstr>
      <vt:lpstr>Sheet1</vt:lpstr>
      <vt:lpstr>Capital Composition</vt:lpstr>
      <vt:lpstr>New Capital Composition</vt:lpstr>
      <vt:lpstr>CapSum</vt:lpstr>
      <vt:lpstr>New CapSum</vt:lpstr>
      <vt:lpstr>CR - ON Balance Sheet</vt:lpstr>
      <vt:lpstr>Capital Adequacy</vt:lpstr>
      <vt:lpstr>New CR - ON Balance Sheet</vt:lpstr>
      <vt:lpstr>OFF Balance Sheet (Non-Deriv)</vt:lpstr>
      <vt:lpstr>New OFF Balance Sheet (Non-Der)</vt:lpstr>
      <vt:lpstr>OFF Balance Sheet (Deriv)</vt:lpstr>
      <vt:lpstr>New OFF Balance Sheet (Deriv)</vt:lpstr>
      <vt:lpstr>OpRisk</vt:lpstr>
      <vt:lpstr>New OpRisk</vt:lpstr>
      <vt:lpstr>New Leverage Ratio</vt:lpstr>
      <vt:lpstr>Assets by Zone</vt:lpstr>
      <vt:lpstr>Investments</vt:lpstr>
      <vt:lpstr>Market Loans</vt:lpstr>
      <vt:lpstr>Largest Depositors</vt:lpstr>
      <vt:lpstr>LargeExpos</vt:lpstr>
      <vt:lpstr>Largest Loan Arrears</vt:lpstr>
      <vt:lpstr>Large Exposures 2</vt:lpstr>
      <vt:lpstr>Form3B</vt:lpstr>
      <vt:lpstr>Form3D</vt:lpstr>
      <vt:lpstr>CredCards</vt:lpstr>
      <vt:lpstr>MortRep</vt:lpstr>
      <vt:lpstr>Form7R</vt:lpstr>
      <vt:lpstr>AnalyPaySys</vt:lpstr>
      <vt:lpstr>FidAsst</vt:lpstr>
      <vt:lpstr>MaturAnalSum</vt:lpstr>
      <vt:lpstr>IntRateSensit</vt:lpstr>
      <vt:lpstr>InvCurrType</vt:lpstr>
      <vt:lpstr>Overall Checks</vt:lpstr>
      <vt:lpstr>Trigger</vt:lpstr>
      <vt:lpstr>IRR-General - US</vt:lpstr>
      <vt:lpstr>IRR-General - Great Britain</vt:lpstr>
      <vt:lpstr>IRR-General - Euro</vt:lpstr>
      <vt:lpstr>IRR-General - Canadian</vt:lpstr>
      <vt:lpstr>IRR-General - Swiss</vt:lpstr>
      <vt:lpstr>IRR-General - Japanese</vt:lpstr>
      <vt:lpstr>IRR-General - Other</vt:lpstr>
      <vt:lpstr>IRR-Specific</vt:lpstr>
      <vt:lpstr>FX</vt:lpstr>
      <vt:lpstr>Equity</vt:lpstr>
      <vt:lpstr>Commodities</vt:lpstr>
      <vt:lpstr>Interest Rate Options</vt:lpstr>
      <vt:lpstr>Equity Forex Commodity OptionP1</vt:lpstr>
      <vt:lpstr>Equity Forex Commodity OptionP2</vt:lpstr>
      <vt:lpstr>Equity Forex Commodity OptionP3</vt:lpstr>
      <vt:lpstr>AppendRatio</vt:lpstr>
      <vt:lpstr>Enumerations 1</vt:lpstr>
      <vt:lpstr>Currency</vt:lpstr>
      <vt:lpstr>Sector</vt:lpstr>
      <vt:lpstr>Nationality</vt:lpstr>
      <vt:lpstr>YesNo</vt:lpstr>
      <vt:lpstr>Zones</vt:lpstr>
      <vt:lpstr>Liquidity Risk</vt:lpstr>
      <vt:lpstr>Interest Risk</vt:lpstr>
      <vt:lpstr>AnalyLnsOvr!Print_Area</vt:lpstr>
      <vt:lpstr>AnalyPaySys!Print_Area</vt:lpstr>
      <vt:lpstr>AppendRatio!Print_Area</vt:lpstr>
      <vt:lpstr>'Assets by Zone'!Print_Area</vt:lpstr>
      <vt:lpstr>'Capital Adequacy'!Print_Area</vt:lpstr>
      <vt:lpstr>'Capital Composition'!Print_Area</vt:lpstr>
      <vt:lpstr>CapSum!Print_Area</vt:lpstr>
      <vt:lpstr>Commodities!Print_Area</vt:lpstr>
      <vt:lpstr>CredCards!Print_Area</vt:lpstr>
      <vt:lpstr>Equity!Print_Area</vt:lpstr>
      <vt:lpstr>'Equity Forex Commodity OptionP1'!Print_Area</vt:lpstr>
      <vt:lpstr>'Equity Forex Commodity OptionP2'!Print_Area</vt:lpstr>
      <vt:lpstr>'Equity Forex Commodity OptionP3'!Print_Area</vt:lpstr>
      <vt:lpstr>F3C!Print_Area</vt:lpstr>
      <vt:lpstr>FidAsst!Print_Area</vt:lpstr>
      <vt:lpstr>'Form 1'!Print_Area</vt:lpstr>
      <vt:lpstr>Form2!Print_Area</vt:lpstr>
      <vt:lpstr>Form2A!Print_Area</vt:lpstr>
      <vt:lpstr>Form3!Print_Area</vt:lpstr>
      <vt:lpstr>Form3B!Print_Area</vt:lpstr>
      <vt:lpstr>Form3D!Print_Area</vt:lpstr>
      <vt:lpstr>Form5!Print_Area</vt:lpstr>
      <vt:lpstr>Form7R!Print_Area</vt:lpstr>
      <vt:lpstr>FX!Print_Area</vt:lpstr>
      <vt:lpstr>'Interest Rate Options'!Print_Area</vt:lpstr>
      <vt:lpstr>IntRateSensit!Print_Area</vt:lpstr>
      <vt:lpstr>InvCurrType!Print_Area</vt:lpstr>
      <vt:lpstr>Investments!Print_Area</vt:lpstr>
      <vt:lpstr>'IRR-General - Canadian'!Print_Area</vt:lpstr>
      <vt:lpstr>'IRR-General - Euro'!Print_Area</vt:lpstr>
      <vt:lpstr>'IRR-General - Great Britain'!Print_Area</vt:lpstr>
      <vt:lpstr>'IRR-General - Japanese'!Print_Area</vt:lpstr>
      <vt:lpstr>'IRR-General - Other'!Print_Area</vt:lpstr>
      <vt:lpstr>'IRR-General - Swiss'!Print_Area</vt:lpstr>
      <vt:lpstr>'IRR-General - US'!Print_Area</vt:lpstr>
      <vt:lpstr>'IRR-Specific'!Print_Area</vt:lpstr>
      <vt:lpstr>'Large Exposures 2'!Print_Area</vt:lpstr>
      <vt:lpstr>LargeExpos!Print_Area</vt:lpstr>
      <vt:lpstr>'Largest Depositors'!Print_Area</vt:lpstr>
      <vt:lpstr>'Largest Loan Arrears'!Print_Area</vt:lpstr>
      <vt:lpstr>'Market Loans'!Print_Area</vt:lpstr>
      <vt:lpstr>MaturAnalSum!Print_Area</vt:lpstr>
      <vt:lpstr>MortRep!Print_Area</vt:lpstr>
      <vt:lpstr>'New Capital Composition'!Print_Area</vt:lpstr>
      <vt:lpstr>'New Leverage Ratio'!Print_Area</vt:lpstr>
      <vt:lpstr>'OFF Balance Sheet (Deriv)'!Print_Area</vt:lpstr>
      <vt:lpstr>'OFF Balance Sheet (Non-Deriv)'!Print_Area</vt:lpstr>
      <vt:lpstr>'Overall Checks'!Print_Area</vt:lpstr>
      <vt:lpstr>Trigger!Print_Area</vt:lpstr>
      <vt:lpstr>Form7R!Print_Titles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*Internal*</dc:subject>
  <dc:creator/>
  <cp:lastModifiedBy/>
  <dcterms:created xsi:type="dcterms:W3CDTF">2006-09-16T00:00:00Z</dcterms:created>
  <dcterms:modified xsi:type="dcterms:W3CDTF">2026-07-01T15:03:02Z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ithout Tagging">
    <vt:lpwstr>1</vt:lpwstr>
  </property>
  <property fmtid="{D5CDD505-2E9C-101B-9397-08002B2CF9AE}" pid="3" name="MSIP_Label_64a7bbe8-2460-4b18-ba2b-4b22b1985359_Enabled">
    <vt:lpwstr>true</vt:lpwstr>
  </property>
  <property fmtid="{D5CDD505-2E9C-101B-9397-08002B2CF9AE}" pid="4" name="MSIP_Label_64a7bbe8-2460-4b18-ba2b-4b22b1985359_SetDate">
    <vt:lpwstr>2023-04-25T22:52:08Z</vt:lpwstr>
  </property>
  <property fmtid="{D5CDD505-2E9C-101B-9397-08002B2CF9AE}" pid="5" name="MSIP_Label_64a7bbe8-2460-4b18-ba2b-4b22b1985359_Method">
    <vt:lpwstr>Privileged</vt:lpwstr>
  </property>
  <property fmtid="{D5CDD505-2E9C-101B-9397-08002B2CF9AE}" pid="6" name="MSIP_Label_64a7bbe8-2460-4b18-ba2b-4b22b1985359_Name">
    <vt:lpwstr>Internal</vt:lpwstr>
  </property>
  <property fmtid="{D5CDD505-2E9C-101B-9397-08002B2CF9AE}" pid="7" name="MSIP_Label_64a7bbe8-2460-4b18-ba2b-4b22b1985359_SiteId">
    <vt:lpwstr>74275722-e4b4-475b-ab35-200065fae10b</vt:lpwstr>
  </property>
  <property fmtid="{D5CDD505-2E9C-101B-9397-08002B2CF9AE}" pid="8" name="MSIP_Label_64a7bbe8-2460-4b18-ba2b-4b22b1985359_ActionId">
    <vt:lpwstr>8836c7f4-72c5-408d-8a30-4a0340d22409</vt:lpwstr>
  </property>
  <property fmtid="{D5CDD505-2E9C-101B-9397-08002B2CF9AE}" pid="9" name="MSIP_Label_64a7bbe8-2460-4b18-ba2b-4b22b1985359_ContentBits">
    <vt:lpwstr>2</vt:lpwstr>
  </property>
  <property fmtid="{D5CDD505-2E9C-101B-9397-08002B2CF9AE}" pid="10" name="Classification">
    <vt:lpwstr>*internal*</vt:lpwstr>
  </property>
</Properties>
</file>